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4795" windowHeight="11505" activeTab="2"/>
  </bookViews>
  <sheets>
    <sheet name="siNTP" sheetId="3" r:id="rId1"/>
    <sheet name="siGPSM1" sheetId="10" r:id="rId2"/>
    <sheet name="siDUSP9" sheetId="11" r:id="rId3"/>
  </sheets>
  <externalReferences>
    <externalReference r:id="rId4"/>
  </externalReferences>
  <definedNames>
    <definedName name="_xlnm.Print_Area" localSheetId="2">siDUSP9!$A$1:$Q$83</definedName>
    <definedName name="_xlnm.Print_Area" localSheetId="1">siGPSM1!$A$1:$Q$83</definedName>
    <definedName name="_xlnm.Print_Area" localSheetId="0">siNTP!$A$1:$Q$83</definedName>
  </definedNames>
  <calcPr calcId="125725"/>
</workbook>
</file>

<file path=xl/calcChain.xml><?xml version="1.0" encoding="utf-8"?>
<calcChain xmlns="http://schemas.openxmlformats.org/spreadsheetml/2006/main">
  <c r="D55" i="11"/>
  <c r="D54"/>
  <c r="D53"/>
  <c r="D52"/>
  <c r="D51"/>
  <c r="D50"/>
  <c r="D45"/>
  <c r="D44"/>
  <c r="D43"/>
  <c r="D42"/>
  <c r="D41"/>
  <c r="D40"/>
  <c r="D36"/>
  <c r="D35"/>
  <c r="D34"/>
  <c r="D33"/>
  <c r="D32"/>
  <c r="D31"/>
  <c r="D27"/>
  <c r="D26"/>
  <c r="D25"/>
  <c r="D24"/>
  <c r="D23"/>
  <c r="D22"/>
  <c r="E13"/>
  <c r="B13"/>
  <c r="G13" s="1"/>
  <c r="E12"/>
  <c r="B12"/>
  <c r="G12" s="1"/>
  <c r="E11"/>
  <c r="B11"/>
  <c r="G11" s="1"/>
  <c r="E10"/>
  <c r="B10"/>
  <c r="G10" s="1"/>
  <c r="E9"/>
  <c r="B9"/>
  <c r="G9" s="1"/>
  <c r="E8"/>
  <c r="D55" i="10"/>
  <c r="D54"/>
  <c r="D53"/>
  <c r="D52"/>
  <c r="D51"/>
  <c r="D50"/>
  <c r="D45"/>
  <c r="D44"/>
  <c r="D43"/>
  <c r="D42"/>
  <c r="D41"/>
  <c r="D40"/>
  <c r="D36"/>
  <c r="D35"/>
  <c r="D34"/>
  <c r="D33"/>
  <c r="D32"/>
  <c r="D31"/>
  <c r="D27"/>
  <c r="D26"/>
  <c r="D25"/>
  <c r="D24"/>
  <c r="D23"/>
  <c r="D22"/>
  <c r="E13"/>
  <c r="B13"/>
  <c r="G13" s="1"/>
  <c r="E12"/>
  <c r="B12"/>
  <c r="G12" s="1"/>
  <c r="E11"/>
  <c r="B11"/>
  <c r="G11" s="1"/>
  <c r="E10"/>
  <c r="B10"/>
  <c r="G10" s="1"/>
  <c r="E9"/>
  <c r="B9"/>
  <c r="G9" s="1"/>
  <c r="E8"/>
  <c r="F9" l="1"/>
  <c r="H9" s="1"/>
  <c r="F10"/>
  <c r="H10" s="1"/>
  <c r="F11"/>
  <c r="H11" s="1"/>
  <c r="F12"/>
  <c r="H12" s="1"/>
  <c r="F13"/>
  <c r="H13" s="1"/>
  <c r="E22"/>
  <c r="F22" s="1"/>
  <c r="E23"/>
  <c r="F23" s="1"/>
  <c r="E24"/>
  <c r="F24" s="1"/>
  <c r="E25"/>
  <c r="F25" s="1"/>
  <c r="E26"/>
  <c r="F26" s="1"/>
  <c r="E27"/>
  <c r="F27" s="1"/>
  <c r="E31"/>
  <c r="F31" s="1"/>
  <c r="E32"/>
  <c r="F32" s="1"/>
  <c r="E33"/>
  <c r="F33" s="1"/>
  <c r="E34"/>
  <c r="F34" s="1"/>
  <c r="E35"/>
  <c r="F35" s="1"/>
  <c r="E36"/>
  <c r="F36" s="1"/>
  <c r="E40"/>
  <c r="F40" s="1"/>
  <c r="E41"/>
  <c r="F41" s="1"/>
  <c r="E42"/>
  <c r="F42" s="1"/>
  <c r="E43"/>
  <c r="F43" s="1"/>
  <c r="E44"/>
  <c r="F44" s="1"/>
  <c r="E45"/>
  <c r="F45" s="1"/>
  <c r="E50"/>
  <c r="F50" s="1"/>
  <c r="E51"/>
  <c r="F51" s="1"/>
  <c r="E52"/>
  <c r="F52" s="1"/>
  <c r="E53"/>
  <c r="F53" s="1"/>
  <c r="E54"/>
  <c r="F54" s="1"/>
  <c r="E55"/>
  <c r="F55" s="1"/>
  <c r="F9" i="11"/>
  <c r="H9" s="1"/>
  <c r="F10"/>
  <c r="H10" s="1"/>
  <c r="F11"/>
  <c r="H11" s="1"/>
  <c r="F12"/>
  <c r="H12" s="1"/>
  <c r="F13"/>
  <c r="H13" s="1"/>
  <c r="E22"/>
  <c r="F22" s="1"/>
  <c r="E23"/>
  <c r="F23" s="1"/>
  <c r="E24"/>
  <c r="F24" s="1"/>
  <c r="E25"/>
  <c r="F25" s="1"/>
  <c r="E26"/>
  <c r="F26" s="1"/>
  <c r="E27"/>
  <c r="F27" s="1"/>
  <c r="E31"/>
  <c r="F31" s="1"/>
  <c r="E32"/>
  <c r="F32" s="1"/>
  <c r="E33"/>
  <c r="F33" s="1"/>
  <c r="E34"/>
  <c r="F34" s="1"/>
  <c r="E35"/>
  <c r="F35" s="1"/>
  <c r="E36"/>
  <c r="F36" s="1"/>
  <c r="E40"/>
  <c r="F40" s="1"/>
  <c r="E41"/>
  <c r="F41" s="1"/>
  <c r="E42"/>
  <c r="F42" s="1"/>
  <c r="E43"/>
  <c r="F43" s="1"/>
  <c r="E44"/>
  <c r="F44" s="1"/>
  <c r="E45"/>
  <c r="F45" s="1"/>
  <c r="E50"/>
  <c r="F50" s="1"/>
  <c r="E51"/>
  <c r="F51" s="1"/>
  <c r="E52"/>
  <c r="F52" s="1"/>
  <c r="E53"/>
  <c r="F53" s="1"/>
  <c r="E54"/>
  <c r="F54" s="1"/>
  <c r="E55"/>
  <c r="F55" s="1"/>
  <c r="B16"/>
  <c r="B15"/>
  <c r="G22"/>
  <c r="H22" s="1"/>
  <c r="J22" s="1"/>
  <c r="K22" s="1"/>
  <c r="G23"/>
  <c r="H23" s="1"/>
  <c r="J23" s="1"/>
  <c r="K23" s="1"/>
  <c r="G24"/>
  <c r="H24" s="1"/>
  <c r="J24" s="1"/>
  <c r="K24" s="1"/>
  <c r="G25"/>
  <c r="H25" s="1"/>
  <c r="J25" s="1"/>
  <c r="K25" s="1"/>
  <c r="G26"/>
  <c r="H26" s="1"/>
  <c r="J26" s="1"/>
  <c r="K26" s="1"/>
  <c r="G27"/>
  <c r="H27" s="1"/>
  <c r="J27" s="1"/>
  <c r="K27" s="1"/>
  <c r="G31"/>
  <c r="H31" s="1"/>
  <c r="J31" s="1"/>
  <c r="K31" s="1"/>
  <c r="G32"/>
  <c r="H32" s="1"/>
  <c r="J32" s="1"/>
  <c r="K32" s="1"/>
  <c r="G33"/>
  <c r="H33" s="1"/>
  <c r="J33" s="1"/>
  <c r="K33" s="1"/>
  <c r="G34"/>
  <c r="H34" s="1"/>
  <c r="J34" s="1"/>
  <c r="K34" s="1"/>
  <c r="G35"/>
  <c r="H35" s="1"/>
  <c r="J35" s="1"/>
  <c r="K35" s="1"/>
  <c r="G36"/>
  <c r="H36" s="1"/>
  <c r="J36" s="1"/>
  <c r="K36" s="1"/>
  <c r="G40"/>
  <c r="H40" s="1"/>
  <c r="J40" s="1"/>
  <c r="K40" s="1"/>
  <c r="G41"/>
  <c r="H41" s="1"/>
  <c r="J41" s="1"/>
  <c r="K41" s="1"/>
  <c r="G42"/>
  <c r="H42" s="1"/>
  <c r="J42" s="1"/>
  <c r="K42" s="1"/>
  <c r="G43"/>
  <c r="H43" s="1"/>
  <c r="J43" s="1"/>
  <c r="K43" s="1"/>
  <c r="G44"/>
  <c r="H44" s="1"/>
  <c r="J44" s="1"/>
  <c r="K44" s="1"/>
  <c r="G45"/>
  <c r="H45" s="1"/>
  <c r="J45" s="1"/>
  <c r="K45" s="1"/>
  <c r="G50"/>
  <c r="H50" s="1"/>
  <c r="J50" s="1"/>
  <c r="K50" s="1"/>
  <c r="G51"/>
  <c r="H51" s="1"/>
  <c r="J51" s="1"/>
  <c r="K51" s="1"/>
  <c r="G52"/>
  <c r="H52" s="1"/>
  <c r="J52" s="1"/>
  <c r="K52" s="1"/>
  <c r="G53"/>
  <c r="H53" s="1"/>
  <c r="J53" s="1"/>
  <c r="K53" s="1"/>
  <c r="G54"/>
  <c r="H54" s="1"/>
  <c r="J54" s="1"/>
  <c r="K54" s="1"/>
  <c r="G55"/>
  <c r="H55" s="1"/>
  <c r="J55" s="1"/>
  <c r="K55" s="1"/>
  <c r="B16" i="10"/>
  <c r="B15"/>
  <c r="G22"/>
  <c r="H22" s="1"/>
  <c r="J22" s="1"/>
  <c r="K22" s="1"/>
  <c r="G23"/>
  <c r="H23" s="1"/>
  <c r="J23" s="1"/>
  <c r="K23" s="1"/>
  <c r="G24"/>
  <c r="H24" s="1"/>
  <c r="J24" s="1"/>
  <c r="K24" s="1"/>
  <c r="G25"/>
  <c r="H25" s="1"/>
  <c r="J25" s="1"/>
  <c r="K25" s="1"/>
  <c r="G26"/>
  <c r="H26" s="1"/>
  <c r="J26" s="1"/>
  <c r="K26" s="1"/>
  <c r="G27"/>
  <c r="H27" s="1"/>
  <c r="J27" s="1"/>
  <c r="K27" s="1"/>
  <c r="G31"/>
  <c r="H31" s="1"/>
  <c r="J31" s="1"/>
  <c r="K31" s="1"/>
  <c r="G32"/>
  <c r="H32" s="1"/>
  <c r="J32" s="1"/>
  <c r="K32" s="1"/>
  <c r="G33"/>
  <c r="H33" s="1"/>
  <c r="J33" s="1"/>
  <c r="K33" s="1"/>
  <c r="G34"/>
  <c r="H34" s="1"/>
  <c r="J34" s="1"/>
  <c r="K34" s="1"/>
  <c r="G35"/>
  <c r="H35" s="1"/>
  <c r="J35" s="1"/>
  <c r="K35" s="1"/>
  <c r="G36"/>
  <c r="H36" s="1"/>
  <c r="J36" s="1"/>
  <c r="K36" s="1"/>
  <c r="G40"/>
  <c r="H40" s="1"/>
  <c r="J40" s="1"/>
  <c r="K40" s="1"/>
  <c r="G41"/>
  <c r="H41" s="1"/>
  <c r="J41" s="1"/>
  <c r="K41" s="1"/>
  <c r="G42"/>
  <c r="H42" s="1"/>
  <c r="J42" s="1"/>
  <c r="K42" s="1"/>
  <c r="G43"/>
  <c r="H43" s="1"/>
  <c r="J43" s="1"/>
  <c r="K43" s="1"/>
  <c r="G44"/>
  <c r="H44" s="1"/>
  <c r="J44" s="1"/>
  <c r="K44" s="1"/>
  <c r="G45"/>
  <c r="H45" s="1"/>
  <c r="J45" s="1"/>
  <c r="K45" s="1"/>
  <c r="G50"/>
  <c r="H50" s="1"/>
  <c r="J50" s="1"/>
  <c r="K50" s="1"/>
  <c r="G51"/>
  <c r="H51" s="1"/>
  <c r="J51" s="1"/>
  <c r="K51" s="1"/>
  <c r="G52"/>
  <c r="H52" s="1"/>
  <c r="J52" s="1"/>
  <c r="K52" s="1"/>
  <c r="G53"/>
  <c r="H53" s="1"/>
  <c r="J53" s="1"/>
  <c r="K53" s="1"/>
  <c r="G54"/>
  <c r="H54" s="1"/>
  <c r="J54" s="1"/>
  <c r="K54" s="1"/>
  <c r="G55"/>
  <c r="H55" s="1"/>
  <c r="J55" s="1"/>
  <c r="K55" s="1"/>
  <c r="L36" i="11" l="1"/>
  <c r="M36" s="1"/>
  <c r="L35"/>
  <c r="M35" s="1"/>
  <c r="L34"/>
  <c r="M34" s="1"/>
  <c r="L33"/>
  <c r="M33" s="1"/>
  <c r="L32"/>
  <c r="M32" s="1"/>
  <c r="L31"/>
  <c r="M31" s="1"/>
  <c r="L27"/>
  <c r="M27" s="1"/>
  <c r="L26"/>
  <c r="M26" s="1"/>
  <c r="L25"/>
  <c r="M25" s="1"/>
  <c r="L24"/>
  <c r="M24" s="1"/>
  <c r="L23"/>
  <c r="M23" s="1"/>
  <c r="L22"/>
  <c r="M22" s="1"/>
  <c r="L36" i="10"/>
  <c r="M36" s="1"/>
  <c r="L35"/>
  <c r="M35" s="1"/>
  <c r="L34"/>
  <c r="M34" s="1"/>
  <c r="L33"/>
  <c r="M33" s="1"/>
  <c r="L32"/>
  <c r="M32" s="1"/>
  <c r="L31"/>
  <c r="M31" s="1"/>
  <c r="L27"/>
  <c r="M27" s="1"/>
  <c r="L26"/>
  <c r="M26" s="1"/>
  <c r="L25"/>
  <c r="M25" s="1"/>
  <c r="L24"/>
  <c r="M24" s="1"/>
  <c r="L23"/>
  <c r="M23" s="1"/>
  <c r="L22"/>
  <c r="M22" s="1"/>
  <c r="L40" i="11" l="1"/>
  <c r="L41"/>
  <c r="L42"/>
  <c r="L43"/>
  <c r="L44"/>
  <c r="L45"/>
  <c r="L50"/>
  <c r="L51"/>
  <c r="O51" s="1"/>
  <c r="L52"/>
  <c r="O52" s="1"/>
  <c r="L53"/>
  <c r="L54"/>
  <c r="O54" s="1"/>
  <c r="L55"/>
  <c r="O55" s="1"/>
  <c r="L40" i="10"/>
  <c r="L41"/>
  <c r="L42"/>
  <c r="L43"/>
  <c r="L44"/>
  <c r="L45"/>
  <c r="L50"/>
  <c r="L51"/>
  <c r="O51" s="1"/>
  <c r="L52"/>
  <c r="O52" s="1"/>
  <c r="L53"/>
  <c r="L54"/>
  <c r="O54" s="1"/>
  <c r="L55"/>
  <c r="O55" s="1"/>
  <c r="O53" i="11" l="1"/>
  <c r="N53"/>
  <c r="C68" s="1"/>
  <c r="M53"/>
  <c r="B68" s="1"/>
  <c r="O50"/>
  <c r="N50"/>
  <c r="C66" s="1"/>
  <c r="M50"/>
  <c r="B66" s="1"/>
  <c r="N43"/>
  <c r="C67" s="1"/>
  <c r="M43"/>
  <c r="B67" s="1"/>
  <c r="N40"/>
  <c r="C65" s="1"/>
  <c r="M40"/>
  <c r="B65" s="1"/>
  <c r="O53" i="10"/>
  <c r="N53"/>
  <c r="C68" s="1"/>
  <c r="M53"/>
  <c r="B68" s="1"/>
  <c r="O50"/>
  <c r="N50"/>
  <c r="C66" s="1"/>
  <c r="M50"/>
  <c r="B66" s="1"/>
  <c r="N43"/>
  <c r="C67" s="1"/>
  <c r="M43"/>
  <c r="B67" s="1"/>
  <c r="N40"/>
  <c r="C65" s="1"/>
  <c r="M40"/>
  <c r="B65" s="1"/>
  <c r="Q50" i="11" l="1"/>
  <c r="O58" s="1"/>
  <c r="P50"/>
  <c r="N58" s="1"/>
  <c r="Q53"/>
  <c r="O59" s="1"/>
  <c r="P53"/>
  <c r="N59" s="1"/>
  <c r="Q50" i="10"/>
  <c r="O58" s="1"/>
  <c r="P50"/>
  <c r="N58" s="1"/>
  <c r="Q53"/>
  <c r="O59" s="1"/>
  <c r="P53"/>
  <c r="N59" s="1"/>
  <c r="D55" i="3" l="1"/>
  <c r="D54"/>
  <c r="D53"/>
  <c r="D52"/>
  <c r="D51"/>
  <c r="D50"/>
  <c r="D45"/>
  <c r="D44"/>
  <c r="D43"/>
  <c r="D42"/>
  <c r="D41"/>
  <c r="D40"/>
  <c r="D36"/>
  <c r="D35"/>
  <c r="D34"/>
  <c r="D33"/>
  <c r="D32"/>
  <c r="D31"/>
  <c r="D27"/>
  <c r="D26"/>
  <c r="D25"/>
  <c r="D24"/>
  <c r="D23"/>
  <c r="D22"/>
  <c r="E13"/>
  <c r="B13"/>
  <c r="G13" s="1"/>
  <c r="E12"/>
  <c r="B12"/>
  <c r="G12" s="1"/>
  <c r="E11"/>
  <c r="B11"/>
  <c r="G11" s="1"/>
  <c r="E10"/>
  <c r="B10"/>
  <c r="G10" s="1"/>
  <c r="E9"/>
  <c r="B9"/>
  <c r="G9" s="1"/>
  <c r="E8"/>
  <c r="E22" s="1"/>
  <c r="F9" l="1"/>
  <c r="H9" s="1"/>
  <c r="F10"/>
  <c r="H10" s="1"/>
  <c r="F11"/>
  <c r="H11" s="1"/>
  <c r="F12"/>
  <c r="H12" s="1"/>
  <c r="F13"/>
  <c r="H13" s="1"/>
  <c r="F22"/>
  <c r="E23"/>
  <c r="F23" s="1"/>
  <c r="E24"/>
  <c r="F24" s="1"/>
  <c r="E25"/>
  <c r="F25" s="1"/>
  <c r="E26"/>
  <c r="F26" s="1"/>
  <c r="E27"/>
  <c r="F27" s="1"/>
  <c r="E31"/>
  <c r="F31" s="1"/>
  <c r="E32"/>
  <c r="F32" s="1"/>
  <c r="E33"/>
  <c r="F33" s="1"/>
  <c r="E34"/>
  <c r="F34" s="1"/>
  <c r="E35"/>
  <c r="F35" s="1"/>
  <c r="E36"/>
  <c r="F36" s="1"/>
  <c r="E40"/>
  <c r="F40" s="1"/>
  <c r="E41"/>
  <c r="F41" s="1"/>
  <c r="E42"/>
  <c r="F42" s="1"/>
  <c r="E43"/>
  <c r="F43" s="1"/>
  <c r="E44"/>
  <c r="F44" s="1"/>
  <c r="E45"/>
  <c r="F45" s="1"/>
  <c r="E50"/>
  <c r="F50" s="1"/>
  <c r="E51"/>
  <c r="F51" s="1"/>
  <c r="E52"/>
  <c r="F52" s="1"/>
  <c r="E53"/>
  <c r="F53" s="1"/>
  <c r="E54"/>
  <c r="F54" s="1"/>
  <c r="E55"/>
  <c r="F55" s="1"/>
  <c r="B16"/>
  <c r="B15"/>
  <c r="G22"/>
  <c r="H22" s="1"/>
  <c r="J22" s="1"/>
  <c r="K22" s="1"/>
  <c r="G23"/>
  <c r="H23" s="1"/>
  <c r="J23" s="1"/>
  <c r="K23" s="1"/>
  <c r="G24"/>
  <c r="H24" s="1"/>
  <c r="J24" s="1"/>
  <c r="K24" s="1"/>
  <c r="G25"/>
  <c r="H25" s="1"/>
  <c r="J25" s="1"/>
  <c r="K25" s="1"/>
  <c r="G26"/>
  <c r="H26" s="1"/>
  <c r="J26" s="1"/>
  <c r="K26" s="1"/>
  <c r="G27"/>
  <c r="H27" s="1"/>
  <c r="J27" s="1"/>
  <c r="K27" s="1"/>
  <c r="G31"/>
  <c r="H31" s="1"/>
  <c r="J31" s="1"/>
  <c r="K31" s="1"/>
  <c r="G32"/>
  <c r="H32" s="1"/>
  <c r="J32" s="1"/>
  <c r="K32" s="1"/>
  <c r="G33"/>
  <c r="H33" s="1"/>
  <c r="J33" s="1"/>
  <c r="K33" s="1"/>
  <c r="G34"/>
  <c r="H34" s="1"/>
  <c r="J34" s="1"/>
  <c r="K34" s="1"/>
  <c r="G35"/>
  <c r="H35" s="1"/>
  <c r="J35" s="1"/>
  <c r="K35" s="1"/>
  <c r="G36"/>
  <c r="H36" s="1"/>
  <c r="J36" s="1"/>
  <c r="K36" s="1"/>
  <c r="G40"/>
  <c r="H40" s="1"/>
  <c r="J40" s="1"/>
  <c r="K40" s="1"/>
  <c r="G41"/>
  <c r="H41" s="1"/>
  <c r="J41" s="1"/>
  <c r="K41" s="1"/>
  <c r="G42"/>
  <c r="H42" s="1"/>
  <c r="J42" s="1"/>
  <c r="K42" s="1"/>
  <c r="G43"/>
  <c r="H43" s="1"/>
  <c r="J43" s="1"/>
  <c r="K43" s="1"/>
  <c r="G44"/>
  <c r="H44" s="1"/>
  <c r="J44" s="1"/>
  <c r="K44" s="1"/>
  <c r="G45"/>
  <c r="H45" s="1"/>
  <c r="J45" s="1"/>
  <c r="K45" s="1"/>
  <c r="G50"/>
  <c r="H50" s="1"/>
  <c r="J50" s="1"/>
  <c r="K50" s="1"/>
  <c r="G51"/>
  <c r="H51" s="1"/>
  <c r="J51" s="1"/>
  <c r="K51" s="1"/>
  <c r="G52"/>
  <c r="H52" s="1"/>
  <c r="J52" s="1"/>
  <c r="K52" s="1"/>
  <c r="G53"/>
  <c r="H53" s="1"/>
  <c r="J53" s="1"/>
  <c r="K53" s="1"/>
  <c r="G54"/>
  <c r="H54" s="1"/>
  <c r="J54" s="1"/>
  <c r="K54" s="1"/>
  <c r="G55"/>
  <c r="H55" s="1"/>
  <c r="J55" s="1"/>
  <c r="K55" s="1"/>
  <c r="L36" l="1"/>
  <c r="M36" s="1"/>
  <c r="L35"/>
  <c r="M35" s="1"/>
  <c r="L34"/>
  <c r="M34" s="1"/>
  <c r="L33"/>
  <c r="M33" s="1"/>
  <c r="L32"/>
  <c r="M32" s="1"/>
  <c r="L31"/>
  <c r="M31" s="1"/>
  <c r="L27"/>
  <c r="M27" s="1"/>
  <c r="L26"/>
  <c r="M26" s="1"/>
  <c r="L25"/>
  <c r="M25" s="1"/>
  <c r="L24"/>
  <c r="M24" s="1"/>
  <c r="L23"/>
  <c r="M23" s="1"/>
  <c r="L22"/>
  <c r="M22" s="1"/>
  <c r="L40" l="1"/>
  <c r="L41"/>
  <c r="L42"/>
  <c r="L43"/>
  <c r="L44"/>
  <c r="L45"/>
  <c r="L50"/>
  <c r="L51"/>
  <c r="O51" s="1"/>
  <c r="L52"/>
  <c r="O52" s="1"/>
  <c r="L53"/>
  <c r="L54"/>
  <c r="O54" s="1"/>
  <c r="L55"/>
  <c r="O55" s="1"/>
  <c r="O53" l="1"/>
  <c r="N53"/>
  <c r="C68" s="1"/>
  <c r="M53"/>
  <c r="B68" s="1"/>
  <c r="O50"/>
  <c r="N50"/>
  <c r="C66" s="1"/>
  <c r="M50"/>
  <c r="B66" s="1"/>
  <c r="N43"/>
  <c r="C67" s="1"/>
  <c r="M43"/>
  <c r="B67" s="1"/>
  <c r="N40"/>
  <c r="C65" s="1"/>
  <c r="M40"/>
  <c r="B65" s="1"/>
  <c r="Q50" l="1"/>
  <c r="O58" s="1"/>
  <c r="P50"/>
  <c r="N58" s="1"/>
  <c r="Q53"/>
  <c r="O59" s="1"/>
  <c r="P53"/>
  <c r="N59" s="1"/>
</calcChain>
</file>

<file path=xl/sharedStrings.xml><?xml version="1.0" encoding="utf-8"?>
<sst xmlns="http://schemas.openxmlformats.org/spreadsheetml/2006/main" count="291" uniqueCount="41">
  <si>
    <t>Date</t>
  </si>
  <si>
    <t>passage</t>
  </si>
  <si>
    <t>operateur</t>
  </si>
  <si>
    <t>mU/L</t>
    <phoneticPr fontId="0" type="noConversion"/>
  </si>
  <si>
    <t>Calibrator µg/L</t>
  </si>
  <si>
    <t xml:space="preserve">  Dulicate O.D</t>
  </si>
  <si>
    <t>Means</t>
  </si>
  <si>
    <t>Means-blank</t>
  </si>
  <si>
    <t>log (Conc)</t>
    <phoneticPr fontId="0" type="noConversion"/>
  </si>
  <si>
    <t>log (Abs)</t>
    <phoneticPr fontId="0" type="noConversion"/>
  </si>
  <si>
    <t>Slope</t>
  </si>
  <si>
    <t>Intercept</t>
  </si>
  <si>
    <t>Insulin content samples dil 500X (LYSAT)</t>
  </si>
  <si>
    <t>ng insulin/TOTAL CELLS</t>
  </si>
  <si>
    <t>Samples</t>
  </si>
  <si>
    <t>O.D</t>
  </si>
  <si>
    <t>mean</t>
    <phoneticPr fontId="0" type="noConversion"/>
  </si>
  <si>
    <t>mean-BK</t>
    <phoneticPr fontId="0" type="noConversion"/>
  </si>
  <si>
    <t>log conc</t>
    <phoneticPr fontId="0" type="noConversion"/>
  </si>
  <si>
    <t>µg/L</t>
  </si>
  <si>
    <t>dilutions to measure</t>
    <phoneticPr fontId="0" type="noConversion"/>
  </si>
  <si>
    <t>Final conc  µg/L</t>
  </si>
  <si>
    <t>Total ng (in 50 ul)</t>
  </si>
  <si>
    <t>Total content</t>
  </si>
  <si>
    <t>ug insulin/million cells</t>
  </si>
  <si>
    <t>16,7 mM Glc</t>
  </si>
  <si>
    <t>16,7 mM Glc + IBMX</t>
  </si>
  <si>
    <t>Insulin secretion samples 0,5 mM dil 16x (SN1)</t>
  </si>
  <si>
    <t xml:space="preserve"> insulin secretion (% of content) </t>
  </si>
  <si>
    <t>Total ng (in 100 ul)</t>
    <phoneticPr fontId="0" type="noConversion"/>
  </si>
  <si>
    <t xml:space="preserve"> insulin secretion (% of content) </t>
    <phoneticPr fontId="0" type="noConversion"/>
  </si>
  <si>
    <t>Mean tripl</t>
  </si>
  <si>
    <t>Ectype</t>
  </si>
  <si>
    <t>0,5 mM Glc</t>
  </si>
  <si>
    <t>0,5 mM Glc + IBMX</t>
  </si>
  <si>
    <t>Insulin secretion samples 16,7 mM Glc dil 16x (SN2)</t>
  </si>
  <si>
    <t>16,7mM/0,5mM</t>
  </si>
  <si>
    <t>Fold change</t>
  </si>
  <si>
    <t>Mean</t>
  </si>
  <si>
    <t>ectype</t>
  </si>
  <si>
    <t>Ana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</si>
</sst>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14">
    <font>
      <sz val="10"/>
      <name val="Comic Sans MS"/>
      <family val="4"/>
    </font>
    <font>
      <sz val="11"/>
      <color theme="1"/>
      <name val="Calibri"/>
      <family val="2"/>
      <scheme val="minor"/>
    </font>
    <font>
      <sz val="10"/>
      <name val="Comic Sans MS"/>
      <family val="4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color indexed="48"/>
      <name val="Arial"/>
      <family val="2"/>
    </font>
    <font>
      <b/>
      <sz val="8"/>
      <name val="Arial"/>
      <family val="2"/>
    </font>
    <font>
      <sz val="18"/>
      <color indexed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  <font>
      <b/>
      <sz val="12"/>
      <name val="Arial"/>
      <family val="2"/>
    </font>
    <font>
      <b/>
      <sz val="10"/>
      <name val="Comic Sans MS"/>
      <family val="4"/>
    </font>
    <font>
      <sz val="10"/>
      <color rgb="FFFF0000"/>
      <name val="Comic Sans MS"/>
      <family val="4"/>
    </font>
  </fonts>
  <fills count="1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2" borderId="1" applyNumberFormat="0" applyFont="0" applyAlignment="0" applyProtection="0"/>
    <xf numFmtId="0" fontId="2" fillId="0" borderId="0"/>
    <xf numFmtId="0" fontId="1" fillId="0" borderId="0"/>
    <xf numFmtId="0" fontId="1" fillId="0" borderId="0"/>
  </cellStyleXfs>
  <cellXfs count="83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0" fontId="6" fillId="0" borderId="2" xfId="0" applyFont="1" applyBorder="1" applyAlignment="1" applyProtection="1">
      <alignment horizontal="center"/>
    </xf>
    <xf numFmtId="0" fontId="6" fillId="0" borderId="3" xfId="0" applyFont="1" applyBorder="1" applyAlignment="1" applyProtection="1">
      <alignment horizontal="center"/>
      <protection locked="0"/>
    </xf>
    <xf numFmtId="0" fontId="6" fillId="0" borderId="4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0" fontId="1" fillId="0" borderId="0" xfId="1" applyFill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2" xfId="0" applyFont="1" applyBorder="1" applyAlignment="1">
      <alignment horizontal="left"/>
    </xf>
    <xf numFmtId="0" fontId="6" fillId="0" borderId="2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4" borderId="0" xfId="0" applyFont="1" applyFill="1" applyAlignment="1">
      <alignment horizontal="center"/>
    </xf>
    <xf numFmtId="165" fontId="3" fillId="0" borderId="0" xfId="0" applyNumberFormat="1" applyFont="1" applyAlignment="1">
      <alignment horizontal="center"/>
    </xf>
    <xf numFmtId="165" fontId="3" fillId="0" borderId="0" xfId="0" applyNumberFormat="1" applyFont="1" applyFill="1" applyAlignment="1">
      <alignment horizontal="center"/>
    </xf>
    <xf numFmtId="165" fontId="8" fillId="0" borderId="0" xfId="0" applyNumberFormat="1" applyFont="1" applyAlignment="1">
      <alignment horizontal="center"/>
    </xf>
    <xf numFmtId="2" fontId="10" fillId="0" borderId="5" xfId="0" applyNumberFormat="1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1" fontId="3" fillId="4" borderId="0" xfId="0" applyNumberFormat="1" applyFont="1" applyFill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2" fontId="8" fillId="0" borderId="6" xfId="0" applyNumberFormat="1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1" fontId="3" fillId="0" borderId="0" xfId="0" applyNumberFormat="1" applyFont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8" fillId="0" borderId="0" xfId="0" applyFont="1" applyFill="1" applyAlignment="1">
      <alignment horizontal="left"/>
    </xf>
    <xf numFmtId="0" fontId="8" fillId="0" borderId="11" xfId="0" applyFont="1" applyBorder="1" applyAlignment="1">
      <alignment horizontal="center"/>
    </xf>
    <xf numFmtId="2" fontId="8" fillId="0" borderId="11" xfId="0" applyNumberFormat="1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 applyBorder="1" applyAlignment="1">
      <alignment horizontal="left"/>
    </xf>
    <xf numFmtId="2" fontId="3" fillId="0" borderId="0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2" fontId="8" fillId="0" borderId="0" xfId="0" applyNumberFormat="1" applyFont="1" applyBorder="1" applyAlignment="1">
      <alignment horizontal="center"/>
    </xf>
    <xf numFmtId="14" fontId="8" fillId="0" borderId="0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3" fillId="0" borderId="11" xfId="0" applyFont="1" applyBorder="1" applyAlignment="1">
      <alignment horizontal="center"/>
    </xf>
    <xf numFmtId="14" fontId="3" fillId="0" borderId="0" xfId="0" applyNumberFormat="1" applyFont="1" applyAlignment="1">
      <alignment horizontal="center"/>
    </xf>
    <xf numFmtId="0" fontId="0" fillId="5" borderId="0" xfId="0" applyFill="1"/>
    <xf numFmtId="0" fontId="0" fillId="0" borderId="0" xfId="0" applyProtection="1">
      <protection locked="0"/>
    </xf>
    <xf numFmtId="0" fontId="2" fillId="5" borderId="0" xfId="0" applyFont="1" applyFill="1"/>
    <xf numFmtId="0" fontId="2" fillId="5" borderId="0" xfId="0" applyFont="1" applyFill="1" applyBorder="1"/>
    <xf numFmtId="0" fontId="12" fillId="7" borderId="0" xfId="0" applyFont="1" applyFill="1" applyBorder="1"/>
    <xf numFmtId="0" fontId="2" fillId="8" borderId="0" xfId="0" applyFont="1" applyFill="1" applyBorder="1"/>
    <xf numFmtId="0" fontId="2" fillId="8" borderId="12" xfId="0" applyFont="1" applyFill="1" applyBorder="1"/>
    <xf numFmtId="0" fontId="2" fillId="9" borderId="0" xfId="0" applyFont="1" applyFill="1" applyBorder="1"/>
    <xf numFmtId="0" fontId="2" fillId="9" borderId="12" xfId="0" applyFont="1" applyFill="1" applyBorder="1"/>
    <xf numFmtId="0" fontId="2" fillId="8" borderId="0" xfId="0" applyFont="1" applyFill="1"/>
    <xf numFmtId="0" fontId="2" fillId="9" borderId="0" xfId="0" applyFont="1" applyFill="1"/>
    <xf numFmtId="0" fontId="12" fillId="10" borderId="0" xfId="0" applyFont="1" applyFill="1" applyBorder="1"/>
    <xf numFmtId="0" fontId="2" fillId="11" borderId="0" xfId="0" applyFont="1" applyFill="1"/>
    <xf numFmtId="0" fontId="13" fillId="11" borderId="0" xfId="0" applyFont="1" applyFill="1"/>
    <xf numFmtId="0" fontId="2" fillId="12" borderId="0" xfId="0" applyFont="1" applyFill="1"/>
    <xf numFmtId="0" fontId="12" fillId="6" borderId="0" xfId="0" applyFont="1" applyFill="1" applyBorder="1"/>
    <xf numFmtId="0" fontId="2" fillId="6" borderId="0" xfId="0" applyFont="1" applyFill="1" applyBorder="1"/>
    <xf numFmtId="0" fontId="2" fillId="6" borderId="12" xfId="0" applyFont="1" applyFill="1" applyBorder="1"/>
    <xf numFmtId="0" fontId="2" fillId="6" borderId="0" xfId="0" applyFont="1" applyFill="1"/>
  </cellXfs>
  <cellStyles count="6">
    <cellStyle name="Commentaire 2" xfId="2"/>
    <cellStyle name="Normal" xfId="0" builtinId="0"/>
    <cellStyle name="Normal 2" xfId="1"/>
    <cellStyle name="Normal 3" xfId="3"/>
    <cellStyle name="Normal 4" xfId="4"/>
    <cellStyle name="Normal 5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siNTP!$G$9:$G$13</c:f>
              <c:numCache>
                <c:formatCode>0.00</c:formatCode>
                <c:ptCount val="5"/>
                <c:pt idx="0">
                  <c:v>-0.88460658129793046</c:v>
                </c:pt>
                <c:pt idx="1">
                  <c:v>-0.37316887913897734</c:v>
                </c:pt>
                <c:pt idx="2">
                  <c:v>0.11248842805866238</c:v>
                </c:pt>
                <c:pt idx="3">
                  <c:v>0.65530550328118742</c:v>
                </c:pt>
                <c:pt idx="4">
                  <c:v>0.95424250943932487</c:v>
                </c:pt>
              </c:numCache>
            </c:numRef>
          </c:xVal>
          <c:yVal>
            <c:numRef>
              <c:f>siNTP!$H$9:$H$13</c:f>
              <c:numCache>
                <c:formatCode>0.00</c:formatCode>
                <c:ptCount val="5"/>
                <c:pt idx="0">
                  <c:v>-1.5528419686577808</c:v>
                </c:pt>
                <c:pt idx="1">
                  <c:v>-0.9507819773298184</c:v>
                </c:pt>
                <c:pt idx="2">
                  <c:v>-0.44189169836945041</c:v>
                </c:pt>
                <c:pt idx="3">
                  <c:v>9.3421685162235063E-2</c:v>
                </c:pt>
                <c:pt idx="4">
                  <c:v>0.32170196950073793</c:v>
                </c:pt>
              </c:numCache>
            </c:numRef>
          </c:yVal>
        </c:ser>
        <c:axId val="75064832"/>
        <c:axId val="75066368"/>
      </c:scatterChart>
      <c:valAx>
        <c:axId val="75064832"/>
        <c:scaling>
          <c:orientation val="minMax"/>
        </c:scaling>
        <c:axPos val="b"/>
        <c:numFmt formatCode="0.0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75066368"/>
        <c:crosses val="autoZero"/>
        <c:crossBetween val="midCat"/>
      </c:valAx>
      <c:valAx>
        <c:axId val="75066368"/>
        <c:scaling>
          <c:orientation val="minMax"/>
        </c:scaling>
        <c:axPos val="l"/>
        <c:numFmt formatCode="0.0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7506483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errBars>
            <c:errBarType val="both"/>
            <c:errValType val="cust"/>
            <c:plus>
              <c:numRef>
                <c:f>siNTP!$C$65:$C$68</c:f>
                <c:numCache>
                  <c:formatCode>General</c:formatCode>
                  <c:ptCount val="4"/>
                  <c:pt idx="0">
                    <c:v>3.5670534071080104E-2</c:v>
                  </c:pt>
                  <c:pt idx="1">
                    <c:v>8.2515692541907618E-2</c:v>
                  </c:pt>
                  <c:pt idx="2">
                    <c:v>8.175334041939511E-2</c:v>
                  </c:pt>
                  <c:pt idx="3">
                    <c:v>0.30382796405998269</c:v>
                  </c:pt>
                </c:numCache>
              </c:numRef>
            </c:plus>
            <c:minus>
              <c:numRef>
                <c:f>siNTP!$C$65:$C$68</c:f>
                <c:numCache>
                  <c:formatCode>General</c:formatCode>
                  <c:ptCount val="4"/>
                  <c:pt idx="0">
                    <c:v>3.5670534071080104E-2</c:v>
                  </c:pt>
                  <c:pt idx="1">
                    <c:v>8.2515692541907618E-2</c:v>
                  </c:pt>
                  <c:pt idx="2">
                    <c:v>8.175334041939511E-2</c:v>
                  </c:pt>
                  <c:pt idx="3">
                    <c:v>0.30382796405998269</c:v>
                  </c:pt>
                </c:numCache>
              </c:numRef>
            </c:minus>
          </c:errBars>
          <c:cat>
            <c:strRef>
              <c:f>(siNTP!$A$65,siNTP!$A$66,siNTP!$A$67,siNTP!$A$68)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siNTP!$B$65:$B$68</c:f>
              <c:numCache>
                <c:formatCode>0.0</c:formatCode>
                <c:ptCount val="4"/>
                <c:pt idx="0">
                  <c:v>0.35521017847583547</c:v>
                </c:pt>
                <c:pt idx="1">
                  <c:v>0.42213704763939575</c:v>
                </c:pt>
                <c:pt idx="2">
                  <c:v>1.7551129286182492</c:v>
                </c:pt>
                <c:pt idx="3">
                  <c:v>3.1867141118323468</c:v>
                </c:pt>
              </c:numCache>
            </c:numRef>
          </c:val>
        </c:ser>
        <c:axId val="75708672"/>
        <c:axId val="75714560"/>
      </c:barChart>
      <c:catAx>
        <c:axId val="7570867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75714560"/>
        <c:crosses val="autoZero"/>
        <c:auto val="1"/>
        <c:lblAlgn val="ctr"/>
        <c:lblOffset val="100"/>
      </c:catAx>
      <c:valAx>
        <c:axId val="75714560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siNTP!$M$48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1052E-2"/>
              <c:y val="0.2049764779515062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7570867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317"/>
          <c:y val="2.7200801823077405E-2"/>
        </c:manualLayout>
      </c:layout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NTP</c:v>
          </c:tx>
          <c:errBars>
            <c:errBarType val="both"/>
            <c:errValType val="cust"/>
            <c:plus>
              <c:numRef>
                <c:f>siNTP!$O$58:$O$59</c:f>
                <c:numCache>
                  <c:formatCode>General</c:formatCode>
                  <c:ptCount val="2"/>
                  <c:pt idx="0">
                    <c:v>0.1231349627682828</c:v>
                  </c:pt>
                  <c:pt idx="1">
                    <c:v>0.25275883611014305</c:v>
                  </c:pt>
                </c:numCache>
              </c:numRef>
            </c:plus>
            <c:minus>
              <c:numRef>
                <c:f>siNTP!$O$58:$O$59</c:f>
                <c:numCache>
                  <c:formatCode>General</c:formatCode>
                  <c:ptCount val="2"/>
                  <c:pt idx="0">
                    <c:v>0.1231349627682828</c:v>
                  </c:pt>
                  <c:pt idx="1">
                    <c:v>0.25275883611014305</c:v>
                  </c:pt>
                </c:numCache>
              </c:numRef>
            </c:minus>
          </c:errBars>
          <c:cat>
            <c:strRef>
              <c:f>siNTP!$M$58:$M$59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siNTP!$N$58:$N$59</c:f>
              <c:numCache>
                <c:formatCode>0.0</c:formatCode>
                <c:ptCount val="2"/>
                <c:pt idx="0">
                  <c:v>1.1809093135211584</c:v>
                </c:pt>
                <c:pt idx="1">
                  <c:v>1.8231057780822377</c:v>
                </c:pt>
              </c:numCache>
            </c:numRef>
          </c:val>
        </c:ser>
        <c:axId val="75751424"/>
        <c:axId val="75752960"/>
      </c:barChart>
      <c:catAx>
        <c:axId val="7575142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75752960"/>
        <c:crosses val="autoZero"/>
        <c:auto val="1"/>
        <c:lblAlgn val="ctr"/>
        <c:lblOffset val="100"/>
      </c:catAx>
      <c:valAx>
        <c:axId val="75752960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siNTP!$M$57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7575142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siGPSM1!$G$9:$G$13</c:f>
              <c:numCache>
                <c:formatCode>0.00</c:formatCode>
                <c:ptCount val="5"/>
                <c:pt idx="0">
                  <c:v>-0.88460658129793046</c:v>
                </c:pt>
                <c:pt idx="1">
                  <c:v>-0.37316887913897734</c:v>
                </c:pt>
                <c:pt idx="2">
                  <c:v>0.11248842805866238</c:v>
                </c:pt>
                <c:pt idx="3">
                  <c:v>0.65530550328118742</c:v>
                </c:pt>
                <c:pt idx="4">
                  <c:v>0.95424250943932487</c:v>
                </c:pt>
              </c:numCache>
            </c:numRef>
          </c:xVal>
          <c:yVal>
            <c:numRef>
              <c:f>siGPSM1!$H$9:$H$13</c:f>
              <c:numCache>
                <c:formatCode>0.00</c:formatCode>
                <c:ptCount val="5"/>
                <c:pt idx="0">
                  <c:v>-1.5528419686577808</c:v>
                </c:pt>
                <c:pt idx="1">
                  <c:v>-0.9507819773298184</c:v>
                </c:pt>
                <c:pt idx="2">
                  <c:v>-0.44189169836945041</c:v>
                </c:pt>
                <c:pt idx="3">
                  <c:v>9.3421685162235063E-2</c:v>
                </c:pt>
                <c:pt idx="4">
                  <c:v>0.32170196950073793</c:v>
                </c:pt>
              </c:numCache>
            </c:numRef>
          </c:yVal>
        </c:ser>
        <c:axId val="75823360"/>
        <c:axId val="75833344"/>
      </c:scatterChart>
      <c:valAx>
        <c:axId val="75823360"/>
        <c:scaling>
          <c:orientation val="minMax"/>
        </c:scaling>
        <c:axPos val="b"/>
        <c:numFmt formatCode="0.0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75833344"/>
        <c:crosses val="autoZero"/>
        <c:crossBetween val="midCat"/>
      </c:valAx>
      <c:valAx>
        <c:axId val="75833344"/>
        <c:scaling>
          <c:orientation val="minMax"/>
        </c:scaling>
        <c:axPos val="l"/>
        <c:numFmt formatCode="0.0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7582336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errBars>
            <c:errBarType val="both"/>
            <c:errValType val="cust"/>
            <c:plus>
              <c:numRef>
                <c:f>siGPSM1!$C$65:$C$68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0.90955073300832645</c:v>
                  </c:pt>
                  <c:pt idx="3">
                    <c:v>0.25474842776764678</c:v>
                  </c:pt>
                </c:numCache>
              </c:numRef>
            </c:plus>
            <c:minus>
              <c:numRef>
                <c:f>siGPSM1!$C$65:$C$68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0.90955073300832645</c:v>
                  </c:pt>
                  <c:pt idx="3">
                    <c:v>0.25474842776764678</c:v>
                  </c:pt>
                </c:numCache>
              </c:numRef>
            </c:minus>
          </c:errBars>
          <c:cat>
            <c:strRef>
              <c:f>(siGPSM1!$A$65,siGPSM1!$A$66,siGPSM1!$A$67,siGPSM1!$A$68)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siGPSM1!$B$65:$B$68</c:f>
              <c:numCache>
                <c:formatCode>0.0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2.3597648957671349</c:v>
                </c:pt>
                <c:pt idx="3">
                  <c:v>3.122741752189556</c:v>
                </c:pt>
              </c:numCache>
            </c:numRef>
          </c:val>
        </c:ser>
        <c:axId val="75844608"/>
        <c:axId val="75866880"/>
      </c:barChart>
      <c:catAx>
        <c:axId val="7584460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75866880"/>
        <c:crosses val="autoZero"/>
        <c:auto val="1"/>
        <c:lblAlgn val="ctr"/>
        <c:lblOffset val="100"/>
      </c:catAx>
      <c:valAx>
        <c:axId val="75866880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siGPSM1!$M$48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1052E-2"/>
              <c:y val="0.2049764779515062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7584460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321"/>
          <c:y val="2.7200801823077415E-2"/>
        </c:manualLayout>
      </c:layout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NTP</c:v>
          </c:tx>
          <c:errBars>
            <c:errBarType val="both"/>
            <c:errValType val="cust"/>
            <c:plus>
              <c:numRef>
                <c:f>siGPSM1!$O$58:$O$59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0.42252437020846001</c:v>
                  </c:pt>
                </c:numCache>
              </c:numRef>
            </c:plus>
            <c:minus>
              <c:numRef>
                <c:f>siGPSM1!$O$58:$O$59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0.42252437020846001</c:v>
                  </c:pt>
                </c:numCache>
              </c:numRef>
            </c:minus>
          </c:errBars>
          <c:cat>
            <c:strRef>
              <c:f>siGPSM1!$M$58:$M$59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siGPSM1!$N$58:$N$59</c:f>
              <c:numCache>
                <c:formatCode>0.0</c:formatCode>
                <c:ptCount val="2"/>
                <c:pt idx="0">
                  <c:v>0</c:v>
                </c:pt>
                <c:pt idx="1">
                  <c:v>1.42727509569641</c:v>
                </c:pt>
              </c:numCache>
            </c:numRef>
          </c:val>
        </c:ser>
        <c:axId val="75899648"/>
        <c:axId val="75901184"/>
      </c:barChart>
      <c:catAx>
        <c:axId val="7589964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75901184"/>
        <c:crosses val="autoZero"/>
        <c:auto val="1"/>
        <c:lblAlgn val="ctr"/>
        <c:lblOffset val="100"/>
      </c:catAx>
      <c:valAx>
        <c:axId val="75901184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siGPSM1!$M$57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7589964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siDUSP9!$G$9:$G$13</c:f>
              <c:numCache>
                <c:formatCode>0.00</c:formatCode>
                <c:ptCount val="5"/>
                <c:pt idx="0">
                  <c:v>-0.88460658129793046</c:v>
                </c:pt>
                <c:pt idx="1">
                  <c:v>-0.37316887913897734</c:v>
                </c:pt>
                <c:pt idx="2">
                  <c:v>0.11248842805866238</c:v>
                </c:pt>
                <c:pt idx="3">
                  <c:v>0.65530550328118742</c:v>
                </c:pt>
                <c:pt idx="4">
                  <c:v>0.95424250943932487</c:v>
                </c:pt>
              </c:numCache>
            </c:numRef>
          </c:xVal>
          <c:yVal>
            <c:numRef>
              <c:f>siDUSP9!$H$9:$H$13</c:f>
              <c:numCache>
                <c:formatCode>0.00</c:formatCode>
                <c:ptCount val="5"/>
                <c:pt idx="0">
                  <c:v>-1.5528419686577808</c:v>
                </c:pt>
                <c:pt idx="1">
                  <c:v>-0.9507819773298184</c:v>
                </c:pt>
                <c:pt idx="2">
                  <c:v>-0.44189169836945041</c:v>
                </c:pt>
                <c:pt idx="3">
                  <c:v>9.3421685162235063E-2</c:v>
                </c:pt>
                <c:pt idx="4">
                  <c:v>0.32170196950073793</c:v>
                </c:pt>
              </c:numCache>
            </c:numRef>
          </c:yVal>
        </c:ser>
        <c:axId val="76122752"/>
        <c:axId val="76132736"/>
      </c:scatterChart>
      <c:valAx>
        <c:axId val="76122752"/>
        <c:scaling>
          <c:orientation val="minMax"/>
        </c:scaling>
        <c:axPos val="b"/>
        <c:numFmt formatCode="0.0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76132736"/>
        <c:crosses val="autoZero"/>
        <c:crossBetween val="midCat"/>
      </c:valAx>
      <c:valAx>
        <c:axId val="76132736"/>
        <c:scaling>
          <c:orientation val="minMax"/>
        </c:scaling>
        <c:axPos val="l"/>
        <c:numFmt formatCode="0.0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7612275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errBars>
            <c:errBarType val="both"/>
            <c:errValType val="cust"/>
            <c:plus>
              <c:numRef>
                <c:f>siDUSP9!$C$65:$C$68</c:f>
                <c:numCache>
                  <c:formatCode>General</c:formatCode>
                  <c:ptCount val="4"/>
                  <c:pt idx="0">
                    <c:v>0.28739459266793937</c:v>
                  </c:pt>
                  <c:pt idx="1">
                    <c:v>0.11789644000036073</c:v>
                  </c:pt>
                  <c:pt idx="2">
                    <c:v>0.30126038005343719</c:v>
                  </c:pt>
                  <c:pt idx="3">
                    <c:v>0.20917339276211624</c:v>
                  </c:pt>
                </c:numCache>
              </c:numRef>
            </c:plus>
            <c:minus>
              <c:numRef>
                <c:f>siDUSP9!$C$65:$C$68</c:f>
                <c:numCache>
                  <c:formatCode>General</c:formatCode>
                  <c:ptCount val="4"/>
                  <c:pt idx="0">
                    <c:v>0.28739459266793937</c:v>
                  </c:pt>
                  <c:pt idx="1">
                    <c:v>0.11789644000036073</c:v>
                  </c:pt>
                  <c:pt idx="2">
                    <c:v>0.30126038005343719</c:v>
                  </c:pt>
                  <c:pt idx="3">
                    <c:v>0.20917339276211624</c:v>
                  </c:pt>
                </c:numCache>
              </c:numRef>
            </c:minus>
          </c:errBars>
          <c:cat>
            <c:strRef>
              <c:f>(siDUSP9!$A$65,siDUSP9!$A$66,siDUSP9!$A$67,siDUSP9!$A$68)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siDUSP9!$B$65:$B$68</c:f>
              <c:numCache>
                <c:formatCode>0.0</c:formatCode>
                <c:ptCount val="4"/>
                <c:pt idx="0">
                  <c:v>0.63869681714459248</c:v>
                </c:pt>
                <c:pt idx="1">
                  <c:v>0.82451915994989911</c:v>
                </c:pt>
                <c:pt idx="2">
                  <c:v>2.0322767654026213</c:v>
                </c:pt>
                <c:pt idx="3">
                  <c:v>3.9230805685206609</c:v>
                </c:pt>
              </c:numCache>
            </c:numRef>
          </c:val>
        </c:ser>
        <c:axId val="76144000"/>
        <c:axId val="75973760"/>
      </c:barChart>
      <c:catAx>
        <c:axId val="7614400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75973760"/>
        <c:crosses val="autoZero"/>
        <c:auto val="1"/>
        <c:lblAlgn val="ctr"/>
        <c:lblOffset val="100"/>
      </c:catAx>
      <c:valAx>
        <c:axId val="75973760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siDUSP9!$M$48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1052E-2"/>
              <c:y val="0.2049764779515062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7614400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326"/>
          <c:y val="2.7200801823077422E-2"/>
        </c:manualLayout>
      </c:layout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NTP</c:v>
          </c:tx>
          <c:errBars>
            <c:errBarType val="both"/>
            <c:errValType val="cust"/>
            <c:plus>
              <c:numRef>
                <c:f>siDUSP9!$O$58:$O$59</c:f>
                <c:numCache>
                  <c:formatCode>General</c:formatCode>
                  <c:ptCount val="2"/>
                  <c:pt idx="0">
                    <c:v>0.44517782919688276</c:v>
                  </c:pt>
                  <c:pt idx="1">
                    <c:v>0.17930870083245037</c:v>
                  </c:pt>
                </c:numCache>
              </c:numRef>
            </c:plus>
            <c:minus>
              <c:numRef>
                <c:f>siDUSP9!$O$58:$O$59</c:f>
                <c:numCache>
                  <c:formatCode>General</c:formatCode>
                  <c:ptCount val="2"/>
                  <c:pt idx="0">
                    <c:v>0.44517782919688276</c:v>
                  </c:pt>
                  <c:pt idx="1">
                    <c:v>0.17930870083245037</c:v>
                  </c:pt>
                </c:numCache>
              </c:numRef>
            </c:minus>
          </c:errBars>
          <c:cat>
            <c:strRef>
              <c:f>siDUSP9!$M$58:$M$59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siDUSP9!$N$58:$N$59</c:f>
              <c:numCache>
                <c:formatCode>0.0</c:formatCode>
                <c:ptCount val="2"/>
                <c:pt idx="0">
                  <c:v>1.4201258348509835</c:v>
                </c:pt>
                <c:pt idx="1">
                  <c:v>1.9480098321684796</c:v>
                </c:pt>
              </c:numCache>
            </c:numRef>
          </c:val>
        </c:ser>
        <c:axId val="76010624"/>
        <c:axId val="76012160"/>
      </c:barChart>
      <c:catAx>
        <c:axId val="7601062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76012160"/>
        <c:crosses val="autoZero"/>
        <c:auto val="1"/>
        <c:lblAlgn val="ctr"/>
        <c:lblOffset val="100"/>
      </c:catAx>
      <c:valAx>
        <c:axId val="76012160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siDUSP9!$M$57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7601062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57150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57150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57150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fils/marlene/Mes%20documents/Endo%20cell-betaTrophin/ELISA/Insulin%20secretion%20Human%20beta%20cell%20line%20october%20marianas%20formula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eptember"/>
      <sheetName val="September (2)"/>
      <sheetName val="October"/>
      <sheetName val="October (2)"/>
      <sheetName val="November 7"/>
      <sheetName val="November 7 (3)"/>
      <sheetName val="November 18"/>
      <sheetName val="November 18 (2)"/>
      <sheetName val="February"/>
      <sheetName val="Sheet3"/>
      <sheetName val="February (2)"/>
      <sheetName val="February (3)"/>
      <sheetName val="February (4)"/>
      <sheetName val="juillet P59"/>
      <sheetName val="juillet P66"/>
      <sheetName val="juillet P88"/>
      <sheetName val="sept P64 P73"/>
      <sheetName val="sept P64 P73 (2)"/>
      <sheetName val="sept P64bis"/>
      <sheetName val="multislip P74"/>
      <sheetName val="multislip P82"/>
      <sheetName val="nov P81"/>
      <sheetName val="nov P81 (2)"/>
      <sheetName val="dec2014 P73"/>
      <sheetName val="dec2014 P73 MEL"/>
      <sheetName val="dec2014 P75"/>
      <sheetName val="dec2014 P75 MEL"/>
      <sheetName val="dec2014 P76-77"/>
      <sheetName val="dec2014 P76-77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1">
          <cell r="A51" t="str">
            <v>0,5 mM Glc</v>
          </cell>
        </row>
        <row r="52">
          <cell r="A52" t="str">
            <v>11 mM Glc</v>
          </cell>
        </row>
        <row r="53">
          <cell r="A53" t="str">
            <v>11 mM Glc + FSK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18"/>
  <sheetViews>
    <sheetView zoomScale="80" zoomScaleNormal="80" workbookViewId="0">
      <selection activeCell="D2" sqref="D2:G6"/>
    </sheetView>
  </sheetViews>
  <sheetFormatPr baseColWidth="10" defaultColWidth="8.75" defaultRowHeight="12.75"/>
  <cols>
    <col min="1" max="1" width="28.125" style="1" customWidth="1"/>
    <col min="2" max="2" width="9.5" style="2" bestFit="1" customWidth="1"/>
    <col min="3" max="3" width="11.875" style="2" bestFit="1" customWidth="1"/>
    <col min="4" max="4" width="6" style="2" bestFit="1" customWidth="1"/>
    <col min="5" max="5" width="8.625" style="2" bestFit="1" customWidth="1"/>
    <col min="6" max="8" width="11" style="2" bestFit="1" customWidth="1"/>
    <col min="9" max="9" width="12.125" style="2" bestFit="1" customWidth="1"/>
    <col min="10" max="10" width="12" style="2" bestFit="1" customWidth="1"/>
    <col min="11" max="11" width="12.125" style="2" bestFit="1" customWidth="1"/>
    <col min="12" max="12" width="13" style="2" bestFit="1" customWidth="1"/>
    <col min="13" max="13" width="14.875" style="2" bestFit="1" customWidth="1"/>
    <col min="14" max="14" width="13.75" style="2" bestFit="1" customWidth="1"/>
    <col min="15" max="15" width="14" style="2" customWidth="1"/>
    <col min="16" max="16" width="11.375" style="2" customWidth="1"/>
    <col min="17" max="17" width="10.375" style="2" bestFit="1" customWidth="1"/>
    <col min="18" max="16384" width="8.75" style="2"/>
  </cols>
  <sheetData>
    <row r="1" spans="1:20">
      <c r="A1" s="1" t="s">
        <v>0</v>
      </c>
      <c r="B1" s="63"/>
    </row>
    <row r="2" spans="1:20">
      <c r="A2" s="1" t="s">
        <v>1</v>
      </c>
      <c r="C2" s="3"/>
      <c r="E2" s="4"/>
    </row>
    <row r="3" spans="1:20">
      <c r="A3" s="1" t="s">
        <v>2</v>
      </c>
      <c r="B3" s="2" t="s">
        <v>40</v>
      </c>
      <c r="D3" s="10"/>
      <c r="E3" s="10"/>
      <c r="F3" s="10"/>
    </row>
    <row r="4" spans="1:20" ht="15">
      <c r="D4" s="10"/>
      <c r="E4" s="65"/>
      <c r="F4" s="65"/>
    </row>
    <row r="5" spans="1:20">
      <c r="A5" s="2"/>
    </row>
    <row r="6" spans="1:20" ht="15">
      <c r="N6"/>
      <c r="O6"/>
      <c r="P6"/>
    </row>
    <row r="7" spans="1:20" ht="15">
      <c r="A7" s="5" t="s">
        <v>3</v>
      </c>
      <c r="B7" s="6" t="s">
        <v>4</v>
      </c>
      <c r="C7" s="7" t="s">
        <v>5</v>
      </c>
      <c r="D7" s="7"/>
      <c r="E7" s="8" t="s">
        <v>6</v>
      </c>
      <c r="F7" s="9" t="s">
        <v>7</v>
      </c>
      <c r="G7" s="10" t="s">
        <v>8</v>
      </c>
      <c r="H7" s="10" t="s">
        <v>9</v>
      </c>
      <c r="N7"/>
      <c r="O7"/>
      <c r="P7"/>
    </row>
    <row r="8" spans="1:20" ht="15">
      <c r="A8" s="5">
        <v>0</v>
      </c>
      <c r="B8" s="10">
        <v>0</v>
      </c>
      <c r="C8" s="66">
        <v>7.0000000000000007E-2</v>
      </c>
      <c r="D8" s="64">
        <v>5.8000000000000003E-2</v>
      </c>
      <c r="E8" s="11">
        <f t="shared" ref="E8:E13" si="0">AVERAGE(C8:D8)</f>
        <v>6.4000000000000001E-2</v>
      </c>
      <c r="F8" s="12"/>
      <c r="G8" s="10"/>
      <c r="H8" s="10"/>
      <c r="N8"/>
      <c r="O8"/>
      <c r="P8"/>
    </row>
    <row r="9" spans="1:20" ht="15">
      <c r="A9" s="5">
        <v>3</v>
      </c>
      <c r="B9" s="12">
        <f>A9/23</f>
        <v>0.13043478260869565</v>
      </c>
      <c r="C9" s="66">
        <v>8.7999999999999995E-2</v>
      </c>
      <c r="D9" s="64">
        <v>9.6000000000000002E-2</v>
      </c>
      <c r="E9" s="11">
        <f t="shared" si="0"/>
        <v>9.1999999999999998E-2</v>
      </c>
      <c r="F9" s="12">
        <f>(E9-$E$8)</f>
        <v>2.7999999999999997E-2</v>
      </c>
      <c r="G9" s="12">
        <f>LOG(B9)</f>
        <v>-0.88460658129793046</v>
      </c>
      <c r="H9" s="12">
        <f>LOG(F9)</f>
        <v>-1.5528419686577808</v>
      </c>
      <c r="N9"/>
      <c r="O9"/>
      <c r="P9"/>
    </row>
    <row r="10" spans="1:20" ht="15">
      <c r="A10" s="5">
        <v>9.74</v>
      </c>
      <c r="B10" s="12">
        <f t="shared" ref="B10:B13" si="1">A10/23</f>
        <v>0.42347826086956525</v>
      </c>
      <c r="C10" s="66">
        <v>0.17699999999999999</v>
      </c>
      <c r="D10" s="64">
        <v>0.17499999999999999</v>
      </c>
      <c r="E10" s="11">
        <f t="shared" si="0"/>
        <v>0.17599999999999999</v>
      </c>
      <c r="F10" s="12">
        <f>(E10-$E$8)</f>
        <v>0.11199999999999999</v>
      </c>
      <c r="G10" s="12">
        <f>LOG(B10)</f>
        <v>-0.37316887913897734</v>
      </c>
      <c r="H10" s="12">
        <f>LOG(F10)</f>
        <v>-0.9507819773298184</v>
      </c>
      <c r="N10"/>
      <c r="O10"/>
      <c r="P10"/>
    </row>
    <row r="11" spans="1:20" ht="15">
      <c r="A11" s="5">
        <v>29.8</v>
      </c>
      <c r="B11" s="12">
        <f t="shared" si="1"/>
        <v>1.2956521739130435</v>
      </c>
      <c r="C11" s="67">
        <v>0.40500000000000003</v>
      </c>
      <c r="D11" s="64">
        <v>0.44600000000000001</v>
      </c>
      <c r="E11" s="11">
        <f t="shared" si="0"/>
        <v>0.42549999999999999</v>
      </c>
      <c r="F11" s="12">
        <f>(E11-$E$8)</f>
        <v>0.36149999999999999</v>
      </c>
      <c r="G11" s="12">
        <f>LOG(B11)</f>
        <v>0.11248842805866238</v>
      </c>
      <c r="H11" s="12">
        <f>LOG(F11)</f>
        <v>-0.44189169836945041</v>
      </c>
      <c r="N11"/>
      <c r="O11"/>
      <c r="P11"/>
      <c r="Q11"/>
      <c r="R11"/>
      <c r="S11"/>
      <c r="T11"/>
    </row>
    <row r="12" spans="1:20" ht="15">
      <c r="A12" s="5">
        <v>104</v>
      </c>
      <c r="B12" s="12">
        <f t="shared" si="1"/>
        <v>4.5217391304347823</v>
      </c>
      <c r="C12" s="67">
        <v>1.32</v>
      </c>
      <c r="D12" s="64">
        <v>1.288</v>
      </c>
      <c r="E12" s="11">
        <f t="shared" si="0"/>
        <v>1.304</v>
      </c>
      <c r="F12" s="12">
        <f>(E12-$E$8)</f>
        <v>1.24</v>
      </c>
      <c r="G12" s="12">
        <f>LOG(B12)</f>
        <v>0.65530550328118742</v>
      </c>
      <c r="H12" s="12">
        <f>LOG(F12)</f>
        <v>9.3421685162235063E-2</v>
      </c>
      <c r="N12"/>
      <c r="O12"/>
      <c r="P12"/>
      <c r="Q12"/>
      <c r="R12"/>
      <c r="S12"/>
      <c r="T12"/>
    </row>
    <row r="13" spans="1:20" ht="15">
      <c r="A13" s="5">
        <v>207</v>
      </c>
      <c r="B13" s="12">
        <f t="shared" si="1"/>
        <v>9</v>
      </c>
      <c r="C13" s="67">
        <v>2.2519999999999998</v>
      </c>
      <c r="D13" s="64">
        <v>2.0710000000000002</v>
      </c>
      <c r="E13" s="11">
        <f t="shared" si="0"/>
        <v>2.1615000000000002</v>
      </c>
      <c r="F13" s="12">
        <f>(E13-$E$8)</f>
        <v>2.0975000000000001</v>
      </c>
      <c r="G13" s="12">
        <f>LOG(B13)</f>
        <v>0.95424250943932487</v>
      </c>
      <c r="H13" s="12">
        <f>LOG(F13)</f>
        <v>0.32170196950073793</v>
      </c>
      <c r="N13"/>
      <c r="O13"/>
      <c r="P13"/>
    </row>
    <row r="14" spans="1:20" ht="15">
      <c r="N14"/>
    </row>
    <row r="15" spans="1:20" ht="15">
      <c r="A15" s="5" t="s">
        <v>10</v>
      </c>
      <c r="B15" s="11">
        <f>SLOPE(H9:H13,G9:G13)</f>
        <v>1.0226630267117487</v>
      </c>
      <c r="N15"/>
    </row>
    <row r="16" spans="1:20" ht="15">
      <c r="A16" s="5" t="s">
        <v>11</v>
      </c>
      <c r="B16" s="11">
        <f>INTERCEPT(H9:H13,G9:G13)</f>
        <v>-0.60103490580701258</v>
      </c>
      <c r="C16" s="13"/>
      <c r="G16" s="13"/>
      <c r="H16" s="13"/>
    </row>
    <row r="17" spans="1:17" ht="15">
      <c r="B17"/>
      <c r="C17"/>
      <c r="D17"/>
      <c r="E17"/>
      <c r="F17"/>
      <c r="G17"/>
    </row>
    <row r="18" spans="1:17" ht="15">
      <c r="B18"/>
      <c r="C18"/>
      <c r="D18"/>
      <c r="E18"/>
      <c r="F18"/>
      <c r="G18"/>
    </row>
    <row r="19" spans="1:17" ht="23.25">
      <c r="A19" s="14" t="s">
        <v>12</v>
      </c>
      <c r="B19" s="15"/>
      <c r="C19" s="15"/>
      <c r="K19" s="16"/>
      <c r="L19" s="17" t="s">
        <v>13</v>
      </c>
      <c r="M19" s="18"/>
    </row>
    <row r="20" spans="1:17" s="17" customFormat="1">
      <c r="A20" s="19" t="s">
        <v>14</v>
      </c>
      <c r="B20" s="9" t="s">
        <v>15</v>
      </c>
      <c r="C20" s="9" t="s">
        <v>15</v>
      </c>
      <c r="D20" s="9" t="s">
        <v>16</v>
      </c>
      <c r="E20" s="20" t="s">
        <v>17</v>
      </c>
      <c r="F20" s="21" t="s">
        <v>9</v>
      </c>
      <c r="G20" s="21" t="s">
        <v>18</v>
      </c>
      <c r="H20" s="21" t="s">
        <v>19</v>
      </c>
      <c r="I20" s="9" t="s">
        <v>20</v>
      </c>
      <c r="J20" s="21" t="s">
        <v>21</v>
      </c>
      <c r="K20" s="21" t="s">
        <v>22</v>
      </c>
      <c r="L20" s="21" t="s">
        <v>23</v>
      </c>
      <c r="M20" s="22" t="s">
        <v>24</v>
      </c>
    </row>
    <row r="21" spans="1:17" s="24" customFormat="1">
      <c r="A21" s="23"/>
      <c r="L21" s="25"/>
      <c r="M21" s="26"/>
    </row>
    <row r="22" spans="1:17" ht="16.5">
      <c r="A22" s="1" t="s">
        <v>25</v>
      </c>
      <c r="B22" s="68">
        <v>0.64100000000000001</v>
      </c>
      <c r="C22" s="68">
        <v>0.64500000000000002</v>
      </c>
      <c r="D22" s="27">
        <f t="shared" ref="D22:D27" si="2">AVERAGE(B22:C22)</f>
        <v>0.64300000000000002</v>
      </c>
      <c r="E22" s="27">
        <f>D22-E$8</f>
        <v>0.57899999999999996</v>
      </c>
      <c r="F22" s="27">
        <f>LOG(E22)</f>
        <v>-0.23732143627256383</v>
      </c>
      <c r="G22" s="28">
        <f>(F22-$B$16)/$B$15</f>
        <v>0.35565328953362685</v>
      </c>
      <c r="H22" s="28">
        <f>10^G22</f>
        <v>2.2680534730144291</v>
      </c>
      <c r="I22" s="29">
        <v>500</v>
      </c>
      <c r="J22" s="30">
        <f>(H22*I22)</f>
        <v>1134.0267365072145</v>
      </c>
      <c r="K22" s="31">
        <f>(0.05*J22/1000)*1000</f>
        <v>56.701336825360727</v>
      </c>
      <c r="L22" s="32">
        <f>K22+K40+K50</f>
        <v>57.200696447128806</v>
      </c>
      <c r="M22" s="33">
        <f>(L22*1000000/50000)/1000</f>
        <v>1.1440139289425761</v>
      </c>
      <c r="N22" s="34"/>
    </row>
    <row r="23" spans="1:17" ht="16.5">
      <c r="B23" s="68">
        <v>0.61599999999999999</v>
      </c>
      <c r="C23" s="68">
        <v>0.66</v>
      </c>
      <c r="D23" s="27">
        <f t="shared" si="2"/>
        <v>0.63800000000000001</v>
      </c>
      <c r="E23" s="27">
        <f t="shared" ref="E23:E27" si="3">D23-E$8</f>
        <v>0.57400000000000007</v>
      </c>
      <c r="F23" s="27">
        <f t="shared" ref="F23:F27" si="4">LOG(E23)</f>
        <v>-0.24108810760202642</v>
      </c>
      <c r="G23" s="28">
        <f t="shared" ref="G23:G27" si="5">(F23-$B$16)/$B$15</f>
        <v>0.35197009063909573</v>
      </c>
      <c r="H23" s="28">
        <f t="shared" ref="H23:H27" si="6">10^G23</f>
        <v>2.2488997213681494</v>
      </c>
      <c r="I23" s="29">
        <v>500</v>
      </c>
      <c r="J23" s="30">
        <f t="shared" ref="J23:J27" si="7">(H23*I23)</f>
        <v>1124.4498606840748</v>
      </c>
      <c r="K23" s="31">
        <f t="shared" ref="K23:K27" si="8">(0.05*J23/1000)*1000</f>
        <v>56.222493034203744</v>
      </c>
      <c r="L23" s="32">
        <f>K23+K41+K51</f>
        <v>56.588005284838296</v>
      </c>
      <c r="M23" s="33">
        <f t="shared" ref="M23:M27" si="9">(L23*1000000/50000)/1000</f>
        <v>1.1317601056967661</v>
      </c>
      <c r="N23" s="34"/>
    </row>
    <row r="24" spans="1:17" ht="16.5">
      <c r="B24" s="68">
        <v>0.63300000000000001</v>
      </c>
      <c r="C24" s="68">
        <v>0.71499999999999997</v>
      </c>
      <c r="D24" s="27">
        <f t="shared" si="2"/>
        <v>0.67399999999999993</v>
      </c>
      <c r="E24" s="27">
        <f t="shared" si="3"/>
        <v>0.60999999999999988</v>
      </c>
      <c r="F24" s="27">
        <f t="shared" si="4"/>
        <v>-0.21467016498923305</v>
      </c>
      <c r="G24" s="28">
        <f t="shared" si="5"/>
        <v>0.37780259061490601</v>
      </c>
      <c r="H24" s="28">
        <f t="shared" si="6"/>
        <v>2.3867261453845252</v>
      </c>
      <c r="I24" s="29">
        <v>500</v>
      </c>
      <c r="J24" s="30">
        <f t="shared" si="7"/>
        <v>1193.3630726922627</v>
      </c>
      <c r="K24" s="31">
        <f t="shared" si="8"/>
        <v>59.668153634613134</v>
      </c>
      <c r="L24" s="32">
        <f t="shared" ref="L24:L27" si="10">K24+K42+K52</f>
        <v>60.154546554854363</v>
      </c>
      <c r="M24" s="33">
        <f t="shared" si="9"/>
        <v>1.2030909310970874</v>
      </c>
      <c r="N24" s="34"/>
    </row>
    <row r="25" spans="1:17" ht="16.5">
      <c r="A25" s="1" t="s">
        <v>26</v>
      </c>
      <c r="B25" s="68">
        <v>0.61</v>
      </c>
      <c r="C25" s="68">
        <v>0.72499999999999998</v>
      </c>
      <c r="D25" s="27">
        <f t="shared" si="2"/>
        <v>0.66749999999999998</v>
      </c>
      <c r="E25" s="27">
        <f t="shared" si="3"/>
        <v>0.60349999999999993</v>
      </c>
      <c r="F25" s="27">
        <f t="shared" si="4"/>
        <v>-0.21932272556663204</v>
      </c>
      <c r="G25" s="28">
        <f t="shared" si="5"/>
        <v>0.37325313448334069</v>
      </c>
      <c r="H25" s="28">
        <f t="shared" si="6"/>
        <v>2.3618544712693308</v>
      </c>
      <c r="I25" s="29">
        <v>500</v>
      </c>
      <c r="J25" s="30">
        <f t="shared" si="7"/>
        <v>1180.9272356346653</v>
      </c>
      <c r="K25" s="31">
        <f t="shared" si="8"/>
        <v>59.046361781733268</v>
      </c>
      <c r="L25" s="32">
        <f t="shared" si="10"/>
        <v>62.139351119502045</v>
      </c>
      <c r="M25" s="33">
        <f t="shared" si="9"/>
        <v>1.2427870223900408</v>
      </c>
      <c r="N25" s="34"/>
    </row>
    <row r="26" spans="1:17" ht="16.5">
      <c r="B26" s="68">
        <v>0.626</v>
      </c>
      <c r="C26" s="68">
        <v>0.66900000000000004</v>
      </c>
      <c r="D26" s="27">
        <f t="shared" si="2"/>
        <v>0.64749999999999996</v>
      </c>
      <c r="E26" s="27">
        <f t="shared" si="3"/>
        <v>0.58349999999999991</v>
      </c>
      <c r="F26" s="27">
        <f t="shared" si="4"/>
        <v>-0.23395913961861109</v>
      </c>
      <c r="G26" s="28">
        <f t="shared" si="5"/>
        <v>0.35894107501733974</v>
      </c>
      <c r="H26" s="28">
        <f t="shared" si="6"/>
        <v>2.2852887148542034</v>
      </c>
      <c r="I26" s="29">
        <v>500</v>
      </c>
      <c r="J26" s="30">
        <f t="shared" si="7"/>
        <v>1142.6443574271018</v>
      </c>
      <c r="K26" s="31">
        <f t="shared" si="8"/>
        <v>57.132217871355095</v>
      </c>
      <c r="L26" s="32">
        <f t="shared" si="10"/>
        <v>60.177020960353516</v>
      </c>
      <c r="M26" s="33">
        <f t="shared" si="9"/>
        <v>1.2035404192070702</v>
      </c>
      <c r="N26" s="34"/>
    </row>
    <row r="27" spans="1:17" ht="16.5">
      <c r="B27" s="68">
        <v>0.57499999999999996</v>
      </c>
      <c r="C27" s="68">
        <v>0.70699999999999996</v>
      </c>
      <c r="D27" s="27">
        <f t="shared" si="2"/>
        <v>0.64100000000000001</v>
      </c>
      <c r="E27" s="27">
        <f t="shared" si="3"/>
        <v>0.57699999999999996</v>
      </c>
      <c r="F27" s="27">
        <f t="shared" si="4"/>
        <v>-0.23882418684426859</v>
      </c>
      <c r="G27" s="28">
        <f t="shared" si="5"/>
        <v>0.35418384111078061</v>
      </c>
      <c r="H27" s="28">
        <f t="shared" si="6"/>
        <v>2.2603924139916671</v>
      </c>
      <c r="I27" s="29">
        <v>500</v>
      </c>
      <c r="J27" s="30">
        <f t="shared" si="7"/>
        <v>1130.1962069958336</v>
      </c>
      <c r="K27" s="31">
        <f t="shared" si="8"/>
        <v>56.509810349791678</v>
      </c>
      <c r="L27" s="32">
        <f t="shared" si="10"/>
        <v>59.247564004657271</v>
      </c>
      <c r="M27" s="33">
        <f t="shared" si="9"/>
        <v>1.1849512800931454</v>
      </c>
      <c r="N27" s="34"/>
    </row>
    <row r="28" spans="1:17" ht="23.25">
      <c r="A28" s="14" t="s">
        <v>12</v>
      </c>
      <c r="B28" s="15"/>
      <c r="C28" s="15"/>
      <c r="K28" s="16"/>
      <c r="L28" s="17" t="s">
        <v>13</v>
      </c>
      <c r="M28" s="18"/>
    </row>
    <row r="29" spans="1:17" s="17" customFormat="1">
      <c r="A29" s="19" t="s">
        <v>14</v>
      </c>
      <c r="B29" s="9" t="s">
        <v>15</v>
      </c>
      <c r="C29" s="9" t="s">
        <v>15</v>
      </c>
      <c r="D29" s="9" t="s">
        <v>16</v>
      </c>
      <c r="E29" s="20" t="s">
        <v>17</v>
      </c>
      <c r="F29" s="21" t="s">
        <v>9</v>
      </c>
      <c r="G29" s="21" t="s">
        <v>18</v>
      </c>
      <c r="H29" s="21" t="s">
        <v>19</v>
      </c>
      <c r="I29" s="9" t="s">
        <v>20</v>
      </c>
      <c r="J29" s="21" t="s">
        <v>21</v>
      </c>
      <c r="K29" s="21" t="s">
        <v>22</v>
      </c>
      <c r="L29" s="21" t="s">
        <v>23</v>
      </c>
      <c r="M29" s="22" t="s">
        <v>24</v>
      </c>
    </row>
    <row r="30" spans="1:17" s="24" customFormat="1">
      <c r="A30" s="23"/>
      <c r="L30" s="25"/>
      <c r="M30" s="26"/>
    </row>
    <row r="31" spans="1:17" ht="16.5">
      <c r="A31" s="1" t="s">
        <v>25</v>
      </c>
      <c r="B31" s="68">
        <v>0.64100000000000001</v>
      </c>
      <c r="C31" s="68">
        <v>0.64500000000000002</v>
      </c>
      <c r="D31" s="27">
        <f t="shared" ref="D31:D36" si="11">AVERAGE(B31:C31)</f>
        <v>0.64300000000000002</v>
      </c>
      <c r="E31" s="27">
        <f t="shared" ref="E31:E36" si="12">D31-E$8</f>
        <v>0.57899999999999996</v>
      </c>
      <c r="F31" s="27">
        <f>LOG(E31)</f>
        <v>-0.23732143627256383</v>
      </c>
      <c r="G31" s="28">
        <f>(F31-$B$16)/$B$15</f>
        <v>0.35565328953362685</v>
      </c>
      <c r="H31" s="28">
        <f>10^G31</f>
        <v>2.2680534730144291</v>
      </c>
      <c r="I31" s="29">
        <v>500</v>
      </c>
      <c r="J31" s="30">
        <f>(H31*I31)</f>
        <v>1134.0267365072145</v>
      </c>
      <c r="K31" s="31">
        <f>(0.05*J31/1000)*1000</f>
        <v>56.701336825360727</v>
      </c>
      <c r="L31" s="32">
        <f>K31+K50</f>
        <v>56.9835780187003</v>
      </c>
      <c r="M31" s="33">
        <f>(L31*1000000/50000)/1000</f>
        <v>1.139671560374006</v>
      </c>
      <c r="N31" s="35"/>
      <c r="Q31"/>
    </row>
    <row r="32" spans="1:17" ht="16.5">
      <c r="B32" s="68">
        <v>0.61599999999999999</v>
      </c>
      <c r="C32" s="68">
        <v>0.66</v>
      </c>
      <c r="D32" s="27">
        <f t="shared" si="11"/>
        <v>0.63800000000000001</v>
      </c>
      <c r="E32" s="27">
        <f t="shared" si="12"/>
        <v>0.57400000000000007</v>
      </c>
      <c r="F32" s="27">
        <f t="shared" ref="F32:F36" si="13">LOG(E32)</f>
        <v>-0.24108810760202642</v>
      </c>
      <c r="G32" s="28">
        <f t="shared" ref="G32:G36" si="14">(F32-$B$16)/$B$15</f>
        <v>0.35197009063909573</v>
      </c>
      <c r="H32" s="28">
        <f t="shared" ref="H32:H36" si="15">10^G32</f>
        <v>2.2488997213681494</v>
      </c>
      <c r="I32" s="29">
        <v>500</v>
      </c>
      <c r="J32" s="30">
        <f t="shared" ref="J32:J36" si="16">(H32*I32)</f>
        <v>1124.4498606840748</v>
      </c>
      <c r="K32" s="31">
        <f t="shared" ref="K32:K36" si="17">(0.05*J32/1000)*1000</f>
        <v>56.222493034203744</v>
      </c>
      <c r="L32" s="32">
        <f>K32+K51</f>
        <v>56.410167730591837</v>
      </c>
      <c r="M32" s="33">
        <f t="shared" ref="M32:M36" si="18">(L32*1000000/50000)/1000</f>
        <v>1.1282033546118366</v>
      </c>
      <c r="N32" s="36"/>
      <c r="Q32"/>
    </row>
    <row r="33" spans="1:21" ht="16.5">
      <c r="B33" s="68">
        <v>0.63300000000000001</v>
      </c>
      <c r="C33" s="68">
        <v>0.71499999999999997</v>
      </c>
      <c r="D33" s="27">
        <f t="shared" si="11"/>
        <v>0.67399999999999993</v>
      </c>
      <c r="E33" s="27">
        <f t="shared" si="12"/>
        <v>0.60999999999999988</v>
      </c>
      <c r="F33" s="27">
        <f t="shared" si="13"/>
        <v>-0.21467016498923305</v>
      </c>
      <c r="G33" s="28">
        <f t="shared" si="14"/>
        <v>0.37780259061490601</v>
      </c>
      <c r="H33" s="28">
        <f t="shared" si="15"/>
        <v>2.3867261453845252</v>
      </c>
      <c r="I33" s="29">
        <v>500</v>
      </c>
      <c r="J33" s="30">
        <f t="shared" si="16"/>
        <v>1193.3630726922627</v>
      </c>
      <c r="K33" s="31">
        <f t="shared" si="17"/>
        <v>59.668153634613134</v>
      </c>
      <c r="L33" s="32">
        <f t="shared" ref="L33:L36" si="19">K33+K52</f>
        <v>59.930897810254933</v>
      </c>
      <c r="M33" s="33">
        <f t="shared" si="18"/>
        <v>1.1986179562050987</v>
      </c>
      <c r="N33" s="36"/>
      <c r="Q33"/>
      <c r="R33"/>
      <c r="S33"/>
    </row>
    <row r="34" spans="1:21" ht="16.5">
      <c r="A34" s="1" t="s">
        <v>26</v>
      </c>
      <c r="B34" s="68">
        <v>0.61</v>
      </c>
      <c r="C34" s="68">
        <v>0.72499999999999998</v>
      </c>
      <c r="D34" s="27">
        <f t="shared" si="11"/>
        <v>0.66749999999999998</v>
      </c>
      <c r="E34" s="27">
        <f t="shared" si="12"/>
        <v>0.60349999999999993</v>
      </c>
      <c r="F34" s="27">
        <f t="shared" si="13"/>
        <v>-0.21932272556663204</v>
      </c>
      <c r="G34" s="28">
        <f t="shared" si="14"/>
        <v>0.37325313448334069</v>
      </c>
      <c r="H34" s="28">
        <f t="shared" si="15"/>
        <v>2.3618544712693308</v>
      </c>
      <c r="I34" s="29">
        <v>500</v>
      </c>
      <c r="J34" s="30">
        <f t="shared" si="16"/>
        <v>1180.9272356346653</v>
      </c>
      <c r="K34" s="31">
        <f t="shared" si="17"/>
        <v>59.046361781733268</v>
      </c>
      <c r="L34" s="32">
        <f t="shared" si="19"/>
        <v>61.028801578359399</v>
      </c>
      <c r="M34" s="33">
        <f t="shared" si="18"/>
        <v>1.2205760315671881</v>
      </c>
      <c r="N34" s="36"/>
      <c r="Q34"/>
      <c r="R34"/>
      <c r="S34"/>
    </row>
    <row r="35" spans="1:21" ht="16.5">
      <c r="B35" s="68">
        <v>0.626</v>
      </c>
      <c r="C35" s="68">
        <v>0.66900000000000004</v>
      </c>
      <c r="D35" s="27">
        <f t="shared" si="11"/>
        <v>0.64749999999999996</v>
      </c>
      <c r="E35" s="27">
        <f t="shared" si="12"/>
        <v>0.58349999999999991</v>
      </c>
      <c r="F35" s="27">
        <f t="shared" si="13"/>
        <v>-0.23395913961861109</v>
      </c>
      <c r="G35" s="28">
        <f t="shared" si="14"/>
        <v>0.35894107501733974</v>
      </c>
      <c r="H35" s="28">
        <f t="shared" si="15"/>
        <v>2.2852887148542034</v>
      </c>
      <c r="I35" s="29">
        <v>500</v>
      </c>
      <c r="J35" s="30">
        <f t="shared" si="16"/>
        <v>1142.6443574271018</v>
      </c>
      <c r="K35" s="31">
        <f t="shared" si="17"/>
        <v>57.132217871355095</v>
      </c>
      <c r="L35" s="32">
        <f t="shared" si="19"/>
        <v>59.17676748554527</v>
      </c>
      <c r="M35" s="33">
        <f t="shared" si="18"/>
        <v>1.1835353497109053</v>
      </c>
      <c r="N35" s="36"/>
      <c r="Q35"/>
      <c r="R35"/>
      <c r="S35"/>
    </row>
    <row r="36" spans="1:21" ht="16.5">
      <c r="B36" s="68">
        <v>0.57499999999999996</v>
      </c>
      <c r="C36" s="68">
        <v>0.70699999999999996</v>
      </c>
      <c r="D36" s="27">
        <f t="shared" si="11"/>
        <v>0.64100000000000001</v>
      </c>
      <c r="E36" s="27">
        <f t="shared" si="12"/>
        <v>0.57699999999999996</v>
      </c>
      <c r="F36" s="27">
        <f t="shared" si="13"/>
        <v>-0.23882418684426859</v>
      </c>
      <c r="G36" s="28">
        <f t="shared" si="14"/>
        <v>0.35418384111078061</v>
      </c>
      <c r="H36" s="28">
        <f t="shared" si="15"/>
        <v>2.2603924139916671</v>
      </c>
      <c r="I36" s="29">
        <v>500</v>
      </c>
      <c r="J36" s="30">
        <f t="shared" si="16"/>
        <v>1130.1962069958336</v>
      </c>
      <c r="K36" s="31">
        <f t="shared" si="17"/>
        <v>56.509810349791678</v>
      </c>
      <c r="L36" s="32">
        <f t="shared" si="19"/>
        <v>58.171650969060181</v>
      </c>
      <c r="M36" s="33">
        <f t="shared" si="18"/>
        <v>1.1634330193812037</v>
      </c>
      <c r="N36" s="37"/>
      <c r="Q36"/>
      <c r="R36"/>
      <c r="S36"/>
    </row>
    <row r="37" spans="1:21" ht="15">
      <c r="R37"/>
      <c r="S37"/>
    </row>
    <row r="38" spans="1:21" ht="23.25">
      <c r="A38" s="14" t="s">
        <v>27</v>
      </c>
      <c r="E38" s="28"/>
      <c r="F38" s="27"/>
      <c r="H38" s="38"/>
      <c r="M38" s="39" t="s">
        <v>28</v>
      </c>
      <c r="R38"/>
      <c r="S38"/>
      <c r="T38"/>
    </row>
    <row r="39" spans="1:21" ht="15">
      <c r="A39" s="19" t="s">
        <v>14</v>
      </c>
      <c r="B39" s="21" t="s">
        <v>15</v>
      </c>
      <c r="C39" s="21" t="s">
        <v>15</v>
      </c>
      <c r="D39" s="9" t="s">
        <v>16</v>
      </c>
      <c r="E39" s="20" t="s">
        <v>17</v>
      </c>
      <c r="F39" s="21" t="s">
        <v>9</v>
      </c>
      <c r="G39" s="21" t="s">
        <v>18</v>
      </c>
      <c r="H39" s="21" t="s">
        <v>19</v>
      </c>
      <c r="I39" s="9" t="s">
        <v>20</v>
      </c>
      <c r="J39" s="21" t="s">
        <v>21</v>
      </c>
      <c r="K39" s="21" t="s">
        <v>29</v>
      </c>
      <c r="L39" s="21" t="s">
        <v>30</v>
      </c>
      <c r="M39" s="17" t="s">
        <v>31</v>
      </c>
      <c r="N39" s="40" t="s">
        <v>32</v>
      </c>
      <c r="R39"/>
      <c r="S39"/>
      <c r="T39"/>
    </row>
    <row r="40" spans="1:21" ht="15">
      <c r="A40" s="1" t="s">
        <v>33</v>
      </c>
      <c r="B40" s="69">
        <v>9.7000000000000003E-2</v>
      </c>
      <c r="C40" s="69">
        <v>9.6000000000000002E-2</v>
      </c>
      <c r="D40" s="27">
        <f t="shared" ref="D40:D45" si="20">AVERAGE(B40,C40)</f>
        <v>9.6500000000000002E-2</v>
      </c>
      <c r="E40" s="27">
        <f t="shared" ref="E40:E45" si="21">D40-E$8</f>
        <v>3.2500000000000001E-2</v>
      </c>
      <c r="F40" s="27">
        <f t="shared" ref="F40:F45" si="22">LOG(E40)</f>
        <v>-1.4881166390211256</v>
      </c>
      <c r="G40" s="28">
        <f t="shared" ref="G40:G45" si="23">(F40-$B$16)/$B$15</f>
        <v>-0.86742329588898781</v>
      </c>
      <c r="H40" s="27">
        <f t="shared" ref="H40:H45" si="24">10^G40</f>
        <v>0.13569901776781446</v>
      </c>
      <c r="I40" s="41">
        <v>16</v>
      </c>
      <c r="J40" s="42">
        <f t="shared" ref="J40:J45" si="25">H40*I40</f>
        <v>2.1711842842850313</v>
      </c>
      <c r="K40" s="30">
        <f>(0.1*J40/1000)*1000</f>
        <v>0.21711842842850315</v>
      </c>
      <c r="L40" s="43">
        <f>K40*100/L22</f>
        <v>0.37957305052952978</v>
      </c>
      <c r="M40" s="30">
        <f>AVERAGE(L40:L42)</f>
        <v>0.35521017847583547</v>
      </c>
      <c r="N40" s="44">
        <f>STDEV(L40:L42)</f>
        <v>3.5670534071080104E-2</v>
      </c>
      <c r="R40"/>
      <c r="S40"/>
      <c r="T40"/>
      <c r="U40"/>
    </row>
    <row r="41" spans="1:21" ht="15">
      <c r="B41" s="69">
        <v>8.7999999999999995E-2</v>
      </c>
      <c r="C41" s="69">
        <v>9.2999999999999999E-2</v>
      </c>
      <c r="D41" s="27">
        <f t="shared" si="20"/>
        <v>9.0499999999999997E-2</v>
      </c>
      <c r="E41" s="27">
        <f t="shared" si="21"/>
        <v>2.6499999999999996E-2</v>
      </c>
      <c r="F41" s="27">
        <f t="shared" si="22"/>
        <v>-1.5767541260631923</v>
      </c>
      <c r="G41" s="28">
        <f t="shared" si="23"/>
        <v>-0.95409650566275861</v>
      </c>
      <c r="H41" s="27">
        <f t="shared" si="24"/>
        <v>0.11114847140403654</v>
      </c>
      <c r="I41" s="41">
        <v>16</v>
      </c>
      <c r="J41" s="42">
        <f t="shared" si="25"/>
        <v>1.7783755424645846</v>
      </c>
      <c r="K41" s="30">
        <f t="shared" ref="K41:K45" si="26">(0.1*J41/1000)*1000</f>
        <v>0.17783755424645847</v>
      </c>
      <c r="L41" s="43">
        <f t="shared" ref="L41:L45" si="27">K41*100/L23</f>
        <v>0.31426722562724213</v>
      </c>
      <c r="M41" s="30"/>
      <c r="N41" s="44"/>
      <c r="R41"/>
      <c r="S41"/>
      <c r="T41"/>
      <c r="U41"/>
    </row>
    <row r="42" spans="1:21" s="17" customFormat="1" ht="15">
      <c r="A42" s="1"/>
      <c r="B42" s="70">
        <v>9.8000000000000004E-2</v>
      </c>
      <c r="C42" s="70">
        <v>9.7000000000000003E-2</v>
      </c>
      <c r="D42" s="27">
        <f t="shared" si="20"/>
        <v>9.7500000000000003E-2</v>
      </c>
      <c r="E42" s="27">
        <f t="shared" si="21"/>
        <v>3.3500000000000002E-2</v>
      </c>
      <c r="F42" s="27">
        <f t="shared" si="22"/>
        <v>-1.4749551929631548</v>
      </c>
      <c r="G42" s="28">
        <f t="shared" si="23"/>
        <v>-0.85455351795217327</v>
      </c>
      <c r="H42" s="27">
        <f t="shared" si="24"/>
        <v>0.13978046537464231</v>
      </c>
      <c r="I42" s="41">
        <v>16</v>
      </c>
      <c r="J42" s="42">
        <f t="shared" si="25"/>
        <v>2.236487445994277</v>
      </c>
      <c r="K42" s="30">
        <f t="shared" si="26"/>
        <v>0.22364874459942771</v>
      </c>
      <c r="L42" s="43">
        <f t="shared" si="27"/>
        <v>0.3717902592707345</v>
      </c>
      <c r="M42" s="30"/>
      <c r="N42" s="44"/>
      <c r="R42"/>
      <c r="S42"/>
      <c r="T42"/>
      <c r="U42"/>
    </row>
    <row r="43" spans="1:21" ht="15">
      <c r="A43" s="1" t="s">
        <v>34</v>
      </c>
      <c r="B43" s="71">
        <v>0.24299999999999999</v>
      </c>
      <c r="C43" s="71">
        <v>0.23</v>
      </c>
      <c r="D43" s="27">
        <f t="shared" si="20"/>
        <v>0.23649999999999999</v>
      </c>
      <c r="E43" s="27">
        <f t="shared" si="21"/>
        <v>0.17249999999999999</v>
      </c>
      <c r="F43" s="27">
        <f t="shared" si="22"/>
        <v>-0.76321090059070706</v>
      </c>
      <c r="G43" s="28">
        <f t="shared" si="23"/>
        <v>-0.1585820456471885</v>
      </c>
      <c r="H43" s="27">
        <f t="shared" si="24"/>
        <v>0.69409346321415177</v>
      </c>
      <c r="I43" s="41">
        <v>16</v>
      </c>
      <c r="J43" s="42">
        <f t="shared" si="25"/>
        <v>11.105495411426428</v>
      </c>
      <c r="K43" s="30">
        <f t="shared" si="26"/>
        <v>1.1105495411426429</v>
      </c>
      <c r="L43" s="43">
        <f t="shared" si="27"/>
        <v>1.7871920468028575</v>
      </c>
      <c r="M43" s="30">
        <f>AVERAGE(L43:L45)</f>
        <v>1.7551129286182492</v>
      </c>
      <c r="N43" s="44">
        <f>STDEV(L43:L45)</f>
        <v>8.175334041939511E-2</v>
      </c>
      <c r="R43"/>
      <c r="S43"/>
      <c r="T43"/>
      <c r="U43"/>
    </row>
    <row r="44" spans="1:21" ht="15">
      <c r="A44" s="45"/>
      <c r="B44" s="71">
        <v>0.21</v>
      </c>
      <c r="C44" s="71">
        <v>0.22800000000000001</v>
      </c>
      <c r="D44" s="27">
        <f t="shared" si="20"/>
        <v>0.219</v>
      </c>
      <c r="E44" s="27">
        <f t="shared" si="21"/>
        <v>0.155</v>
      </c>
      <c r="F44" s="27">
        <f t="shared" si="22"/>
        <v>-0.8096683018297085</v>
      </c>
      <c r="G44" s="28">
        <f t="shared" si="23"/>
        <v>-0.20400991389464015</v>
      </c>
      <c r="H44" s="27">
        <f t="shared" si="24"/>
        <v>0.62515842175515624</v>
      </c>
      <c r="I44" s="41">
        <v>16</v>
      </c>
      <c r="J44" s="42">
        <f t="shared" si="25"/>
        <v>10.0025347480825</v>
      </c>
      <c r="K44" s="30">
        <f t="shared" si="26"/>
        <v>1.0002534748082501</v>
      </c>
      <c r="L44" s="43">
        <f t="shared" si="27"/>
        <v>1.6621850979749362</v>
      </c>
      <c r="M44" s="30"/>
      <c r="N44" s="44"/>
      <c r="R44"/>
      <c r="S44"/>
      <c r="T44"/>
      <c r="U44"/>
    </row>
    <row r="45" spans="1:21" ht="15">
      <c r="A45" s="46"/>
      <c r="B45" s="72">
        <v>0.22700000000000001</v>
      </c>
      <c r="C45" s="72">
        <v>0.23499999999999999</v>
      </c>
      <c r="D45" s="27">
        <f t="shared" si="20"/>
        <v>0.23099999999999998</v>
      </c>
      <c r="E45" s="27">
        <f t="shared" si="21"/>
        <v>0.16699999999999998</v>
      </c>
      <c r="F45" s="27">
        <f t="shared" si="22"/>
        <v>-0.77728352885241681</v>
      </c>
      <c r="G45" s="28">
        <f t="shared" si="23"/>
        <v>-0.17234281326480602</v>
      </c>
      <c r="H45" s="27">
        <f t="shared" si="24"/>
        <v>0.67244564724818301</v>
      </c>
      <c r="I45" s="41">
        <v>16</v>
      </c>
      <c r="J45" s="42">
        <f t="shared" si="25"/>
        <v>10.759130355970928</v>
      </c>
      <c r="K45" s="30">
        <f t="shared" si="26"/>
        <v>1.0759130355970929</v>
      </c>
      <c r="L45" s="43">
        <f t="shared" si="27"/>
        <v>1.8159616410769541</v>
      </c>
      <c r="M45" s="30"/>
      <c r="N45" s="44"/>
      <c r="R45"/>
      <c r="S45"/>
      <c r="T45"/>
      <c r="U45"/>
    </row>
    <row r="46" spans="1:21" ht="15">
      <c r="E46" s="28"/>
      <c r="F46" s="27"/>
      <c r="G46" s="30"/>
      <c r="H46" s="47"/>
      <c r="R46"/>
      <c r="S46"/>
      <c r="T46"/>
    </row>
    <row r="47" spans="1:21">
      <c r="E47" s="28"/>
      <c r="F47" s="27"/>
      <c r="G47" s="30"/>
      <c r="H47" s="47"/>
    </row>
    <row r="48" spans="1:21" ht="23.25">
      <c r="A48" s="14" t="s">
        <v>35</v>
      </c>
      <c r="E48" s="28"/>
      <c r="F48" s="27"/>
      <c r="H48" s="38"/>
      <c r="M48" s="39" t="s">
        <v>28</v>
      </c>
    </row>
    <row r="49" spans="1:25">
      <c r="A49" s="19" t="s">
        <v>14</v>
      </c>
      <c r="B49" s="21" t="s">
        <v>15</v>
      </c>
      <c r="C49" s="21" t="s">
        <v>15</v>
      </c>
      <c r="D49" s="9" t="s">
        <v>16</v>
      </c>
      <c r="E49" s="20" t="s">
        <v>17</v>
      </c>
      <c r="F49" s="21" t="s">
        <v>9</v>
      </c>
      <c r="G49" s="21" t="s">
        <v>18</v>
      </c>
      <c r="H49" s="21" t="s">
        <v>19</v>
      </c>
      <c r="I49" s="9" t="s">
        <v>20</v>
      </c>
      <c r="J49" s="21" t="s">
        <v>21</v>
      </c>
      <c r="K49" s="21" t="s">
        <v>29</v>
      </c>
      <c r="L49" s="21" t="s">
        <v>30</v>
      </c>
      <c r="M49" s="17" t="s">
        <v>31</v>
      </c>
      <c r="N49" s="40" t="s">
        <v>32</v>
      </c>
      <c r="O49" s="2" t="s">
        <v>36</v>
      </c>
      <c r="P49" s="17" t="s">
        <v>31</v>
      </c>
      <c r="Q49" s="40" t="s">
        <v>32</v>
      </c>
    </row>
    <row r="50" spans="1:25" ht="15">
      <c r="A50" s="1" t="s">
        <v>25</v>
      </c>
      <c r="B50" s="73">
        <v>0.106</v>
      </c>
      <c r="C50" s="73">
        <v>0.107</v>
      </c>
      <c r="D50" s="27">
        <f t="shared" ref="D50:D52" si="28">AVERAGE(B50,C50)</f>
        <v>0.1065</v>
      </c>
      <c r="E50" s="27">
        <f t="shared" ref="E50:E55" si="29">D50-E$8</f>
        <v>4.2499999999999996E-2</v>
      </c>
      <c r="F50" s="27">
        <f t="shared" ref="F50:F55" si="30">LOG(E50)</f>
        <v>-1.3716110699496884</v>
      </c>
      <c r="G50" s="28">
        <f t="shared" ref="G50:G55" si="31">(F50-$B$16)/$B$15</f>
        <v>-0.75349958296661201</v>
      </c>
      <c r="H50" s="27">
        <f t="shared" ref="H50:H55" si="32">10^G50</f>
        <v>0.17640074583723397</v>
      </c>
      <c r="I50" s="41">
        <v>16</v>
      </c>
      <c r="J50" s="42">
        <f t="shared" ref="J50:J55" si="33">H50*I50</f>
        <v>2.8224119333957436</v>
      </c>
      <c r="K50" s="30">
        <f>(0.1*J50/1000)*1000</f>
        <v>0.28224119333957437</v>
      </c>
      <c r="L50" s="43">
        <f t="shared" ref="L50:L55" si="34">K50*100/L31</f>
        <v>0.49530268746366063</v>
      </c>
      <c r="M50" s="30">
        <f>AVERAGE(L50:L52)</f>
        <v>0.42213704763939575</v>
      </c>
      <c r="N50" s="44">
        <f>STDEV(L50:L52)</f>
        <v>8.2515692541907618E-2</v>
      </c>
      <c r="O50" s="48">
        <f>L50/L40</f>
        <v>1.3048942404437835</v>
      </c>
      <c r="P50" s="30">
        <f>AVERAGE(O50:O52)</f>
        <v>1.1809093135211584</v>
      </c>
      <c r="Q50" s="44">
        <f>STDEV(O50:O52)</f>
        <v>0.1231349627682828</v>
      </c>
      <c r="S50"/>
      <c r="T50"/>
    </row>
    <row r="51" spans="1:25" ht="15">
      <c r="B51" s="73">
        <v>9.4E-2</v>
      </c>
      <c r="C51" s="73">
        <v>0.09</v>
      </c>
      <c r="D51" s="27">
        <f t="shared" si="28"/>
        <v>9.1999999999999998E-2</v>
      </c>
      <c r="E51" s="27">
        <f t="shared" si="29"/>
        <v>2.7999999999999997E-2</v>
      </c>
      <c r="F51" s="27">
        <f t="shared" si="30"/>
        <v>-1.5528419686577808</v>
      </c>
      <c r="G51" s="28">
        <f t="shared" si="31"/>
        <v>-0.93071426069952934</v>
      </c>
      <c r="H51" s="27">
        <f t="shared" si="32"/>
        <v>0.11729668524255873</v>
      </c>
      <c r="I51" s="41">
        <v>16</v>
      </c>
      <c r="J51" s="42">
        <f t="shared" si="33"/>
        <v>1.8767469638809398</v>
      </c>
      <c r="K51" s="30">
        <f t="shared" ref="K51:K55" si="35">(0.1*J51/1000)*1000</f>
        <v>0.18767469638809398</v>
      </c>
      <c r="L51" s="43">
        <f t="shared" si="34"/>
        <v>0.33269657570317063</v>
      </c>
      <c r="M51" s="30"/>
      <c r="N51" s="44"/>
      <c r="O51" s="2">
        <f t="shared" ref="O51:O55" si="36">L51/L41</f>
        <v>1.0586422909329651</v>
      </c>
      <c r="P51" s="30"/>
      <c r="Q51" s="44"/>
      <c r="S51"/>
      <c r="T51"/>
    </row>
    <row r="52" spans="1:25" ht="15">
      <c r="B52" s="73">
        <v>0.107</v>
      </c>
      <c r="C52" s="73">
        <v>0.1</v>
      </c>
      <c r="D52" s="27">
        <f t="shared" si="28"/>
        <v>0.10350000000000001</v>
      </c>
      <c r="E52" s="27">
        <f t="shared" si="29"/>
        <v>3.9500000000000007E-2</v>
      </c>
      <c r="F52" s="27">
        <f t="shared" si="30"/>
        <v>-1.4034029043735397</v>
      </c>
      <c r="G52" s="28">
        <f t="shared" si="31"/>
        <v>-0.78458688503332907</v>
      </c>
      <c r="H52" s="27">
        <f t="shared" si="32"/>
        <v>0.1642151097761268</v>
      </c>
      <c r="I52" s="41">
        <v>16</v>
      </c>
      <c r="J52" s="42">
        <f t="shared" si="33"/>
        <v>2.6274417564180288</v>
      </c>
      <c r="K52" s="30">
        <f t="shared" si="35"/>
        <v>0.26274417564180291</v>
      </c>
      <c r="L52" s="43">
        <f t="shared" si="34"/>
        <v>0.43841187975135598</v>
      </c>
      <c r="M52" s="30"/>
      <c r="N52" s="44"/>
      <c r="O52" s="2">
        <f t="shared" si="36"/>
        <v>1.1791914091867268</v>
      </c>
      <c r="P52" s="30"/>
      <c r="Q52" s="44"/>
      <c r="S52"/>
      <c r="T52"/>
    </row>
    <row r="53" spans="1:25" ht="15">
      <c r="A53" s="1" t="s">
        <v>26</v>
      </c>
      <c r="B53" s="74">
        <v>0.374</v>
      </c>
      <c r="C53" s="74">
        <v>0.378</v>
      </c>
      <c r="D53" s="27">
        <f>AVERAGE(B53:C53)</f>
        <v>0.376</v>
      </c>
      <c r="E53" s="27">
        <f t="shared" si="29"/>
        <v>0.312</v>
      </c>
      <c r="F53" s="27">
        <f t="shared" si="30"/>
        <v>-0.50584540598155725</v>
      </c>
      <c r="G53" s="28">
        <f t="shared" si="31"/>
        <v>9.3080024738476999E-2</v>
      </c>
      <c r="H53" s="27">
        <f t="shared" si="32"/>
        <v>1.2390248728913342</v>
      </c>
      <c r="I53" s="41">
        <v>16</v>
      </c>
      <c r="J53" s="42">
        <f t="shared" si="33"/>
        <v>19.824397966261348</v>
      </c>
      <c r="K53" s="30">
        <f t="shared" si="35"/>
        <v>1.9824397966261347</v>
      </c>
      <c r="L53" s="43">
        <f t="shared" si="34"/>
        <v>3.2483675663870497</v>
      </c>
      <c r="M53" s="30">
        <f>AVERAGE(L53:L55)</f>
        <v>3.1867141118323468</v>
      </c>
      <c r="N53" s="44">
        <f>STDEV(L53:L55)</f>
        <v>0.30382796405998269</v>
      </c>
      <c r="O53" s="2">
        <f t="shared" si="36"/>
        <v>1.8175817043266935</v>
      </c>
      <c r="P53" s="30">
        <f>AVERAGE(O53:O55)</f>
        <v>1.8231057780822377</v>
      </c>
      <c r="Q53" s="44">
        <f>STDEV(O53:O55)</f>
        <v>0.25275883611014305</v>
      </c>
      <c r="S53"/>
      <c r="T53"/>
    </row>
    <row r="54" spans="1:25" ht="15">
      <c r="A54" s="45"/>
      <c r="B54" s="74">
        <v>0.33800000000000002</v>
      </c>
      <c r="C54" s="74">
        <v>0.434</v>
      </c>
      <c r="D54" s="27">
        <f>AVERAGE(B54:C54)</f>
        <v>0.38600000000000001</v>
      </c>
      <c r="E54" s="27">
        <f t="shared" si="29"/>
        <v>0.32200000000000001</v>
      </c>
      <c r="F54" s="27">
        <f t="shared" si="30"/>
        <v>-0.49214412830416909</v>
      </c>
      <c r="G54" s="28">
        <f t="shared" si="31"/>
        <v>0.10647767119631657</v>
      </c>
      <c r="H54" s="27">
        <f t="shared" si="32"/>
        <v>1.2778435088688593</v>
      </c>
      <c r="I54" s="41">
        <v>16</v>
      </c>
      <c r="J54" s="42">
        <f t="shared" si="33"/>
        <v>20.445496141901749</v>
      </c>
      <c r="K54" s="30">
        <f t="shared" si="35"/>
        <v>2.0445496141901751</v>
      </c>
      <c r="L54" s="43">
        <f t="shared" si="34"/>
        <v>3.454986984021363</v>
      </c>
      <c r="M54" s="30"/>
      <c r="N54" s="44"/>
      <c r="O54" s="2">
        <f t="shared" si="36"/>
        <v>2.0785813735369323</v>
      </c>
      <c r="P54" s="30"/>
      <c r="Q54" s="44"/>
      <c r="S54"/>
      <c r="T54"/>
    </row>
    <row r="55" spans="1:25" ht="15">
      <c r="A55" s="46"/>
      <c r="B55" s="74">
        <v>0.32500000000000001</v>
      </c>
      <c r="C55" s="74">
        <v>0.32400000000000001</v>
      </c>
      <c r="D55" s="27">
        <f>AVERAGE(B55:C55)</f>
        <v>0.32450000000000001</v>
      </c>
      <c r="E55" s="27">
        <f t="shared" si="29"/>
        <v>0.26050000000000001</v>
      </c>
      <c r="F55" s="27">
        <f t="shared" si="30"/>
        <v>-0.5841922723644567</v>
      </c>
      <c r="G55" s="28">
        <f t="shared" si="31"/>
        <v>1.6469387278731842E-2</v>
      </c>
      <c r="H55" s="27">
        <f t="shared" si="32"/>
        <v>1.038650387042813</v>
      </c>
      <c r="I55" s="41">
        <v>16</v>
      </c>
      <c r="J55" s="42">
        <f t="shared" si="33"/>
        <v>16.618406192685008</v>
      </c>
      <c r="K55" s="30">
        <f t="shared" si="35"/>
        <v>1.6618406192685009</v>
      </c>
      <c r="L55" s="43">
        <f t="shared" si="34"/>
        <v>2.8567877850886267</v>
      </c>
      <c r="M55" s="30"/>
      <c r="N55" s="44"/>
      <c r="O55" s="2">
        <f t="shared" si="36"/>
        <v>1.5731542563830874</v>
      </c>
      <c r="P55" s="30"/>
      <c r="Q55" s="44"/>
      <c r="S55"/>
      <c r="T55"/>
      <c r="Y55" s="1"/>
    </row>
    <row r="56" spans="1:25">
      <c r="D56" s="27"/>
      <c r="E56" s="28"/>
      <c r="F56" s="27"/>
      <c r="G56" s="30"/>
      <c r="H56" s="47"/>
    </row>
    <row r="57" spans="1:25">
      <c r="B57" s="30"/>
      <c r="C57" s="30"/>
      <c r="D57" s="27"/>
      <c r="E57" s="28"/>
      <c r="F57" s="27"/>
      <c r="G57" s="30"/>
      <c r="H57" s="47"/>
      <c r="M57" s="2" t="s">
        <v>37</v>
      </c>
      <c r="N57" s="2" t="s">
        <v>38</v>
      </c>
      <c r="O57" s="40" t="s">
        <v>32</v>
      </c>
    </row>
    <row r="58" spans="1:25" ht="15">
      <c r="C58"/>
      <c r="D58"/>
      <c r="E58"/>
      <c r="F58"/>
      <c r="G58"/>
      <c r="H58" s="47"/>
      <c r="M58" s="2" t="s">
        <v>25</v>
      </c>
      <c r="N58" s="30">
        <f>P50</f>
        <v>1.1809093135211584</v>
      </c>
      <c r="O58" s="30">
        <f>Q50</f>
        <v>0.1231349627682828</v>
      </c>
    </row>
    <row r="59" spans="1:25" ht="15">
      <c r="D59"/>
      <c r="E59"/>
      <c r="G59"/>
      <c r="M59" s="2" t="s">
        <v>26</v>
      </c>
      <c r="N59" s="30">
        <f>P53</f>
        <v>1.8231057780822377</v>
      </c>
      <c r="O59" s="30">
        <f>Q53</f>
        <v>0.25275883611014305</v>
      </c>
    </row>
    <row r="60" spans="1:25">
      <c r="G60" s="30"/>
      <c r="H60" s="47"/>
    </row>
    <row r="61" spans="1:25" ht="15">
      <c r="A61" s="49"/>
      <c r="D61"/>
      <c r="E61"/>
      <c r="F61"/>
      <c r="G61" s="30"/>
      <c r="H61" s="47"/>
    </row>
    <row r="62" spans="1:25" ht="15">
      <c r="C62" s="27"/>
      <c r="D62"/>
      <c r="E62"/>
      <c r="F62"/>
      <c r="G62" s="30"/>
      <c r="H62" s="47"/>
    </row>
    <row r="63" spans="1:25" ht="15">
      <c r="C63" s="27"/>
      <c r="D63"/>
      <c r="E63"/>
      <c r="F63"/>
      <c r="G63" s="30"/>
      <c r="H63" s="47"/>
    </row>
    <row r="64" spans="1:25" ht="13.5" thickBot="1">
      <c r="B64" s="50" t="s">
        <v>16</v>
      </c>
      <c r="C64" s="51" t="s">
        <v>39</v>
      </c>
      <c r="D64" s="27"/>
      <c r="E64" s="28"/>
      <c r="F64" s="27"/>
      <c r="G64" s="30"/>
      <c r="H64" s="47"/>
    </row>
    <row r="65" spans="1:8">
      <c r="A65" s="1" t="s">
        <v>33</v>
      </c>
      <c r="B65" s="30">
        <f>M40</f>
        <v>0.35521017847583547</v>
      </c>
      <c r="C65" s="30">
        <f>N40</f>
        <v>3.5670534071080104E-2</v>
      </c>
      <c r="D65" s="27"/>
      <c r="E65" s="28"/>
      <c r="F65" s="27"/>
      <c r="G65" s="30"/>
      <c r="H65" s="47"/>
    </row>
    <row r="66" spans="1:8">
      <c r="A66" s="1" t="s">
        <v>25</v>
      </c>
      <c r="B66" s="30">
        <f>M50</f>
        <v>0.42213704763939575</v>
      </c>
      <c r="C66" s="30">
        <f>N50</f>
        <v>8.2515692541907618E-2</v>
      </c>
      <c r="D66" s="27"/>
      <c r="E66" s="28"/>
      <c r="F66" s="27"/>
      <c r="G66" s="30"/>
      <c r="H66" s="47"/>
    </row>
    <row r="67" spans="1:8">
      <c r="A67" s="52" t="s">
        <v>34</v>
      </c>
      <c r="B67" s="30">
        <f>M43</f>
        <v>1.7551129286182492</v>
      </c>
      <c r="C67" s="30">
        <f>N43</f>
        <v>8.175334041939511E-2</v>
      </c>
      <c r="D67" s="27"/>
      <c r="E67" s="28"/>
      <c r="F67" s="27"/>
      <c r="G67" s="30"/>
      <c r="H67" s="47"/>
    </row>
    <row r="68" spans="1:8">
      <c r="A68" s="45" t="s">
        <v>26</v>
      </c>
      <c r="B68" s="30">
        <f>M53</f>
        <v>3.1867141118323468</v>
      </c>
      <c r="C68" s="30">
        <f>N53</f>
        <v>0.30382796405998269</v>
      </c>
      <c r="D68" s="27"/>
      <c r="E68" s="28"/>
      <c r="F68" s="27"/>
      <c r="G68" s="30"/>
      <c r="H68" s="47"/>
    </row>
    <row r="69" spans="1:8">
      <c r="A69" s="53"/>
      <c r="C69" s="27"/>
      <c r="D69" s="27"/>
      <c r="E69" s="28"/>
      <c r="F69" s="27"/>
      <c r="G69" s="30"/>
      <c r="H69" s="47"/>
    </row>
    <row r="70" spans="1:8">
      <c r="A70" s="53"/>
      <c r="C70" s="27"/>
      <c r="D70" s="27"/>
      <c r="E70" s="28"/>
      <c r="F70" s="27"/>
      <c r="G70" s="30"/>
      <c r="H70" s="47"/>
    </row>
    <row r="71" spans="1:8">
      <c r="A71" s="53"/>
      <c r="B71" s="48"/>
      <c r="C71" s="27"/>
      <c r="D71" s="27"/>
      <c r="E71" s="28"/>
      <c r="F71" s="27"/>
      <c r="G71" s="30"/>
      <c r="H71" s="47"/>
    </row>
    <row r="72" spans="1:8">
      <c r="A72" s="53"/>
      <c r="B72" s="48"/>
      <c r="C72" s="27"/>
      <c r="D72" s="27"/>
      <c r="E72" s="28"/>
      <c r="F72" s="27"/>
      <c r="G72" s="30"/>
      <c r="H72" s="47"/>
    </row>
    <row r="73" spans="1:8">
      <c r="C73" s="27"/>
      <c r="D73" s="27"/>
      <c r="E73" s="28"/>
      <c r="F73" s="27"/>
      <c r="G73" s="30"/>
      <c r="H73" s="47"/>
    </row>
    <row r="74" spans="1:8">
      <c r="C74" s="27"/>
      <c r="D74" s="28"/>
      <c r="H74" s="47"/>
    </row>
    <row r="75" spans="1:8">
      <c r="A75" s="54"/>
      <c r="C75" s="27"/>
      <c r="D75" s="28"/>
      <c r="H75" s="38"/>
    </row>
    <row r="76" spans="1:8">
      <c r="A76" s="54"/>
      <c r="C76" s="27"/>
      <c r="D76" s="28"/>
      <c r="H76" s="38"/>
    </row>
    <row r="77" spans="1:8">
      <c r="A77" s="55"/>
      <c r="B77" s="38"/>
      <c r="C77" s="56"/>
      <c r="D77" s="57"/>
      <c r="E77" s="38"/>
      <c r="F77" s="38"/>
      <c r="G77" s="38"/>
    </row>
    <row r="78" spans="1:8">
      <c r="A78" s="52"/>
      <c r="B78" s="58"/>
      <c r="C78" s="59"/>
      <c r="D78" s="38"/>
      <c r="E78" s="38"/>
      <c r="F78" s="38"/>
      <c r="G78" s="38"/>
    </row>
    <row r="79" spans="1:8">
      <c r="A79" s="52"/>
      <c r="B79" s="42"/>
      <c r="C79" s="56"/>
      <c r="D79" s="38"/>
      <c r="E79" s="38"/>
      <c r="F79" s="38"/>
      <c r="G79" s="38"/>
    </row>
    <row r="80" spans="1:8">
      <c r="A80" s="52"/>
      <c r="B80" s="42"/>
      <c r="C80" s="56"/>
      <c r="D80" s="38"/>
      <c r="E80" s="38"/>
      <c r="F80" s="38"/>
      <c r="G80" s="38"/>
    </row>
    <row r="81" spans="1:7">
      <c r="A81" s="52"/>
      <c r="B81" s="42"/>
      <c r="C81" s="56"/>
      <c r="D81" s="38"/>
      <c r="E81" s="38"/>
      <c r="F81" s="38"/>
      <c r="G81" s="38"/>
    </row>
    <row r="82" spans="1:7">
      <c r="A82" s="52"/>
      <c r="B82" s="42"/>
      <c r="C82" s="56"/>
      <c r="D82" s="38"/>
      <c r="E82" s="38"/>
      <c r="F82" s="38"/>
      <c r="G82" s="38"/>
    </row>
    <row r="83" spans="1:7">
      <c r="A83" s="52"/>
      <c r="B83" s="38"/>
      <c r="C83" s="38"/>
      <c r="D83" s="60"/>
      <c r="E83" s="58"/>
      <c r="F83" s="58"/>
      <c r="G83" s="38"/>
    </row>
    <row r="84" spans="1:7">
      <c r="A84" s="52"/>
      <c r="B84" s="42"/>
      <c r="C84" s="56"/>
      <c r="D84" s="47"/>
      <c r="E84" s="47"/>
      <c r="F84" s="47"/>
      <c r="G84" s="38"/>
    </row>
    <row r="85" spans="1:7">
      <c r="A85" s="52"/>
      <c r="B85" s="42"/>
      <c r="C85" s="56"/>
      <c r="D85" s="47"/>
      <c r="E85" s="47"/>
      <c r="F85" s="47"/>
      <c r="G85" s="38"/>
    </row>
    <row r="86" spans="1:7">
      <c r="A86" s="52"/>
      <c r="B86" s="42"/>
      <c r="C86" s="56"/>
      <c r="D86" s="47"/>
      <c r="E86" s="47"/>
      <c r="F86" s="47"/>
      <c r="G86" s="38"/>
    </row>
    <row r="87" spans="1:7">
      <c r="A87" s="52"/>
      <c r="B87" s="42"/>
      <c r="C87" s="56"/>
      <c r="D87" s="47"/>
      <c r="E87" s="47"/>
      <c r="F87" s="47"/>
      <c r="G87" s="38"/>
    </row>
    <row r="88" spans="1:7">
      <c r="A88" s="52"/>
      <c r="B88" s="38"/>
      <c r="C88" s="47"/>
      <c r="D88" s="47"/>
      <c r="E88" s="47"/>
      <c r="F88" s="47"/>
      <c r="G88" s="38"/>
    </row>
    <row r="89" spans="1:7">
      <c r="A89" s="52"/>
      <c r="B89" s="38"/>
      <c r="C89" s="47"/>
      <c r="D89" s="47"/>
      <c r="E89" s="47"/>
      <c r="F89" s="47"/>
      <c r="G89" s="38"/>
    </row>
    <row r="90" spans="1:7">
      <c r="C90" s="47"/>
      <c r="D90" s="47"/>
      <c r="E90" s="61"/>
      <c r="F90" s="61"/>
    </row>
    <row r="91" spans="1:7">
      <c r="C91" s="47"/>
      <c r="D91" s="47"/>
      <c r="E91" s="61"/>
      <c r="F91" s="61"/>
    </row>
    <row r="92" spans="1:7">
      <c r="C92" s="47"/>
      <c r="D92" s="47"/>
      <c r="E92" s="61"/>
      <c r="F92" s="61"/>
    </row>
    <row r="93" spans="1:7">
      <c r="C93" s="47"/>
      <c r="D93" s="47"/>
      <c r="E93" s="61"/>
      <c r="F93" s="61"/>
    </row>
    <row r="94" spans="1:7">
      <c r="C94" s="47"/>
      <c r="E94" s="61"/>
      <c r="F94" s="61"/>
    </row>
    <row r="95" spans="1:7">
      <c r="C95" s="47"/>
      <c r="E95" s="61"/>
      <c r="F95" s="61"/>
    </row>
    <row r="96" spans="1:7">
      <c r="C96" s="47"/>
      <c r="D96" s="47"/>
      <c r="E96" s="61"/>
      <c r="F96" s="61"/>
    </row>
    <row r="97" spans="2:6">
      <c r="C97" s="47"/>
      <c r="D97" s="47"/>
      <c r="E97" s="61"/>
      <c r="F97" s="61"/>
    </row>
    <row r="98" spans="2:6">
      <c r="C98" s="47"/>
      <c r="D98" s="47"/>
      <c r="E98" s="61"/>
      <c r="F98" s="61"/>
    </row>
    <row r="99" spans="2:6">
      <c r="C99" s="47"/>
      <c r="D99" s="47"/>
      <c r="E99" s="61"/>
      <c r="F99" s="61"/>
    </row>
    <row r="100" spans="2:6">
      <c r="C100" s="47"/>
      <c r="D100" s="47"/>
      <c r="E100" s="61"/>
      <c r="F100" s="61"/>
    </row>
    <row r="101" spans="2:6">
      <c r="C101" s="47"/>
      <c r="D101" s="47"/>
      <c r="E101" s="61"/>
      <c r="F101" s="61"/>
    </row>
    <row r="102" spans="2:6">
      <c r="C102" s="47"/>
      <c r="D102" s="47"/>
      <c r="E102" s="61"/>
      <c r="F102" s="61"/>
    </row>
    <row r="103" spans="2:6">
      <c r="C103" s="47"/>
      <c r="D103" s="47"/>
      <c r="E103" s="61"/>
      <c r="F103" s="61"/>
    </row>
    <row r="104" spans="2:6">
      <c r="C104" s="47"/>
      <c r="D104" s="47"/>
      <c r="E104" s="61"/>
      <c r="F104" s="61"/>
    </row>
    <row r="105" spans="2:6">
      <c r="C105" s="47"/>
      <c r="D105" s="47"/>
      <c r="E105" s="61"/>
      <c r="F105" s="61"/>
    </row>
    <row r="106" spans="2:6">
      <c r="C106" s="47"/>
    </row>
    <row r="107" spans="2:6">
      <c r="C107" s="47"/>
    </row>
    <row r="108" spans="2:6" ht="13.5" thickBot="1">
      <c r="B108" s="62"/>
      <c r="C108" s="62"/>
      <c r="D108" s="62"/>
      <c r="E108" s="62"/>
    </row>
    <row r="109" spans="2:6">
      <c r="B109" s="61"/>
      <c r="C109" s="61"/>
      <c r="D109" s="61"/>
      <c r="E109" s="61"/>
    </row>
    <row r="110" spans="2:6">
      <c r="B110" s="61"/>
      <c r="C110" s="61"/>
      <c r="D110" s="61"/>
      <c r="E110" s="61"/>
    </row>
    <row r="111" spans="2:6">
      <c r="B111" s="61"/>
      <c r="C111" s="61"/>
      <c r="D111" s="61"/>
      <c r="E111" s="61"/>
    </row>
    <row r="112" spans="2:6">
      <c r="B112" s="61"/>
      <c r="C112" s="61"/>
      <c r="D112" s="61"/>
      <c r="E112" s="61"/>
    </row>
    <row r="113" spans="2:5">
      <c r="B113" s="61"/>
      <c r="C113" s="61"/>
      <c r="D113" s="61"/>
      <c r="E113" s="61"/>
    </row>
    <row r="114" spans="2:5">
      <c r="B114" s="61"/>
      <c r="C114" s="61"/>
      <c r="D114" s="61"/>
      <c r="E114" s="61"/>
    </row>
    <row r="115" spans="2:5">
      <c r="B115" s="61"/>
      <c r="C115" s="61"/>
      <c r="D115" s="61"/>
      <c r="E115" s="61"/>
    </row>
    <row r="116" spans="2:5">
      <c r="B116" s="61"/>
      <c r="C116" s="61"/>
      <c r="D116" s="61"/>
      <c r="E116" s="61"/>
    </row>
    <row r="117" spans="2:5">
      <c r="B117" s="61"/>
      <c r="C117" s="61"/>
      <c r="D117" s="61"/>
      <c r="E117" s="61"/>
    </row>
    <row r="118" spans="2:5">
      <c r="B118" s="61"/>
      <c r="C118" s="61"/>
      <c r="D118" s="61"/>
      <c r="E118" s="61"/>
    </row>
  </sheetData>
  <pageMargins left="0.7" right="0.7" top="0.75" bottom="0.75" header="0.3" footer="0.3"/>
  <pageSetup paperSize="9" scale="3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18"/>
  <sheetViews>
    <sheetView zoomScale="80" zoomScaleNormal="80" workbookViewId="0">
      <selection activeCell="D1" sqref="D1:G5"/>
    </sheetView>
  </sheetViews>
  <sheetFormatPr baseColWidth="10" defaultColWidth="8.75" defaultRowHeight="12.75"/>
  <cols>
    <col min="1" max="1" width="28.125" style="1" customWidth="1"/>
    <col min="2" max="2" width="9.5" style="2" bestFit="1" customWidth="1"/>
    <col min="3" max="3" width="11.875" style="2" bestFit="1" customWidth="1"/>
    <col min="4" max="4" width="6" style="2" bestFit="1" customWidth="1"/>
    <col min="5" max="5" width="8.625" style="2" bestFit="1" customWidth="1"/>
    <col min="6" max="8" width="11" style="2" bestFit="1" customWidth="1"/>
    <col min="9" max="9" width="12.125" style="2" bestFit="1" customWidth="1"/>
    <col min="10" max="10" width="12" style="2" bestFit="1" customWidth="1"/>
    <col min="11" max="11" width="12.125" style="2" bestFit="1" customWidth="1"/>
    <col min="12" max="12" width="13" style="2" bestFit="1" customWidth="1"/>
    <col min="13" max="13" width="14.875" style="2" bestFit="1" customWidth="1"/>
    <col min="14" max="14" width="13.75" style="2" bestFit="1" customWidth="1"/>
    <col min="15" max="15" width="14" style="2" customWidth="1"/>
    <col min="16" max="16" width="11.375" style="2" customWidth="1"/>
    <col min="17" max="17" width="10.375" style="2" bestFit="1" customWidth="1"/>
    <col min="18" max="16384" width="8.75" style="2"/>
  </cols>
  <sheetData>
    <row r="1" spans="1:20">
      <c r="A1" s="1" t="s">
        <v>0</v>
      </c>
      <c r="B1" s="63"/>
    </row>
    <row r="2" spans="1:20">
      <c r="A2" s="1" t="s">
        <v>1</v>
      </c>
      <c r="C2" s="3"/>
      <c r="E2" s="4"/>
    </row>
    <row r="3" spans="1:20">
      <c r="A3" s="1" t="s">
        <v>2</v>
      </c>
      <c r="B3" s="2" t="s">
        <v>40</v>
      </c>
      <c r="D3" s="10"/>
      <c r="E3" s="10"/>
      <c r="F3" s="10"/>
    </row>
    <row r="4" spans="1:20" ht="15">
      <c r="D4" s="10"/>
      <c r="E4" s="65"/>
      <c r="F4" s="65"/>
    </row>
    <row r="5" spans="1:20">
      <c r="A5" s="2"/>
    </row>
    <row r="6" spans="1:20" ht="15">
      <c r="N6"/>
      <c r="O6"/>
      <c r="P6"/>
    </row>
    <row r="7" spans="1:20" ht="15">
      <c r="A7" s="5" t="s">
        <v>3</v>
      </c>
      <c r="B7" s="6" t="s">
        <v>4</v>
      </c>
      <c r="C7" s="7" t="s">
        <v>5</v>
      </c>
      <c r="D7" s="7"/>
      <c r="E7" s="8" t="s">
        <v>6</v>
      </c>
      <c r="F7" s="9" t="s">
        <v>7</v>
      </c>
      <c r="G7" s="10" t="s">
        <v>8</v>
      </c>
      <c r="H7" s="10" t="s">
        <v>9</v>
      </c>
      <c r="N7"/>
      <c r="O7"/>
      <c r="P7"/>
    </row>
    <row r="8" spans="1:20" ht="15">
      <c r="A8" s="5">
        <v>0</v>
      </c>
      <c r="B8" s="10">
        <v>0</v>
      </c>
      <c r="C8" s="66">
        <v>7.0000000000000007E-2</v>
      </c>
      <c r="D8" s="64">
        <v>5.8000000000000003E-2</v>
      </c>
      <c r="E8" s="11">
        <f t="shared" ref="E8:E13" si="0">AVERAGE(C8:D8)</f>
        <v>6.4000000000000001E-2</v>
      </c>
      <c r="F8" s="12"/>
      <c r="G8" s="10"/>
      <c r="H8" s="10"/>
      <c r="N8"/>
      <c r="O8"/>
      <c r="P8"/>
    </row>
    <row r="9" spans="1:20" ht="15">
      <c r="A9" s="5">
        <v>3</v>
      </c>
      <c r="B9" s="12">
        <f>A9/23</f>
        <v>0.13043478260869565</v>
      </c>
      <c r="C9" s="66">
        <v>8.7999999999999995E-2</v>
      </c>
      <c r="D9" s="64">
        <v>9.6000000000000002E-2</v>
      </c>
      <c r="E9" s="11">
        <f t="shared" si="0"/>
        <v>9.1999999999999998E-2</v>
      </c>
      <c r="F9" s="12">
        <f>(E9-$E$8)</f>
        <v>2.7999999999999997E-2</v>
      </c>
      <c r="G9" s="12">
        <f>LOG(B9)</f>
        <v>-0.88460658129793046</v>
      </c>
      <c r="H9" s="12">
        <f>LOG(F9)</f>
        <v>-1.5528419686577808</v>
      </c>
      <c r="N9"/>
      <c r="O9"/>
      <c r="P9"/>
    </row>
    <row r="10" spans="1:20" ht="15">
      <c r="A10" s="5">
        <v>9.74</v>
      </c>
      <c r="B10" s="12">
        <f t="shared" ref="B10:B13" si="1">A10/23</f>
        <v>0.42347826086956525</v>
      </c>
      <c r="C10" s="66">
        <v>0.17699999999999999</v>
      </c>
      <c r="D10" s="64">
        <v>0.17499999999999999</v>
      </c>
      <c r="E10" s="11">
        <f t="shared" si="0"/>
        <v>0.17599999999999999</v>
      </c>
      <c r="F10" s="12">
        <f>(E10-$E$8)</f>
        <v>0.11199999999999999</v>
      </c>
      <c r="G10" s="12">
        <f>LOG(B10)</f>
        <v>-0.37316887913897734</v>
      </c>
      <c r="H10" s="12">
        <f>LOG(F10)</f>
        <v>-0.9507819773298184</v>
      </c>
      <c r="N10"/>
      <c r="O10"/>
      <c r="P10"/>
    </row>
    <row r="11" spans="1:20" ht="15">
      <c r="A11" s="5">
        <v>29.8</v>
      </c>
      <c r="B11" s="12">
        <f t="shared" si="1"/>
        <v>1.2956521739130435</v>
      </c>
      <c r="C11" s="67">
        <v>0.40500000000000003</v>
      </c>
      <c r="D11" s="64">
        <v>0.44600000000000001</v>
      </c>
      <c r="E11" s="11">
        <f t="shared" si="0"/>
        <v>0.42549999999999999</v>
      </c>
      <c r="F11" s="12">
        <f>(E11-$E$8)</f>
        <v>0.36149999999999999</v>
      </c>
      <c r="G11" s="12">
        <f>LOG(B11)</f>
        <v>0.11248842805866238</v>
      </c>
      <c r="H11" s="12">
        <f>LOG(F11)</f>
        <v>-0.44189169836945041</v>
      </c>
      <c r="N11"/>
      <c r="O11"/>
      <c r="P11"/>
      <c r="Q11"/>
      <c r="R11"/>
      <c r="S11"/>
      <c r="T11"/>
    </row>
    <row r="12" spans="1:20" ht="15">
      <c r="A12" s="5">
        <v>104</v>
      </c>
      <c r="B12" s="12">
        <f t="shared" si="1"/>
        <v>4.5217391304347823</v>
      </c>
      <c r="C12" s="67">
        <v>1.32</v>
      </c>
      <c r="D12" s="64">
        <v>1.288</v>
      </c>
      <c r="E12" s="11">
        <f t="shared" si="0"/>
        <v>1.304</v>
      </c>
      <c r="F12" s="12">
        <f>(E12-$E$8)</f>
        <v>1.24</v>
      </c>
      <c r="G12" s="12">
        <f>LOG(B12)</f>
        <v>0.65530550328118742</v>
      </c>
      <c r="H12" s="12">
        <f>LOG(F12)</f>
        <v>9.3421685162235063E-2</v>
      </c>
      <c r="N12"/>
      <c r="O12"/>
      <c r="P12"/>
      <c r="Q12"/>
      <c r="R12"/>
      <c r="S12"/>
      <c r="T12"/>
    </row>
    <row r="13" spans="1:20" ht="15">
      <c r="A13" s="5">
        <v>207</v>
      </c>
      <c r="B13" s="12">
        <f t="shared" si="1"/>
        <v>9</v>
      </c>
      <c r="C13" s="67">
        <v>2.2519999999999998</v>
      </c>
      <c r="D13" s="64">
        <v>2.0710000000000002</v>
      </c>
      <c r="E13" s="11">
        <f t="shared" si="0"/>
        <v>2.1615000000000002</v>
      </c>
      <c r="F13" s="12">
        <f>(E13-$E$8)</f>
        <v>2.0975000000000001</v>
      </c>
      <c r="G13" s="12">
        <f>LOG(B13)</f>
        <v>0.95424250943932487</v>
      </c>
      <c r="H13" s="12">
        <f>LOG(F13)</f>
        <v>0.32170196950073793</v>
      </c>
      <c r="N13"/>
      <c r="O13"/>
      <c r="P13"/>
    </row>
    <row r="14" spans="1:20" ht="15">
      <c r="N14"/>
    </row>
    <row r="15" spans="1:20" ht="15">
      <c r="A15" s="5" t="s">
        <v>10</v>
      </c>
      <c r="B15" s="11">
        <f>SLOPE(H9:H13,G9:G13)</f>
        <v>1.0226630267117487</v>
      </c>
      <c r="N15"/>
    </row>
    <row r="16" spans="1:20" ht="15">
      <c r="A16" s="5" t="s">
        <v>11</v>
      </c>
      <c r="B16" s="11">
        <f>INTERCEPT(H9:H13,G9:G13)</f>
        <v>-0.60103490580701258</v>
      </c>
      <c r="C16" s="13"/>
      <c r="G16" s="13"/>
      <c r="H16" s="13"/>
    </row>
    <row r="17" spans="1:17" ht="15">
      <c r="B17"/>
      <c r="C17"/>
      <c r="D17"/>
      <c r="E17"/>
      <c r="F17"/>
      <c r="G17"/>
    </row>
    <row r="18" spans="1:17" ht="15">
      <c r="B18"/>
      <c r="C18"/>
      <c r="D18"/>
      <c r="E18"/>
      <c r="F18"/>
      <c r="G18"/>
    </row>
    <row r="19" spans="1:17" ht="23.25">
      <c r="A19" s="14" t="s">
        <v>12</v>
      </c>
      <c r="B19" s="15"/>
      <c r="C19" s="15"/>
      <c r="K19" s="16"/>
      <c r="L19" s="17" t="s">
        <v>13</v>
      </c>
      <c r="M19" s="18"/>
    </row>
    <row r="20" spans="1:17" s="17" customFormat="1">
      <c r="A20" s="19" t="s">
        <v>14</v>
      </c>
      <c r="B20" s="9" t="s">
        <v>15</v>
      </c>
      <c r="C20" s="9" t="s">
        <v>15</v>
      </c>
      <c r="D20" s="9" t="s">
        <v>16</v>
      </c>
      <c r="E20" s="20" t="s">
        <v>17</v>
      </c>
      <c r="F20" s="21" t="s">
        <v>9</v>
      </c>
      <c r="G20" s="21" t="s">
        <v>18</v>
      </c>
      <c r="H20" s="21" t="s">
        <v>19</v>
      </c>
      <c r="I20" s="9" t="s">
        <v>20</v>
      </c>
      <c r="J20" s="21" t="s">
        <v>21</v>
      </c>
      <c r="K20" s="21" t="s">
        <v>22</v>
      </c>
      <c r="L20" s="21" t="s">
        <v>23</v>
      </c>
      <c r="M20" s="22" t="s">
        <v>24</v>
      </c>
    </row>
    <row r="21" spans="1:17" s="24" customFormat="1">
      <c r="A21" s="23"/>
      <c r="L21" s="25"/>
      <c r="M21" s="26"/>
    </row>
    <row r="22" spans="1:17" ht="16.5">
      <c r="A22" s="1" t="s">
        <v>25</v>
      </c>
      <c r="B22" s="75">
        <v>0.71099999999999997</v>
      </c>
      <c r="C22" s="75">
        <v>0.78200000000000003</v>
      </c>
      <c r="D22" s="27">
        <f t="shared" ref="D22:D27" si="2">AVERAGE(B22:C22)</f>
        <v>0.74649999999999994</v>
      </c>
      <c r="E22" s="27">
        <f>D22-E$8</f>
        <v>0.68249999999999988</v>
      </c>
      <c r="F22" s="27">
        <f>LOG(E22)</f>
        <v>-0.16589734428720643</v>
      </c>
      <c r="G22" s="28">
        <f>(F22-$B$16)/$B$15</f>
        <v>0.42549456678700825</v>
      </c>
      <c r="H22" s="28">
        <f>10^G22</f>
        <v>2.6637567718019417</v>
      </c>
      <c r="I22" s="29">
        <v>500</v>
      </c>
      <c r="J22" s="30">
        <f>(H22*I22)</f>
        <v>1331.8783859009709</v>
      </c>
      <c r="K22" s="31">
        <f>(0.05*J22/1000)*1000</f>
        <v>66.593919295048551</v>
      </c>
      <c r="L22" s="32">
        <f>K22+K40+K50</f>
        <v>67.083550139539966</v>
      </c>
      <c r="M22" s="33">
        <f>(L22*1000000/50000)/1000</f>
        <v>1.3416710027907994</v>
      </c>
      <c r="N22" s="34"/>
    </row>
    <row r="23" spans="1:17" ht="16.5">
      <c r="B23" s="75">
        <v>0.66700000000000004</v>
      </c>
      <c r="C23" s="75">
        <v>0.71799999999999997</v>
      </c>
      <c r="D23" s="27">
        <f t="shared" si="2"/>
        <v>0.6925</v>
      </c>
      <c r="E23" s="27">
        <f t="shared" ref="E23:E27" si="3">D23-E$8</f>
        <v>0.62850000000000006</v>
      </c>
      <c r="F23" s="27">
        <f t="shared" ref="F23:F27" si="4">LOG(E23)</f>
        <v>-0.20169471797802341</v>
      </c>
      <c r="G23" s="28">
        <f t="shared" ref="G23:G27" si="5">(F23-$B$16)/$B$15</f>
        <v>0.39049049139189085</v>
      </c>
      <c r="H23" s="28">
        <f t="shared" ref="H23:H27" si="6">10^G23</f>
        <v>2.457482825564953</v>
      </c>
      <c r="I23" s="29">
        <v>500</v>
      </c>
      <c r="J23" s="30">
        <f t="shared" ref="J23:J27" si="7">(H23*I23)</f>
        <v>1228.7414127824766</v>
      </c>
      <c r="K23" s="31">
        <f t="shared" ref="K23:K27" si="8">(0.05*J23/1000)*1000</f>
        <v>61.437070639123831</v>
      </c>
      <c r="L23" s="32">
        <f>K23+K41+K51</f>
        <v>61.939780291073546</v>
      </c>
      <c r="M23" s="33">
        <f t="shared" ref="M23:M27" si="9">(L23*1000000/50000)/1000</f>
        <v>1.2387956058214709</v>
      </c>
      <c r="N23" s="34"/>
    </row>
    <row r="24" spans="1:17" ht="16.5">
      <c r="B24" s="75">
        <v>0.68100000000000005</v>
      </c>
      <c r="C24" s="75">
        <v>0.69599999999999995</v>
      </c>
      <c r="D24" s="27">
        <f t="shared" si="2"/>
        <v>0.6885</v>
      </c>
      <c r="E24" s="27">
        <f t="shared" si="3"/>
        <v>0.62450000000000006</v>
      </c>
      <c r="F24" s="27">
        <f t="shared" si="4"/>
        <v>-0.20446755728984564</v>
      </c>
      <c r="G24" s="28">
        <f t="shared" si="5"/>
        <v>0.38777910040639879</v>
      </c>
      <c r="H24" s="28">
        <f t="shared" si="6"/>
        <v>2.4421880419279534</v>
      </c>
      <c r="I24" s="29">
        <v>500</v>
      </c>
      <c r="J24" s="30">
        <f t="shared" si="7"/>
        <v>1221.0940209639766</v>
      </c>
      <c r="K24" s="31">
        <f t="shared" si="8"/>
        <v>61.054701048198837</v>
      </c>
      <c r="L24" s="32" t="e">
        <f t="shared" ref="L24:L27" si="10">K24+K42+K52</f>
        <v>#DIV/0!</v>
      </c>
      <c r="M24" s="33" t="e">
        <f t="shared" si="9"/>
        <v>#DIV/0!</v>
      </c>
      <c r="N24" s="34"/>
    </row>
    <row r="25" spans="1:17" ht="16.5">
      <c r="A25" s="1" t="s">
        <v>26</v>
      </c>
      <c r="B25" s="75">
        <v>0.54</v>
      </c>
      <c r="C25" s="75">
        <v>0.61899999999999999</v>
      </c>
      <c r="D25" s="27">
        <f t="shared" si="2"/>
        <v>0.57950000000000002</v>
      </c>
      <c r="E25" s="27">
        <f t="shared" si="3"/>
        <v>0.51550000000000007</v>
      </c>
      <c r="F25" s="27">
        <f t="shared" si="4"/>
        <v>-0.2877713303804646</v>
      </c>
      <c r="G25" s="28">
        <f t="shared" si="5"/>
        <v>0.30632140523727519</v>
      </c>
      <c r="H25" s="28">
        <f t="shared" si="6"/>
        <v>2.024516894268428</v>
      </c>
      <c r="I25" s="29">
        <v>500</v>
      </c>
      <c r="J25" s="30">
        <f t="shared" si="7"/>
        <v>1012.258447134214</v>
      </c>
      <c r="K25" s="31">
        <f t="shared" si="8"/>
        <v>50.612922356710698</v>
      </c>
      <c r="L25" s="32">
        <f t="shared" si="10"/>
        <v>53.260442425372169</v>
      </c>
      <c r="M25" s="33">
        <f t="shared" si="9"/>
        <v>1.0652088485074436</v>
      </c>
      <c r="N25" s="34"/>
    </row>
    <row r="26" spans="1:17" ht="16.5">
      <c r="B26" s="75">
        <v>0.61099999999999999</v>
      </c>
      <c r="C26" s="75">
        <v>0.61699999999999999</v>
      </c>
      <c r="D26" s="27">
        <f t="shared" si="2"/>
        <v>0.61399999999999999</v>
      </c>
      <c r="E26" s="27">
        <f t="shared" si="3"/>
        <v>0.55000000000000004</v>
      </c>
      <c r="F26" s="27">
        <f t="shared" si="4"/>
        <v>-0.25963731050575611</v>
      </c>
      <c r="G26" s="28">
        <f t="shared" si="5"/>
        <v>0.33383195283687905</v>
      </c>
      <c r="H26" s="28">
        <f t="shared" si="6"/>
        <v>2.1569096468023283</v>
      </c>
      <c r="I26" s="29">
        <v>500</v>
      </c>
      <c r="J26" s="30">
        <f t="shared" si="7"/>
        <v>1078.4548234011643</v>
      </c>
      <c r="K26" s="31">
        <f t="shared" si="8"/>
        <v>53.922741170058217</v>
      </c>
      <c r="L26" s="32">
        <f t="shared" si="10"/>
        <v>56.508918754961883</v>
      </c>
      <c r="M26" s="33">
        <f t="shared" si="9"/>
        <v>1.1301783750992376</v>
      </c>
      <c r="N26" s="34"/>
    </row>
    <row r="27" spans="1:17" ht="16.5">
      <c r="B27" s="75">
        <v>0.52200000000000002</v>
      </c>
      <c r="C27" s="75">
        <v>0.54900000000000004</v>
      </c>
      <c r="D27" s="27">
        <f t="shared" si="2"/>
        <v>0.53550000000000009</v>
      </c>
      <c r="E27" s="27">
        <f t="shared" si="3"/>
        <v>0.47150000000000009</v>
      </c>
      <c r="F27" s="27">
        <f t="shared" si="4"/>
        <v>-0.32651830292665274</v>
      </c>
      <c r="G27" s="28">
        <f t="shared" si="5"/>
        <v>0.26843309644530255</v>
      </c>
      <c r="H27" s="28">
        <f t="shared" si="6"/>
        <v>1.8553809638868992</v>
      </c>
      <c r="I27" s="29">
        <v>500</v>
      </c>
      <c r="J27" s="30">
        <f t="shared" si="7"/>
        <v>927.69048194344964</v>
      </c>
      <c r="K27" s="31">
        <f t="shared" si="8"/>
        <v>46.384524097172488</v>
      </c>
      <c r="L27" s="32">
        <f t="shared" si="10"/>
        <v>49.701962364011436</v>
      </c>
      <c r="M27" s="33">
        <f t="shared" si="9"/>
        <v>0.99403924728022874</v>
      </c>
      <c r="N27" s="34"/>
    </row>
    <row r="28" spans="1:17" ht="23.25">
      <c r="A28" s="14" t="s">
        <v>12</v>
      </c>
      <c r="B28" s="15"/>
      <c r="C28" s="15"/>
      <c r="K28" s="16"/>
      <c r="L28" s="17" t="s">
        <v>13</v>
      </c>
      <c r="M28" s="18"/>
    </row>
    <row r="29" spans="1:17" s="17" customFormat="1">
      <c r="A29" s="19" t="s">
        <v>14</v>
      </c>
      <c r="B29" s="9" t="s">
        <v>15</v>
      </c>
      <c r="C29" s="9" t="s">
        <v>15</v>
      </c>
      <c r="D29" s="9" t="s">
        <v>16</v>
      </c>
      <c r="E29" s="20" t="s">
        <v>17</v>
      </c>
      <c r="F29" s="21" t="s">
        <v>9</v>
      </c>
      <c r="G29" s="21" t="s">
        <v>18</v>
      </c>
      <c r="H29" s="21" t="s">
        <v>19</v>
      </c>
      <c r="I29" s="9" t="s">
        <v>20</v>
      </c>
      <c r="J29" s="21" t="s">
        <v>21</v>
      </c>
      <c r="K29" s="21" t="s">
        <v>22</v>
      </c>
      <c r="L29" s="21" t="s">
        <v>23</v>
      </c>
      <c r="M29" s="22" t="s">
        <v>24</v>
      </c>
    </row>
    <row r="30" spans="1:17" s="24" customFormat="1">
      <c r="A30" s="23"/>
      <c r="L30" s="25"/>
      <c r="M30" s="26"/>
    </row>
    <row r="31" spans="1:17" ht="16.5">
      <c r="A31" s="1" t="s">
        <v>25</v>
      </c>
      <c r="B31" s="75">
        <v>0.71099999999999997</v>
      </c>
      <c r="C31" s="75">
        <v>0.78200000000000003</v>
      </c>
      <c r="D31" s="27">
        <f t="shared" ref="D31:D36" si="11">AVERAGE(B31:C31)</f>
        <v>0.74649999999999994</v>
      </c>
      <c r="E31" s="27">
        <f t="shared" ref="E31:E36" si="12">D31-E$8</f>
        <v>0.68249999999999988</v>
      </c>
      <c r="F31" s="27">
        <f>LOG(E31)</f>
        <v>-0.16589734428720643</v>
      </c>
      <c r="G31" s="28">
        <f>(F31-$B$16)/$B$15</f>
        <v>0.42549456678700825</v>
      </c>
      <c r="H31" s="28">
        <f>10^G31</f>
        <v>2.6637567718019417</v>
      </c>
      <c r="I31" s="29">
        <v>500</v>
      </c>
      <c r="J31" s="30">
        <f>(H31*I31)</f>
        <v>1331.8783859009709</v>
      </c>
      <c r="K31" s="31">
        <f>(0.05*J31/1000)*1000</f>
        <v>66.593919295048551</v>
      </c>
      <c r="L31" s="32">
        <f>K31+K50</f>
        <v>66.863166004834326</v>
      </c>
      <c r="M31" s="33">
        <f>(L31*1000000/50000)/1000</f>
        <v>1.3372633200966866</v>
      </c>
      <c r="N31" s="35"/>
      <c r="Q31"/>
    </row>
    <row r="32" spans="1:17" ht="16.5">
      <c r="B32" s="75">
        <v>0.66700000000000004</v>
      </c>
      <c r="C32" s="75">
        <v>0.71799999999999997</v>
      </c>
      <c r="D32" s="27">
        <f t="shared" si="11"/>
        <v>0.6925</v>
      </c>
      <c r="E32" s="27">
        <f t="shared" si="12"/>
        <v>0.62850000000000006</v>
      </c>
      <c r="F32" s="27">
        <f t="shared" ref="F32:F36" si="13">LOG(E32)</f>
        <v>-0.20169471797802341</v>
      </c>
      <c r="G32" s="28">
        <f t="shared" ref="G32:G36" si="14">(F32-$B$16)/$B$15</f>
        <v>0.39049049139189085</v>
      </c>
      <c r="H32" s="28">
        <f t="shared" ref="H32:H36" si="15">10^G32</f>
        <v>2.457482825564953</v>
      </c>
      <c r="I32" s="29">
        <v>500</v>
      </c>
      <c r="J32" s="30">
        <f t="shared" ref="J32:J36" si="16">(H32*I32)</f>
        <v>1228.7414127824766</v>
      </c>
      <c r="K32" s="31">
        <f t="shared" ref="K32:K36" si="17">(0.05*J32/1000)*1000</f>
        <v>61.437070639123831</v>
      </c>
      <c r="L32" s="32">
        <f>K32+K51</f>
        <v>61.693308631068767</v>
      </c>
      <c r="M32" s="33">
        <f t="shared" ref="M32:M36" si="18">(L32*1000000/50000)/1000</f>
        <v>1.2338661726213753</v>
      </c>
      <c r="N32" s="36"/>
      <c r="Q32"/>
    </row>
    <row r="33" spans="1:21" ht="16.5">
      <c r="B33" s="75">
        <v>0.68100000000000005</v>
      </c>
      <c r="C33" s="75">
        <v>0.69599999999999995</v>
      </c>
      <c r="D33" s="27">
        <f t="shared" si="11"/>
        <v>0.6885</v>
      </c>
      <c r="E33" s="27">
        <f t="shared" si="12"/>
        <v>0.62450000000000006</v>
      </c>
      <c r="F33" s="27">
        <f t="shared" si="13"/>
        <v>-0.20446755728984564</v>
      </c>
      <c r="G33" s="28">
        <f t="shared" si="14"/>
        <v>0.38777910040639879</v>
      </c>
      <c r="H33" s="28">
        <f t="shared" si="15"/>
        <v>2.4421880419279534</v>
      </c>
      <c r="I33" s="29">
        <v>500</v>
      </c>
      <c r="J33" s="30">
        <f t="shared" si="16"/>
        <v>1221.0940209639766</v>
      </c>
      <c r="K33" s="31">
        <f t="shared" si="17"/>
        <v>61.054701048198837</v>
      </c>
      <c r="L33" s="32" t="e">
        <f t="shared" ref="L33:L36" si="19">K33+K52</f>
        <v>#DIV/0!</v>
      </c>
      <c r="M33" s="33" t="e">
        <f t="shared" si="18"/>
        <v>#DIV/0!</v>
      </c>
      <c r="N33" s="36"/>
      <c r="Q33"/>
      <c r="R33"/>
      <c r="S33"/>
    </row>
    <row r="34" spans="1:21" ht="16.5">
      <c r="A34" s="1" t="s">
        <v>26</v>
      </c>
      <c r="B34" s="75">
        <v>0.54</v>
      </c>
      <c r="C34" s="75">
        <v>0.61899999999999999</v>
      </c>
      <c r="D34" s="27">
        <f t="shared" si="11"/>
        <v>0.57950000000000002</v>
      </c>
      <c r="E34" s="27">
        <f t="shared" si="12"/>
        <v>0.51550000000000007</v>
      </c>
      <c r="F34" s="27">
        <f t="shared" si="13"/>
        <v>-0.2877713303804646</v>
      </c>
      <c r="G34" s="28">
        <f t="shared" si="14"/>
        <v>0.30632140523727519</v>
      </c>
      <c r="H34" s="28">
        <f t="shared" si="15"/>
        <v>2.024516894268428</v>
      </c>
      <c r="I34" s="29">
        <v>500</v>
      </c>
      <c r="J34" s="30">
        <f t="shared" si="16"/>
        <v>1012.258447134214</v>
      </c>
      <c r="K34" s="31">
        <f t="shared" si="17"/>
        <v>50.612922356710698</v>
      </c>
      <c r="L34" s="32">
        <f t="shared" si="19"/>
        <v>52.149892884229523</v>
      </c>
      <c r="M34" s="33">
        <f t="shared" si="18"/>
        <v>1.0429978576845906</v>
      </c>
      <c r="N34" s="36"/>
      <c r="Q34"/>
      <c r="R34"/>
      <c r="S34"/>
    </row>
    <row r="35" spans="1:21" ht="16.5">
      <c r="B35" s="75">
        <v>0.61099999999999999</v>
      </c>
      <c r="C35" s="75">
        <v>0.61699999999999999</v>
      </c>
      <c r="D35" s="27">
        <f t="shared" si="11"/>
        <v>0.61399999999999999</v>
      </c>
      <c r="E35" s="27">
        <f t="shared" si="12"/>
        <v>0.55000000000000004</v>
      </c>
      <c r="F35" s="27">
        <f t="shared" si="13"/>
        <v>-0.25963731050575611</v>
      </c>
      <c r="G35" s="28">
        <f t="shared" si="14"/>
        <v>0.33383195283687905</v>
      </c>
      <c r="H35" s="28">
        <f t="shared" si="15"/>
        <v>2.1569096468023283</v>
      </c>
      <c r="I35" s="29">
        <v>500</v>
      </c>
      <c r="J35" s="30">
        <f t="shared" si="16"/>
        <v>1078.4548234011643</v>
      </c>
      <c r="K35" s="31">
        <f t="shared" si="17"/>
        <v>53.922741170058217</v>
      </c>
      <c r="L35" s="32">
        <f t="shared" si="19"/>
        <v>55.593938273574153</v>
      </c>
      <c r="M35" s="33">
        <f t="shared" si="18"/>
        <v>1.111878765471483</v>
      </c>
      <c r="N35" s="36"/>
      <c r="Q35"/>
      <c r="R35"/>
      <c r="S35"/>
    </row>
    <row r="36" spans="1:21" ht="16.5">
      <c r="B36" s="75">
        <v>0.52200000000000002</v>
      </c>
      <c r="C36" s="75">
        <v>0.54900000000000004</v>
      </c>
      <c r="D36" s="27">
        <f t="shared" si="11"/>
        <v>0.53550000000000009</v>
      </c>
      <c r="E36" s="27">
        <f t="shared" si="12"/>
        <v>0.47150000000000009</v>
      </c>
      <c r="F36" s="27">
        <f t="shared" si="13"/>
        <v>-0.32651830292665274</v>
      </c>
      <c r="G36" s="28">
        <f t="shared" si="14"/>
        <v>0.26843309644530255</v>
      </c>
      <c r="H36" s="28">
        <f t="shared" si="15"/>
        <v>1.8553809638868992</v>
      </c>
      <c r="I36" s="29">
        <v>500</v>
      </c>
      <c r="J36" s="30">
        <f t="shared" si="16"/>
        <v>927.69048194344964</v>
      </c>
      <c r="K36" s="31">
        <f t="shared" si="17"/>
        <v>46.384524097172488</v>
      </c>
      <c r="L36" s="32">
        <f t="shared" si="19"/>
        <v>48.024528264221416</v>
      </c>
      <c r="M36" s="33">
        <f t="shared" si="18"/>
        <v>0.96049056528442822</v>
      </c>
      <c r="N36" s="37"/>
      <c r="Q36"/>
      <c r="R36"/>
      <c r="S36"/>
    </row>
    <row r="37" spans="1:21" ht="15">
      <c r="R37"/>
      <c r="S37"/>
    </row>
    <row r="38" spans="1:21" ht="23.25">
      <c r="A38" s="14" t="s">
        <v>27</v>
      </c>
      <c r="E38" s="28"/>
      <c r="F38" s="27"/>
      <c r="H38" s="38"/>
      <c r="M38" s="39" t="s">
        <v>28</v>
      </c>
      <c r="R38"/>
      <c r="S38"/>
      <c r="T38"/>
    </row>
    <row r="39" spans="1:21" ht="15">
      <c r="A39" s="19" t="s">
        <v>14</v>
      </c>
      <c r="B39" s="21" t="s">
        <v>15</v>
      </c>
      <c r="C39" s="21" t="s">
        <v>15</v>
      </c>
      <c r="D39" s="9" t="s">
        <v>16</v>
      </c>
      <c r="E39" s="20" t="s">
        <v>17</v>
      </c>
      <c r="F39" s="21" t="s">
        <v>9</v>
      </c>
      <c r="G39" s="21" t="s">
        <v>18</v>
      </c>
      <c r="H39" s="21" t="s">
        <v>19</v>
      </c>
      <c r="I39" s="9" t="s">
        <v>20</v>
      </c>
      <c r="J39" s="21" t="s">
        <v>21</v>
      </c>
      <c r="K39" s="21" t="s">
        <v>29</v>
      </c>
      <c r="L39" s="21" t="s">
        <v>30</v>
      </c>
      <c r="M39" s="17" t="s">
        <v>31</v>
      </c>
      <c r="N39" s="40" t="s">
        <v>32</v>
      </c>
      <c r="R39"/>
      <c r="S39"/>
      <c r="T39"/>
    </row>
    <row r="40" spans="1:21" ht="16.5">
      <c r="A40" s="1" t="s">
        <v>33</v>
      </c>
      <c r="B40" s="75">
        <v>9.8000000000000004E-2</v>
      </c>
      <c r="C40" s="75">
        <v>9.6000000000000002E-2</v>
      </c>
      <c r="D40" s="27">
        <f t="shared" ref="D40:D45" si="20">AVERAGE(B40,C40)</f>
        <v>9.7000000000000003E-2</v>
      </c>
      <c r="E40" s="27">
        <f t="shared" ref="E40:E45" si="21">D40-E$8</f>
        <v>3.3000000000000002E-2</v>
      </c>
      <c r="F40" s="27">
        <f t="shared" ref="F40:F45" si="22">LOG(E40)</f>
        <v>-1.4814860601221125</v>
      </c>
      <c r="G40" s="28">
        <f t="shared" ref="G40:G45" si="23">(F40-$B$16)/$B$15</f>
        <v>-0.86093965589631793</v>
      </c>
      <c r="H40" s="27">
        <f t="shared" ref="H40:H45" si="24">10^G40</f>
        <v>0.13774008419102496</v>
      </c>
      <c r="I40" s="41">
        <v>16</v>
      </c>
      <c r="J40" s="42">
        <f t="shared" ref="J40:J45" si="25">H40*I40</f>
        <v>2.2038413470563993</v>
      </c>
      <c r="K40" s="30">
        <f>(0.1*J40/1000)*1000</f>
        <v>0.22038413470563994</v>
      </c>
      <c r="L40" s="43">
        <f>K40*100/L22</f>
        <v>0.3285218719749039</v>
      </c>
      <c r="M40" s="30" t="e">
        <f>AVERAGE(L40:L42)</f>
        <v>#DIV/0!</v>
      </c>
      <c r="N40" s="44" t="e">
        <f>STDEV(L40:L42)</f>
        <v>#DIV/0!</v>
      </c>
      <c r="R40"/>
      <c r="S40"/>
      <c r="T40"/>
      <c r="U40"/>
    </row>
    <row r="41" spans="1:21" ht="16.5">
      <c r="B41" s="75">
        <v>0.10199999999999999</v>
      </c>
      <c r="C41" s="75">
        <v>0.1</v>
      </c>
      <c r="D41" s="27">
        <f t="shared" si="20"/>
        <v>0.10100000000000001</v>
      </c>
      <c r="E41" s="27">
        <f t="shared" si="21"/>
        <v>3.7000000000000005E-2</v>
      </c>
      <c r="F41" s="27">
        <f t="shared" si="22"/>
        <v>-1.431798275933005</v>
      </c>
      <c r="G41" s="28">
        <f t="shared" si="23"/>
        <v>-0.81235299255631954</v>
      </c>
      <c r="H41" s="27">
        <f t="shared" si="24"/>
        <v>0.15404478750298659</v>
      </c>
      <c r="I41" s="41">
        <v>16</v>
      </c>
      <c r="J41" s="42">
        <f t="shared" si="25"/>
        <v>2.4647166000477854</v>
      </c>
      <c r="K41" s="30">
        <f t="shared" ref="K41:K45" si="26">(0.1*J41/1000)*1000</f>
        <v>0.24647166000477855</v>
      </c>
      <c r="L41" s="43">
        <f t="shared" ref="L41:L45" si="27">K41*100/L23</f>
        <v>0.397921430858383</v>
      </c>
      <c r="M41" s="30"/>
      <c r="N41" s="44"/>
      <c r="R41"/>
      <c r="S41"/>
      <c r="T41"/>
      <c r="U41"/>
    </row>
    <row r="42" spans="1:21" s="17" customFormat="1" ht="16.5">
      <c r="A42" s="1"/>
      <c r="B42" s="75">
        <v>0.16700000000000001</v>
      </c>
      <c r="C42" s="75">
        <v>0.19</v>
      </c>
      <c r="D42" s="27">
        <f t="shared" si="20"/>
        <v>0.17849999999999999</v>
      </c>
      <c r="E42" s="27">
        <f t="shared" si="21"/>
        <v>0.11449999999999999</v>
      </c>
      <c r="F42" s="27">
        <f t="shared" si="22"/>
        <v>-0.94119451332409321</v>
      </c>
      <c r="G42" s="28">
        <f t="shared" si="23"/>
        <v>-0.33262139984743888</v>
      </c>
      <c r="H42" s="27">
        <f t="shared" si="24"/>
        <v>0.46492039718462891</v>
      </c>
      <c r="I42" s="41">
        <v>16</v>
      </c>
      <c r="J42" s="42">
        <f t="shared" si="25"/>
        <v>7.4387263549540625</v>
      </c>
      <c r="K42" s="30">
        <f t="shared" si="26"/>
        <v>0.74387263549540628</v>
      </c>
      <c r="L42" s="43" t="e">
        <f t="shared" si="27"/>
        <v>#DIV/0!</v>
      </c>
      <c r="M42" s="30"/>
      <c r="N42" s="44"/>
      <c r="R42"/>
      <c r="S42"/>
      <c r="T42"/>
      <c r="U42"/>
    </row>
    <row r="43" spans="1:21" ht="16.5">
      <c r="A43" s="1" t="s">
        <v>34</v>
      </c>
      <c r="B43" s="75">
        <v>0.24199999999999999</v>
      </c>
      <c r="C43" s="75">
        <v>0.23100000000000001</v>
      </c>
      <c r="D43" s="27">
        <f t="shared" si="20"/>
        <v>0.23649999999999999</v>
      </c>
      <c r="E43" s="27">
        <f t="shared" si="21"/>
        <v>0.17249999999999999</v>
      </c>
      <c r="F43" s="27">
        <f t="shared" si="22"/>
        <v>-0.76321090059070706</v>
      </c>
      <c r="G43" s="28">
        <f t="shared" si="23"/>
        <v>-0.1585820456471885</v>
      </c>
      <c r="H43" s="27">
        <f t="shared" si="24"/>
        <v>0.69409346321415177</v>
      </c>
      <c r="I43" s="41">
        <v>16</v>
      </c>
      <c r="J43" s="42">
        <f t="shared" si="25"/>
        <v>11.105495411426428</v>
      </c>
      <c r="K43" s="30">
        <f t="shared" si="26"/>
        <v>1.1105495411426429</v>
      </c>
      <c r="L43" s="43">
        <f t="shared" si="27"/>
        <v>2.0851301464473004</v>
      </c>
      <c r="M43" s="30">
        <f>AVERAGE(L43:L45)</f>
        <v>2.3597648957671349</v>
      </c>
      <c r="N43" s="44">
        <f>STDEV(L43:L45)</f>
        <v>0.90955073300832645</v>
      </c>
      <c r="R43"/>
      <c r="S43"/>
      <c r="T43"/>
      <c r="U43"/>
    </row>
    <row r="44" spans="1:21" ht="16.5">
      <c r="A44" s="45"/>
      <c r="B44" s="75">
        <v>0.20499999999999999</v>
      </c>
      <c r="C44" s="75">
        <v>0.20599999999999999</v>
      </c>
      <c r="D44" s="27">
        <f t="shared" si="20"/>
        <v>0.20549999999999999</v>
      </c>
      <c r="E44" s="27">
        <f t="shared" si="21"/>
        <v>0.14149999999999999</v>
      </c>
      <c r="F44" s="27">
        <f t="shared" si="22"/>
        <v>-0.84924356013969104</v>
      </c>
      <c r="G44" s="28">
        <f t="shared" si="23"/>
        <v>-0.24270815297856604</v>
      </c>
      <c r="H44" s="27">
        <f t="shared" si="24"/>
        <v>0.57186280086733221</v>
      </c>
      <c r="I44" s="41">
        <v>16</v>
      </c>
      <c r="J44" s="42">
        <f t="shared" si="25"/>
        <v>9.1498048138773154</v>
      </c>
      <c r="K44" s="30">
        <f t="shared" si="26"/>
        <v>0.91498048138773158</v>
      </c>
      <c r="L44" s="43">
        <f t="shared" si="27"/>
        <v>1.6191788863548018</v>
      </c>
      <c r="M44" s="30"/>
      <c r="N44" s="44"/>
      <c r="R44"/>
      <c r="S44"/>
      <c r="T44"/>
      <c r="U44"/>
    </row>
    <row r="45" spans="1:21" ht="16.5">
      <c r="A45" s="46"/>
      <c r="B45" s="75">
        <v>0.312</v>
      </c>
      <c r="C45" s="75">
        <v>0.34200000000000003</v>
      </c>
      <c r="D45" s="27">
        <f t="shared" si="20"/>
        <v>0.32700000000000001</v>
      </c>
      <c r="E45" s="27">
        <f t="shared" si="21"/>
        <v>0.26300000000000001</v>
      </c>
      <c r="F45" s="27">
        <f t="shared" si="22"/>
        <v>-0.58004425151024208</v>
      </c>
      <c r="G45" s="28">
        <f t="shared" si="23"/>
        <v>2.0525484688992273E-2</v>
      </c>
      <c r="H45" s="27">
        <f t="shared" si="24"/>
        <v>1.0483963123687674</v>
      </c>
      <c r="I45" s="41">
        <v>16</v>
      </c>
      <c r="J45" s="42">
        <f t="shared" si="25"/>
        <v>16.774340997900278</v>
      </c>
      <c r="K45" s="30">
        <f t="shared" si="26"/>
        <v>1.6774340997900279</v>
      </c>
      <c r="L45" s="43">
        <f t="shared" si="27"/>
        <v>3.3749856544993015</v>
      </c>
      <c r="M45" s="30"/>
      <c r="N45" s="44"/>
      <c r="R45"/>
      <c r="S45"/>
      <c r="T45"/>
      <c r="U45"/>
    </row>
    <row r="46" spans="1:21" ht="15">
      <c r="E46" s="28"/>
      <c r="F46" s="27"/>
      <c r="G46" s="30"/>
      <c r="H46" s="47"/>
      <c r="R46"/>
      <c r="S46"/>
      <c r="T46"/>
    </row>
    <row r="47" spans="1:21">
      <c r="E47" s="28"/>
      <c r="F47" s="27"/>
      <c r="G47" s="30"/>
      <c r="H47" s="47"/>
    </row>
    <row r="48" spans="1:21" ht="23.25">
      <c r="A48" s="14" t="s">
        <v>35</v>
      </c>
      <c r="E48" s="28"/>
      <c r="F48" s="27"/>
      <c r="H48" s="38"/>
      <c r="M48" s="39" t="s">
        <v>28</v>
      </c>
    </row>
    <row r="49" spans="1:25">
      <c r="A49" s="19" t="s">
        <v>14</v>
      </c>
      <c r="B49" s="21" t="s">
        <v>15</v>
      </c>
      <c r="C49" s="21" t="s">
        <v>15</v>
      </c>
      <c r="D49" s="9" t="s">
        <v>16</v>
      </c>
      <c r="E49" s="20" t="s">
        <v>17</v>
      </c>
      <c r="F49" s="21" t="s">
        <v>9</v>
      </c>
      <c r="G49" s="21" t="s">
        <v>18</v>
      </c>
      <c r="H49" s="21" t="s">
        <v>19</v>
      </c>
      <c r="I49" s="9" t="s">
        <v>20</v>
      </c>
      <c r="J49" s="21" t="s">
        <v>21</v>
      </c>
      <c r="K49" s="21" t="s">
        <v>29</v>
      </c>
      <c r="L49" s="21" t="s">
        <v>30</v>
      </c>
      <c r="M49" s="17" t="s">
        <v>31</v>
      </c>
      <c r="N49" s="40" t="s">
        <v>32</v>
      </c>
      <c r="O49" s="2" t="s">
        <v>36</v>
      </c>
      <c r="P49" s="17" t="s">
        <v>31</v>
      </c>
      <c r="Q49" s="40" t="s">
        <v>32</v>
      </c>
    </row>
    <row r="50" spans="1:25" ht="15">
      <c r="A50" s="1" t="s">
        <v>25</v>
      </c>
      <c r="B50" s="76">
        <v>0.10199999999999999</v>
      </c>
      <c r="C50" s="76">
        <v>0.107</v>
      </c>
      <c r="D50" s="27">
        <f t="shared" ref="D50:D52" si="28">AVERAGE(B50,C50)</f>
        <v>0.1045</v>
      </c>
      <c r="E50" s="27">
        <f t="shared" ref="E50:E55" si="29">D50-E$8</f>
        <v>4.0499999999999994E-2</v>
      </c>
      <c r="F50" s="27">
        <f t="shared" ref="F50:F55" si="30">LOG(E50)</f>
        <v>-1.3925449767853315</v>
      </c>
      <c r="G50" s="28">
        <f t="shared" ref="G50:G55" si="31">(F50-$B$16)/$B$15</f>
        <v>-0.77396957776338648</v>
      </c>
      <c r="H50" s="27">
        <f t="shared" ref="H50:H55" si="32">10^G50</f>
        <v>0.16827919361611107</v>
      </c>
      <c r="I50" s="41">
        <v>16</v>
      </c>
      <c r="J50" s="42">
        <f t="shared" ref="J50:J55" si="33">H50*I50</f>
        <v>2.6924670978577772</v>
      </c>
      <c r="K50" s="30">
        <f>(0.1*J50/1000)*1000</f>
        <v>0.26924670978577775</v>
      </c>
      <c r="L50" s="43">
        <f t="shared" ref="L50:L55" si="34">K50*100/L31</f>
        <v>0.40268316006201493</v>
      </c>
      <c r="M50" s="30" t="e">
        <f>AVERAGE(L50:L52)</f>
        <v>#DIV/0!</v>
      </c>
      <c r="N50" s="44" t="e">
        <f>STDEV(L50:L52)</f>
        <v>#DIV/0!</v>
      </c>
      <c r="O50" s="48">
        <f>L50/L40</f>
        <v>1.2257423155459686</v>
      </c>
      <c r="P50" s="30" t="e">
        <f>AVERAGE(O50:O52)</f>
        <v>#DIV/0!</v>
      </c>
      <c r="Q50" s="44" t="e">
        <f>STDEV(O50:O52)</f>
        <v>#DIV/0!</v>
      </c>
      <c r="S50"/>
      <c r="T50"/>
    </row>
    <row r="51" spans="1:25" ht="15">
      <c r="B51" s="76">
        <v>9.7000000000000003E-2</v>
      </c>
      <c r="C51" s="76">
        <v>0.108</v>
      </c>
      <c r="D51" s="27">
        <f t="shared" si="28"/>
        <v>0.10250000000000001</v>
      </c>
      <c r="E51" s="27">
        <f t="shared" si="29"/>
        <v>3.8500000000000006E-2</v>
      </c>
      <c r="F51" s="27">
        <f t="shared" si="30"/>
        <v>-1.4145392704914992</v>
      </c>
      <c r="G51" s="28">
        <f t="shared" si="31"/>
        <v>-0.79547646041356668</v>
      </c>
      <c r="H51" s="27">
        <f t="shared" si="32"/>
        <v>0.16014874496558396</v>
      </c>
      <c r="I51" s="41">
        <v>16</v>
      </c>
      <c r="J51" s="42">
        <f t="shared" si="33"/>
        <v>2.5623799194493433</v>
      </c>
      <c r="K51" s="30">
        <f t="shared" ref="K51:K55" si="35">(0.1*J51/1000)*1000</f>
        <v>0.25623799194493435</v>
      </c>
      <c r="L51" s="43">
        <f t="shared" si="34"/>
        <v>0.41534162720508205</v>
      </c>
      <c r="M51" s="30"/>
      <c r="N51" s="44"/>
      <c r="O51" s="2">
        <f t="shared" ref="O51:O55" si="36">L51/L41</f>
        <v>1.0437779797612829</v>
      </c>
      <c r="P51" s="30"/>
      <c r="Q51" s="44"/>
      <c r="S51"/>
      <c r="T51"/>
    </row>
    <row r="52" spans="1:25" ht="15">
      <c r="B52" s="77"/>
      <c r="C52" s="77"/>
      <c r="D52" s="27" t="e">
        <f t="shared" si="28"/>
        <v>#DIV/0!</v>
      </c>
      <c r="E52" s="27" t="e">
        <f t="shared" si="29"/>
        <v>#DIV/0!</v>
      </c>
      <c r="F52" s="27" t="e">
        <f t="shared" si="30"/>
        <v>#DIV/0!</v>
      </c>
      <c r="G52" s="28" t="e">
        <f t="shared" si="31"/>
        <v>#DIV/0!</v>
      </c>
      <c r="H52" s="27" t="e">
        <f t="shared" si="32"/>
        <v>#DIV/0!</v>
      </c>
      <c r="I52" s="41">
        <v>16</v>
      </c>
      <c r="J52" s="42" t="e">
        <f t="shared" si="33"/>
        <v>#DIV/0!</v>
      </c>
      <c r="K52" s="30" t="e">
        <f t="shared" si="35"/>
        <v>#DIV/0!</v>
      </c>
      <c r="L52" s="43" t="e">
        <f t="shared" si="34"/>
        <v>#DIV/0!</v>
      </c>
      <c r="M52" s="30"/>
      <c r="N52" s="44"/>
      <c r="O52" s="2" t="e">
        <f t="shared" si="36"/>
        <v>#DIV/0!</v>
      </c>
      <c r="P52" s="30"/>
      <c r="Q52" s="44"/>
      <c r="S52"/>
      <c r="T52"/>
    </row>
    <row r="53" spans="1:25" ht="15">
      <c r="A53" s="1" t="s">
        <v>26</v>
      </c>
      <c r="B53" s="78">
        <v>0.28100000000000003</v>
      </c>
      <c r="C53" s="78">
        <v>0.32800000000000001</v>
      </c>
      <c r="D53" s="27">
        <f>AVERAGE(B53:C53)</f>
        <v>0.30449999999999999</v>
      </c>
      <c r="E53" s="27">
        <f t="shared" si="29"/>
        <v>0.24049999999999999</v>
      </c>
      <c r="F53" s="27">
        <f t="shared" si="30"/>
        <v>-0.61888491929014944</v>
      </c>
      <c r="G53" s="28">
        <f t="shared" si="31"/>
        <v>-1.7454442975738994E-2</v>
      </c>
      <c r="H53" s="27">
        <f t="shared" si="32"/>
        <v>0.96060657969926666</v>
      </c>
      <c r="I53" s="41">
        <v>16</v>
      </c>
      <c r="J53" s="42">
        <f t="shared" si="33"/>
        <v>15.369705275188267</v>
      </c>
      <c r="K53" s="30">
        <f t="shared" si="35"/>
        <v>1.5369705275188268</v>
      </c>
      <c r="L53" s="43">
        <f t="shared" si="34"/>
        <v>2.947217036343361</v>
      </c>
      <c r="M53" s="30">
        <f>AVERAGE(L53:L55)</f>
        <v>3.122741752189556</v>
      </c>
      <c r="N53" s="44">
        <f>STDEV(L53:L55)</f>
        <v>0.25474842776764678</v>
      </c>
      <c r="O53" s="2">
        <f t="shared" si="36"/>
        <v>1.4134451230130201</v>
      </c>
      <c r="P53" s="30">
        <f>AVERAGE(O53:O55)</f>
        <v>1.42727509569641</v>
      </c>
      <c r="Q53" s="44">
        <f>STDEV(O53:O55)</f>
        <v>0.42252437020846001</v>
      </c>
      <c r="S53"/>
      <c r="T53"/>
    </row>
    <row r="54" spans="1:25" ht="15">
      <c r="A54" s="45"/>
      <c r="B54" s="78">
        <v>0.29199999999999998</v>
      </c>
      <c r="C54" s="78">
        <v>0.36</v>
      </c>
      <c r="D54" s="27">
        <f>AVERAGE(B54:C54)</f>
        <v>0.32599999999999996</v>
      </c>
      <c r="E54" s="27">
        <f t="shared" si="29"/>
        <v>0.26199999999999996</v>
      </c>
      <c r="F54" s="27">
        <f t="shared" si="30"/>
        <v>-0.58169870868025464</v>
      </c>
      <c r="G54" s="28">
        <f t="shared" si="31"/>
        <v>1.8907691606815179E-2</v>
      </c>
      <c r="H54" s="27">
        <f t="shared" si="32"/>
        <v>1.0444981896974588</v>
      </c>
      <c r="I54" s="41">
        <v>16</v>
      </c>
      <c r="J54" s="42">
        <f t="shared" si="33"/>
        <v>16.71197103515934</v>
      </c>
      <c r="K54" s="30">
        <f t="shared" si="35"/>
        <v>1.6711971035159341</v>
      </c>
      <c r="L54" s="43">
        <f t="shared" si="34"/>
        <v>3.0060779203877979</v>
      </c>
      <c r="M54" s="30"/>
      <c r="N54" s="44"/>
      <c r="O54" s="2">
        <f t="shared" si="36"/>
        <v>1.8565446632986125</v>
      </c>
      <c r="P54" s="30"/>
      <c r="Q54" s="44"/>
      <c r="S54"/>
      <c r="T54"/>
    </row>
    <row r="55" spans="1:25" ht="15">
      <c r="A55" s="46"/>
      <c r="B55" s="78">
        <v>0.31</v>
      </c>
      <c r="C55" s="78">
        <v>0.33200000000000002</v>
      </c>
      <c r="D55" s="27">
        <f>AVERAGE(B55:C55)</f>
        <v>0.32100000000000001</v>
      </c>
      <c r="E55" s="27">
        <f t="shared" si="29"/>
        <v>0.25700000000000001</v>
      </c>
      <c r="F55" s="27">
        <f t="shared" si="30"/>
        <v>-0.5900668766687055</v>
      </c>
      <c r="G55" s="28">
        <f t="shared" si="31"/>
        <v>1.0724968882050495E-2</v>
      </c>
      <c r="H55" s="27">
        <f t="shared" si="32"/>
        <v>1.0250026044055782</v>
      </c>
      <c r="I55" s="41">
        <v>16</v>
      </c>
      <c r="J55" s="42">
        <f t="shared" si="33"/>
        <v>16.400041670489252</v>
      </c>
      <c r="K55" s="30">
        <f t="shared" si="35"/>
        <v>1.6400041670489252</v>
      </c>
      <c r="L55" s="43">
        <f t="shared" si="34"/>
        <v>3.4149302998375082</v>
      </c>
      <c r="M55" s="30"/>
      <c r="N55" s="44"/>
      <c r="O55" s="2">
        <f t="shared" si="36"/>
        <v>1.0118355007775974</v>
      </c>
      <c r="P55" s="30"/>
      <c r="Q55" s="44"/>
      <c r="S55"/>
      <c r="T55"/>
      <c r="Y55" s="1"/>
    </row>
    <row r="56" spans="1:25">
      <c r="D56" s="27"/>
      <c r="E56" s="28"/>
      <c r="F56" s="27"/>
      <c r="G56" s="30"/>
      <c r="H56" s="47"/>
    </row>
    <row r="57" spans="1:25">
      <c r="B57" s="30"/>
      <c r="C57" s="30"/>
      <c r="D57" s="27"/>
      <c r="E57" s="28"/>
      <c r="F57" s="27"/>
      <c r="G57" s="30"/>
      <c r="H57" s="47"/>
      <c r="M57" s="2" t="s">
        <v>37</v>
      </c>
      <c r="N57" s="2" t="s">
        <v>38</v>
      </c>
      <c r="O57" s="40" t="s">
        <v>32</v>
      </c>
    </row>
    <row r="58" spans="1:25" ht="15">
      <c r="C58"/>
      <c r="D58"/>
      <c r="E58"/>
      <c r="F58"/>
      <c r="G58"/>
      <c r="H58" s="47"/>
      <c r="M58" s="2" t="s">
        <v>25</v>
      </c>
      <c r="N58" s="30" t="e">
        <f>P50</f>
        <v>#DIV/0!</v>
      </c>
      <c r="O58" s="30" t="e">
        <f>Q50</f>
        <v>#DIV/0!</v>
      </c>
    </row>
    <row r="59" spans="1:25" ht="15">
      <c r="D59"/>
      <c r="E59"/>
      <c r="G59"/>
      <c r="M59" s="2" t="s">
        <v>26</v>
      </c>
      <c r="N59" s="30">
        <f>P53</f>
        <v>1.42727509569641</v>
      </c>
      <c r="O59" s="30">
        <f>Q53</f>
        <v>0.42252437020846001</v>
      </c>
    </row>
    <row r="60" spans="1:25">
      <c r="G60" s="30"/>
      <c r="H60" s="47"/>
    </row>
    <row r="61" spans="1:25" ht="15">
      <c r="A61" s="49"/>
      <c r="D61"/>
      <c r="E61"/>
      <c r="F61"/>
      <c r="G61" s="30"/>
      <c r="H61" s="47"/>
    </row>
    <row r="62" spans="1:25" ht="15">
      <c r="C62" s="27"/>
      <c r="D62"/>
      <c r="E62"/>
      <c r="F62"/>
      <c r="G62" s="30"/>
      <c r="H62" s="47"/>
    </row>
    <row r="63" spans="1:25" ht="15">
      <c r="C63" s="27"/>
      <c r="D63"/>
      <c r="E63"/>
      <c r="F63"/>
      <c r="G63" s="30"/>
      <c r="H63" s="47"/>
    </row>
    <row r="64" spans="1:25" ht="13.5" thickBot="1">
      <c r="B64" s="50" t="s">
        <v>16</v>
      </c>
      <c r="C64" s="51" t="s">
        <v>39</v>
      </c>
      <c r="D64" s="27"/>
      <c r="E64" s="28"/>
      <c r="F64" s="27"/>
      <c r="G64" s="30"/>
      <c r="H64" s="47"/>
    </row>
    <row r="65" spans="1:8">
      <c r="A65" s="1" t="s">
        <v>33</v>
      </c>
      <c r="B65" s="30" t="e">
        <f>M40</f>
        <v>#DIV/0!</v>
      </c>
      <c r="C65" s="30" t="e">
        <f>N40</f>
        <v>#DIV/0!</v>
      </c>
      <c r="D65" s="27"/>
      <c r="E65" s="28"/>
      <c r="F65" s="27"/>
      <c r="G65" s="30"/>
      <c r="H65" s="47"/>
    </row>
    <row r="66" spans="1:8">
      <c r="A66" s="1" t="s">
        <v>25</v>
      </c>
      <c r="B66" s="30" t="e">
        <f>M50</f>
        <v>#DIV/0!</v>
      </c>
      <c r="C66" s="30" t="e">
        <f>N50</f>
        <v>#DIV/0!</v>
      </c>
      <c r="D66" s="27"/>
      <c r="E66" s="28"/>
      <c r="F66" s="27"/>
      <c r="G66" s="30"/>
      <c r="H66" s="47"/>
    </row>
    <row r="67" spans="1:8">
      <c r="A67" s="52" t="s">
        <v>34</v>
      </c>
      <c r="B67" s="30">
        <f>M43</f>
        <v>2.3597648957671349</v>
      </c>
      <c r="C67" s="30">
        <f>N43</f>
        <v>0.90955073300832645</v>
      </c>
      <c r="D67" s="27"/>
      <c r="E67" s="28"/>
      <c r="F67" s="27"/>
      <c r="G67" s="30"/>
      <c r="H67" s="47"/>
    </row>
    <row r="68" spans="1:8">
      <c r="A68" s="45" t="s">
        <v>26</v>
      </c>
      <c r="B68" s="30">
        <f>M53</f>
        <v>3.122741752189556</v>
      </c>
      <c r="C68" s="30">
        <f>N53</f>
        <v>0.25474842776764678</v>
      </c>
      <c r="D68" s="27"/>
      <c r="E68" s="28"/>
      <c r="F68" s="27"/>
      <c r="G68" s="30"/>
      <c r="H68" s="47"/>
    </row>
    <row r="69" spans="1:8">
      <c r="A69" s="53"/>
      <c r="C69" s="27"/>
      <c r="D69" s="27"/>
      <c r="E69" s="28"/>
      <c r="F69" s="27"/>
      <c r="G69" s="30"/>
      <c r="H69" s="47"/>
    </row>
    <row r="70" spans="1:8">
      <c r="A70" s="53"/>
      <c r="C70" s="27"/>
      <c r="D70" s="27"/>
      <c r="E70" s="28"/>
      <c r="F70" s="27"/>
      <c r="G70" s="30"/>
      <c r="H70" s="47"/>
    </row>
    <row r="71" spans="1:8">
      <c r="A71" s="53"/>
      <c r="B71" s="48"/>
      <c r="C71" s="27"/>
      <c r="D71" s="27"/>
      <c r="E71" s="28"/>
      <c r="F71" s="27"/>
      <c r="G71" s="30"/>
      <c r="H71" s="47"/>
    </row>
    <row r="72" spans="1:8">
      <c r="A72" s="53"/>
      <c r="B72" s="48"/>
      <c r="C72" s="27"/>
      <c r="D72" s="27"/>
      <c r="E72" s="28"/>
      <c r="F72" s="27"/>
      <c r="G72" s="30"/>
      <c r="H72" s="47"/>
    </row>
    <row r="73" spans="1:8">
      <c r="C73" s="27"/>
      <c r="D73" s="27"/>
      <c r="E73" s="28"/>
      <c r="F73" s="27"/>
      <c r="G73" s="30"/>
      <c r="H73" s="47"/>
    </row>
    <row r="74" spans="1:8">
      <c r="C74" s="27"/>
      <c r="D74" s="28"/>
      <c r="H74" s="47"/>
    </row>
    <row r="75" spans="1:8">
      <c r="A75" s="54"/>
      <c r="C75" s="27"/>
      <c r="D75" s="28"/>
      <c r="H75" s="38"/>
    </row>
    <row r="76" spans="1:8">
      <c r="A76" s="54"/>
      <c r="C76" s="27"/>
      <c r="D76" s="28"/>
      <c r="H76" s="38"/>
    </row>
    <row r="77" spans="1:8">
      <c r="A77" s="55"/>
      <c r="B77" s="38"/>
      <c r="C77" s="56"/>
      <c r="D77" s="57"/>
      <c r="E77" s="38"/>
      <c r="F77" s="38"/>
      <c r="G77" s="38"/>
    </row>
    <row r="78" spans="1:8">
      <c r="A78" s="52"/>
      <c r="B78" s="58"/>
      <c r="C78" s="59"/>
      <c r="D78" s="38"/>
      <c r="E78" s="38"/>
      <c r="F78" s="38"/>
      <c r="G78" s="38"/>
    </row>
    <row r="79" spans="1:8">
      <c r="A79" s="52"/>
      <c r="B79" s="42"/>
      <c r="C79" s="56"/>
      <c r="D79" s="38"/>
      <c r="E79" s="38"/>
      <c r="F79" s="38"/>
      <c r="G79" s="38"/>
    </row>
    <row r="80" spans="1:8">
      <c r="A80" s="52"/>
      <c r="B80" s="42"/>
      <c r="C80" s="56"/>
      <c r="D80" s="38"/>
      <c r="E80" s="38"/>
      <c r="F80" s="38"/>
      <c r="G80" s="38"/>
    </row>
    <row r="81" spans="1:7">
      <c r="A81" s="52"/>
      <c r="B81" s="42"/>
      <c r="C81" s="56"/>
      <c r="D81" s="38"/>
      <c r="E81" s="38"/>
      <c r="F81" s="38"/>
      <c r="G81" s="38"/>
    </row>
    <row r="82" spans="1:7">
      <c r="A82" s="52"/>
      <c r="B82" s="42"/>
      <c r="C82" s="56"/>
      <c r="D82" s="38"/>
      <c r="E82" s="38"/>
      <c r="F82" s="38"/>
      <c r="G82" s="38"/>
    </row>
    <row r="83" spans="1:7">
      <c r="A83" s="52"/>
      <c r="B83" s="38"/>
      <c r="C83" s="38"/>
      <c r="D83" s="60"/>
      <c r="E83" s="58"/>
      <c r="F83" s="58"/>
      <c r="G83" s="38"/>
    </row>
    <row r="84" spans="1:7">
      <c r="A84" s="52"/>
      <c r="B84" s="42"/>
      <c r="C84" s="56"/>
      <c r="D84" s="47"/>
      <c r="E84" s="47"/>
      <c r="F84" s="47"/>
      <c r="G84" s="38"/>
    </row>
    <row r="85" spans="1:7">
      <c r="A85" s="52"/>
      <c r="B85" s="42"/>
      <c r="C85" s="56"/>
      <c r="D85" s="47"/>
      <c r="E85" s="47"/>
      <c r="F85" s="47"/>
      <c r="G85" s="38"/>
    </row>
    <row r="86" spans="1:7">
      <c r="A86" s="52"/>
      <c r="B86" s="42"/>
      <c r="C86" s="56"/>
      <c r="D86" s="47"/>
      <c r="E86" s="47"/>
      <c r="F86" s="47"/>
      <c r="G86" s="38"/>
    </row>
    <row r="87" spans="1:7">
      <c r="A87" s="52"/>
      <c r="B87" s="42"/>
      <c r="C87" s="56"/>
      <c r="D87" s="47"/>
      <c r="E87" s="47"/>
      <c r="F87" s="47"/>
      <c r="G87" s="38"/>
    </row>
    <row r="88" spans="1:7">
      <c r="A88" s="52"/>
      <c r="B88" s="38"/>
      <c r="C88" s="47"/>
      <c r="D88" s="47"/>
      <c r="E88" s="47"/>
      <c r="F88" s="47"/>
      <c r="G88" s="38"/>
    </row>
    <row r="89" spans="1:7">
      <c r="A89" s="52"/>
      <c r="B89" s="38"/>
      <c r="C89" s="47"/>
      <c r="D89" s="47"/>
      <c r="E89" s="47"/>
      <c r="F89" s="47"/>
      <c r="G89" s="38"/>
    </row>
    <row r="90" spans="1:7">
      <c r="C90" s="47"/>
      <c r="D90" s="47"/>
      <c r="E90" s="61"/>
      <c r="F90" s="61"/>
    </row>
    <row r="91" spans="1:7">
      <c r="C91" s="47"/>
      <c r="D91" s="47"/>
      <c r="E91" s="61"/>
      <c r="F91" s="61"/>
    </row>
    <row r="92" spans="1:7">
      <c r="C92" s="47"/>
      <c r="D92" s="47"/>
      <c r="E92" s="61"/>
      <c r="F92" s="61"/>
    </row>
    <row r="93" spans="1:7">
      <c r="C93" s="47"/>
      <c r="D93" s="47"/>
      <c r="E93" s="61"/>
      <c r="F93" s="61"/>
    </row>
    <row r="94" spans="1:7">
      <c r="C94" s="47"/>
      <c r="E94" s="61"/>
      <c r="F94" s="61"/>
    </row>
    <row r="95" spans="1:7">
      <c r="C95" s="47"/>
      <c r="E95" s="61"/>
      <c r="F95" s="61"/>
    </row>
    <row r="96" spans="1:7">
      <c r="C96" s="47"/>
      <c r="D96" s="47"/>
      <c r="E96" s="61"/>
      <c r="F96" s="61"/>
    </row>
    <row r="97" spans="2:6">
      <c r="C97" s="47"/>
      <c r="D97" s="47"/>
      <c r="E97" s="61"/>
      <c r="F97" s="61"/>
    </row>
    <row r="98" spans="2:6">
      <c r="C98" s="47"/>
      <c r="D98" s="47"/>
      <c r="E98" s="61"/>
      <c r="F98" s="61"/>
    </row>
    <row r="99" spans="2:6">
      <c r="C99" s="47"/>
      <c r="D99" s="47"/>
      <c r="E99" s="61"/>
      <c r="F99" s="61"/>
    </row>
    <row r="100" spans="2:6">
      <c r="C100" s="47"/>
      <c r="D100" s="47"/>
      <c r="E100" s="61"/>
      <c r="F100" s="61"/>
    </row>
    <row r="101" spans="2:6">
      <c r="C101" s="47"/>
      <c r="D101" s="47"/>
      <c r="E101" s="61"/>
      <c r="F101" s="61"/>
    </row>
    <row r="102" spans="2:6">
      <c r="C102" s="47"/>
      <c r="D102" s="47"/>
      <c r="E102" s="61"/>
      <c r="F102" s="61"/>
    </row>
    <row r="103" spans="2:6">
      <c r="C103" s="47"/>
      <c r="D103" s="47"/>
      <c r="E103" s="61"/>
      <c r="F103" s="61"/>
    </row>
    <row r="104" spans="2:6">
      <c r="C104" s="47"/>
      <c r="D104" s="47"/>
      <c r="E104" s="61"/>
      <c r="F104" s="61"/>
    </row>
    <row r="105" spans="2:6">
      <c r="C105" s="47"/>
      <c r="D105" s="47"/>
      <c r="E105" s="61"/>
      <c r="F105" s="61"/>
    </row>
    <row r="106" spans="2:6">
      <c r="C106" s="47"/>
    </row>
    <row r="107" spans="2:6">
      <c r="C107" s="47"/>
    </row>
    <row r="108" spans="2:6" ht="13.5" thickBot="1">
      <c r="B108" s="62"/>
      <c r="C108" s="62"/>
      <c r="D108" s="62"/>
      <c r="E108" s="62"/>
    </row>
    <row r="109" spans="2:6">
      <c r="B109" s="61"/>
      <c r="C109" s="61"/>
      <c r="D109" s="61"/>
      <c r="E109" s="61"/>
    </row>
    <row r="110" spans="2:6">
      <c r="B110" s="61"/>
      <c r="C110" s="61"/>
      <c r="D110" s="61"/>
      <c r="E110" s="61"/>
    </row>
    <row r="111" spans="2:6">
      <c r="B111" s="61"/>
      <c r="C111" s="61"/>
      <c r="D111" s="61"/>
      <c r="E111" s="61"/>
    </row>
    <row r="112" spans="2:6">
      <c r="B112" s="61"/>
      <c r="C112" s="61"/>
      <c r="D112" s="61"/>
      <c r="E112" s="61"/>
    </row>
    <row r="113" spans="2:5">
      <c r="B113" s="61"/>
      <c r="C113" s="61"/>
      <c r="D113" s="61"/>
      <c r="E113" s="61"/>
    </row>
    <row r="114" spans="2:5">
      <c r="B114" s="61"/>
      <c r="C114" s="61"/>
      <c r="D114" s="61"/>
      <c r="E114" s="61"/>
    </row>
    <row r="115" spans="2:5">
      <c r="B115" s="61"/>
      <c r="C115" s="61"/>
      <c r="D115" s="61"/>
      <c r="E115" s="61"/>
    </row>
    <row r="116" spans="2:5">
      <c r="B116" s="61"/>
      <c r="C116" s="61"/>
      <c r="D116" s="61"/>
      <c r="E116" s="61"/>
    </row>
    <row r="117" spans="2:5">
      <c r="B117" s="61"/>
      <c r="C117" s="61"/>
      <c r="D117" s="61"/>
      <c r="E117" s="61"/>
    </row>
    <row r="118" spans="2:5">
      <c r="B118" s="61"/>
      <c r="C118" s="61"/>
      <c r="D118" s="61"/>
      <c r="E118" s="61"/>
    </row>
  </sheetData>
  <pageMargins left="0.7" right="0.7" top="0.75" bottom="0.75" header="0.3" footer="0.3"/>
  <pageSetup paperSize="9" scale="3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18"/>
  <sheetViews>
    <sheetView tabSelected="1" zoomScale="80" zoomScaleNormal="80" workbookViewId="0">
      <selection activeCell="C2" sqref="C2:G5"/>
    </sheetView>
  </sheetViews>
  <sheetFormatPr baseColWidth="10" defaultColWidth="8.75" defaultRowHeight="12.75"/>
  <cols>
    <col min="1" max="1" width="28.125" style="1" customWidth="1"/>
    <col min="2" max="2" width="9.5" style="2" bestFit="1" customWidth="1"/>
    <col min="3" max="3" width="11.875" style="2" bestFit="1" customWidth="1"/>
    <col min="4" max="4" width="6" style="2" bestFit="1" customWidth="1"/>
    <col min="5" max="5" width="8.625" style="2" bestFit="1" customWidth="1"/>
    <col min="6" max="8" width="11" style="2" bestFit="1" customWidth="1"/>
    <col min="9" max="9" width="12.125" style="2" bestFit="1" customWidth="1"/>
    <col min="10" max="10" width="12" style="2" bestFit="1" customWidth="1"/>
    <col min="11" max="11" width="12.125" style="2" bestFit="1" customWidth="1"/>
    <col min="12" max="12" width="13" style="2" bestFit="1" customWidth="1"/>
    <col min="13" max="13" width="14.875" style="2" bestFit="1" customWidth="1"/>
    <col min="14" max="14" width="13.75" style="2" bestFit="1" customWidth="1"/>
    <col min="15" max="15" width="14" style="2" customWidth="1"/>
    <col min="16" max="16" width="11.375" style="2" customWidth="1"/>
    <col min="17" max="17" width="10.375" style="2" bestFit="1" customWidth="1"/>
    <col min="18" max="16384" width="8.75" style="2"/>
  </cols>
  <sheetData>
    <row r="1" spans="1:20">
      <c r="A1" s="1" t="s">
        <v>0</v>
      </c>
      <c r="B1" s="63"/>
    </row>
    <row r="2" spans="1:20">
      <c r="A2" s="1" t="s">
        <v>1</v>
      </c>
      <c r="C2" s="3"/>
      <c r="E2" s="4"/>
    </row>
    <row r="3" spans="1:20">
      <c r="A3" s="1" t="s">
        <v>2</v>
      </c>
      <c r="B3" s="2" t="s">
        <v>40</v>
      </c>
      <c r="D3" s="10"/>
      <c r="E3" s="10"/>
      <c r="F3" s="10"/>
    </row>
    <row r="4" spans="1:20" ht="15">
      <c r="D4" s="10"/>
      <c r="E4" s="65"/>
      <c r="F4" s="65"/>
    </row>
    <row r="5" spans="1:20">
      <c r="A5" s="2"/>
    </row>
    <row r="6" spans="1:20" ht="15">
      <c r="N6"/>
      <c r="O6"/>
      <c r="P6"/>
    </row>
    <row r="7" spans="1:20" ht="15">
      <c r="A7" s="5" t="s">
        <v>3</v>
      </c>
      <c r="B7" s="6" t="s">
        <v>4</v>
      </c>
      <c r="C7" s="7" t="s">
        <v>5</v>
      </c>
      <c r="D7" s="7"/>
      <c r="E7" s="8" t="s">
        <v>6</v>
      </c>
      <c r="F7" s="9" t="s">
        <v>7</v>
      </c>
      <c r="G7" s="10" t="s">
        <v>8</v>
      </c>
      <c r="H7" s="10" t="s">
        <v>9</v>
      </c>
      <c r="N7"/>
      <c r="O7"/>
      <c r="P7"/>
    </row>
    <row r="8" spans="1:20" ht="15">
      <c r="A8" s="5">
        <v>0</v>
      </c>
      <c r="B8" s="10">
        <v>0</v>
      </c>
      <c r="C8" s="66">
        <v>7.0000000000000007E-2</v>
      </c>
      <c r="D8" s="64">
        <v>5.8000000000000003E-2</v>
      </c>
      <c r="E8" s="11">
        <f t="shared" ref="E8:E13" si="0">AVERAGE(C8:D8)</f>
        <v>6.4000000000000001E-2</v>
      </c>
      <c r="F8" s="12"/>
      <c r="G8" s="10"/>
      <c r="H8" s="10"/>
      <c r="N8"/>
      <c r="O8"/>
      <c r="P8"/>
    </row>
    <row r="9" spans="1:20" ht="15">
      <c r="A9" s="5">
        <v>3</v>
      </c>
      <c r="B9" s="12">
        <f>A9/23</f>
        <v>0.13043478260869565</v>
      </c>
      <c r="C9" s="66">
        <v>8.7999999999999995E-2</v>
      </c>
      <c r="D9" s="64">
        <v>9.6000000000000002E-2</v>
      </c>
      <c r="E9" s="11">
        <f t="shared" si="0"/>
        <v>9.1999999999999998E-2</v>
      </c>
      <c r="F9" s="12">
        <f>(E9-$E$8)</f>
        <v>2.7999999999999997E-2</v>
      </c>
      <c r="G9" s="12">
        <f>LOG(B9)</f>
        <v>-0.88460658129793046</v>
      </c>
      <c r="H9" s="12">
        <f>LOG(F9)</f>
        <v>-1.5528419686577808</v>
      </c>
      <c r="N9"/>
      <c r="O9"/>
      <c r="P9"/>
    </row>
    <row r="10" spans="1:20" ht="15">
      <c r="A10" s="5">
        <v>9.74</v>
      </c>
      <c r="B10" s="12">
        <f t="shared" ref="B10:B13" si="1">A10/23</f>
        <v>0.42347826086956525</v>
      </c>
      <c r="C10" s="66">
        <v>0.17699999999999999</v>
      </c>
      <c r="D10" s="64">
        <v>0.17499999999999999</v>
      </c>
      <c r="E10" s="11">
        <f t="shared" si="0"/>
        <v>0.17599999999999999</v>
      </c>
      <c r="F10" s="12">
        <f>(E10-$E$8)</f>
        <v>0.11199999999999999</v>
      </c>
      <c r="G10" s="12">
        <f>LOG(B10)</f>
        <v>-0.37316887913897734</v>
      </c>
      <c r="H10" s="12">
        <f>LOG(F10)</f>
        <v>-0.9507819773298184</v>
      </c>
      <c r="N10"/>
      <c r="O10"/>
      <c r="P10"/>
    </row>
    <row r="11" spans="1:20" ht="15">
      <c r="A11" s="5">
        <v>29.8</v>
      </c>
      <c r="B11" s="12">
        <f t="shared" si="1"/>
        <v>1.2956521739130435</v>
      </c>
      <c r="C11" s="67">
        <v>0.40500000000000003</v>
      </c>
      <c r="D11" s="64">
        <v>0.44600000000000001</v>
      </c>
      <c r="E11" s="11">
        <f t="shared" si="0"/>
        <v>0.42549999999999999</v>
      </c>
      <c r="F11" s="12">
        <f>(E11-$E$8)</f>
        <v>0.36149999999999999</v>
      </c>
      <c r="G11" s="12">
        <f>LOG(B11)</f>
        <v>0.11248842805866238</v>
      </c>
      <c r="H11" s="12">
        <f>LOG(F11)</f>
        <v>-0.44189169836945041</v>
      </c>
      <c r="N11"/>
      <c r="O11"/>
      <c r="P11"/>
      <c r="Q11"/>
      <c r="R11"/>
      <c r="S11"/>
      <c r="T11"/>
    </row>
    <row r="12" spans="1:20" ht="15">
      <c r="A12" s="5">
        <v>104</v>
      </c>
      <c r="B12" s="12">
        <f t="shared" si="1"/>
        <v>4.5217391304347823</v>
      </c>
      <c r="C12" s="67">
        <v>1.32</v>
      </c>
      <c r="D12" s="64">
        <v>1.288</v>
      </c>
      <c r="E12" s="11">
        <f t="shared" si="0"/>
        <v>1.304</v>
      </c>
      <c r="F12" s="12">
        <f>(E12-$E$8)</f>
        <v>1.24</v>
      </c>
      <c r="G12" s="12">
        <f>LOG(B12)</f>
        <v>0.65530550328118742</v>
      </c>
      <c r="H12" s="12">
        <f>LOG(F12)</f>
        <v>9.3421685162235063E-2</v>
      </c>
      <c r="N12"/>
      <c r="O12"/>
      <c r="P12"/>
      <c r="Q12"/>
      <c r="R12"/>
      <c r="S12"/>
      <c r="T12"/>
    </row>
    <row r="13" spans="1:20" ht="15">
      <c r="A13" s="5">
        <v>207</v>
      </c>
      <c r="B13" s="12">
        <f t="shared" si="1"/>
        <v>9</v>
      </c>
      <c r="C13" s="67">
        <v>2.2519999999999998</v>
      </c>
      <c r="D13" s="64">
        <v>2.0710000000000002</v>
      </c>
      <c r="E13" s="11">
        <f t="shared" si="0"/>
        <v>2.1615000000000002</v>
      </c>
      <c r="F13" s="12">
        <f>(E13-$E$8)</f>
        <v>2.0975000000000001</v>
      </c>
      <c r="G13" s="12">
        <f>LOG(B13)</f>
        <v>0.95424250943932487</v>
      </c>
      <c r="H13" s="12">
        <f>LOG(F13)</f>
        <v>0.32170196950073793</v>
      </c>
      <c r="N13"/>
      <c r="O13"/>
      <c r="P13"/>
    </row>
    <row r="14" spans="1:20" ht="15">
      <c r="N14"/>
    </row>
    <row r="15" spans="1:20" ht="15">
      <c r="A15" s="5" t="s">
        <v>10</v>
      </c>
      <c r="B15" s="11">
        <f>SLOPE(H9:H13,G9:G13)</f>
        <v>1.0226630267117487</v>
      </c>
      <c r="N15"/>
    </row>
    <row r="16" spans="1:20" ht="15">
      <c r="A16" s="5" t="s">
        <v>11</v>
      </c>
      <c r="B16" s="11">
        <f>INTERCEPT(H9:H13,G9:G13)</f>
        <v>-0.60103490580701258</v>
      </c>
      <c r="C16" s="13"/>
      <c r="G16" s="13"/>
      <c r="H16" s="13"/>
    </row>
    <row r="17" spans="1:17" ht="15">
      <c r="B17"/>
      <c r="C17"/>
      <c r="D17"/>
      <c r="E17"/>
      <c r="F17"/>
      <c r="G17"/>
    </row>
    <row r="18" spans="1:17" ht="15">
      <c r="B18"/>
      <c r="C18"/>
      <c r="D18"/>
      <c r="E18"/>
      <c r="F18"/>
      <c r="G18"/>
    </row>
    <row r="19" spans="1:17" ht="23.25">
      <c r="A19" s="14" t="s">
        <v>12</v>
      </c>
      <c r="B19" s="15"/>
      <c r="C19" s="15"/>
      <c r="K19" s="16"/>
      <c r="L19" s="17" t="s">
        <v>13</v>
      </c>
      <c r="M19" s="18"/>
    </row>
    <row r="20" spans="1:17" s="17" customFormat="1">
      <c r="A20" s="19" t="s">
        <v>14</v>
      </c>
      <c r="B20" s="9" t="s">
        <v>15</v>
      </c>
      <c r="C20" s="9" t="s">
        <v>15</v>
      </c>
      <c r="D20" s="9" t="s">
        <v>16</v>
      </c>
      <c r="E20" s="20" t="s">
        <v>17</v>
      </c>
      <c r="F20" s="21" t="s">
        <v>9</v>
      </c>
      <c r="G20" s="21" t="s">
        <v>18</v>
      </c>
      <c r="H20" s="21" t="s">
        <v>19</v>
      </c>
      <c r="I20" s="9" t="s">
        <v>20</v>
      </c>
      <c r="J20" s="21" t="s">
        <v>21</v>
      </c>
      <c r="K20" s="21" t="s">
        <v>22</v>
      </c>
      <c r="L20" s="21" t="s">
        <v>23</v>
      </c>
      <c r="M20" s="22" t="s">
        <v>24</v>
      </c>
    </row>
    <row r="21" spans="1:17" s="24" customFormat="1">
      <c r="A21" s="23"/>
      <c r="L21" s="25"/>
      <c r="M21" s="26"/>
    </row>
    <row r="22" spans="1:17" ht="16.5">
      <c r="A22" s="1" t="s">
        <v>25</v>
      </c>
      <c r="B22" s="79">
        <v>0.60599999999999998</v>
      </c>
      <c r="C22" s="79">
        <v>0.621</v>
      </c>
      <c r="D22" s="27">
        <f t="shared" ref="D22:D27" si="2">AVERAGE(B22:C22)</f>
        <v>0.61349999999999993</v>
      </c>
      <c r="E22" s="27">
        <f>D22-E$8</f>
        <v>0.54949999999999988</v>
      </c>
      <c r="F22" s="27">
        <f>LOG(E22)</f>
        <v>-0.2600323032404907</v>
      </c>
      <c r="G22" s="28">
        <f>(F22-$B$16)/$B$15</f>
        <v>0.3334457134555604</v>
      </c>
      <c r="H22" s="28">
        <f>10^G22</f>
        <v>2.1549922540168969</v>
      </c>
      <c r="I22" s="29">
        <v>500</v>
      </c>
      <c r="J22" s="30">
        <f>(H22*I22)</f>
        <v>1077.4961270084484</v>
      </c>
      <c r="K22" s="31">
        <f>(0.05*J22/1000)*1000</f>
        <v>53.874806350422425</v>
      </c>
      <c r="L22" s="32">
        <f>K22+K40+K50</f>
        <v>54.9129650528415</v>
      </c>
      <c r="M22" s="33">
        <f>(L22*1000000/50000)/1000</f>
        <v>1.09825930105683</v>
      </c>
      <c r="N22" s="34"/>
    </row>
    <row r="23" spans="1:17" ht="16.5">
      <c r="B23" s="79">
        <v>0.65</v>
      </c>
      <c r="C23" s="79">
        <v>0.73599999999999999</v>
      </c>
      <c r="D23" s="27">
        <f t="shared" si="2"/>
        <v>0.69300000000000006</v>
      </c>
      <c r="E23" s="27">
        <f t="shared" ref="E23:E27" si="3">D23-E$8</f>
        <v>0.629</v>
      </c>
      <c r="F23" s="27">
        <f t="shared" ref="F23:F27" si="4">LOG(E23)</f>
        <v>-0.20134935455473107</v>
      </c>
      <c r="G23" s="28">
        <f t="shared" ref="G23:G27" si="5">(F23-$B$16)/$B$15</f>
        <v>0.39082820128681373</v>
      </c>
      <c r="H23" s="28">
        <f t="shared" ref="H23:H27" si="6">10^G23</f>
        <v>2.459394521565903</v>
      </c>
      <c r="I23" s="29">
        <v>500</v>
      </c>
      <c r="J23" s="30">
        <f t="shared" ref="J23:J27" si="7">(H23*I23)</f>
        <v>1229.6972607829514</v>
      </c>
      <c r="K23" s="31">
        <f t="shared" ref="K23:K27" si="8">(0.05*J23/1000)*1000</f>
        <v>61.484863039147569</v>
      </c>
      <c r="L23" s="32">
        <f>K23+K41+K51</f>
        <v>62.349517814783688</v>
      </c>
      <c r="M23" s="33">
        <f t="shared" ref="M23:M27" si="9">(L23*1000000/50000)/1000</f>
        <v>1.2469903562956739</v>
      </c>
      <c r="N23" s="34"/>
    </row>
    <row r="24" spans="1:17" ht="16.5">
      <c r="B24" s="79">
        <v>0.63400000000000001</v>
      </c>
      <c r="C24" s="79">
        <v>0.66500000000000004</v>
      </c>
      <c r="D24" s="27">
        <f t="shared" si="2"/>
        <v>0.64949999999999997</v>
      </c>
      <c r="E24" s="27">
        <f t="shared" si="3"/>
        <v>0.58549999999999991</v>
      </c>
      <c r="F24" s="27">
        <f t="shared" si="4"/>
        <v>-0.23247310059161813</v>
      </c>
      <c r="G24" s="28">
        <f t="shared" si="5"/>
        <v>0.36039418223660741</v>
      </c>
      <c r="H24" s="28">
        <f t="shared" si="6"/>
        <v>2.2929478755295039</v>
      </c>
      <c r="I24" s="29">
        <v>500</v>
      </c>
      <c r="J24" s="30">
        <f t="shared" si="7"/>
        <v>1146.473937764752</v>
      </c>
      <c r="K24" s="31">
        <f t="shared" si="8"/>
        <v>57.323696888237606</v>
      </c>
      <c r="L24" s="32">
        <f t="shared" ref="L24:L27" si="10">K24+K42+K52</f>
        <v>57.958828349373036</v>
      </c>
      <c r="M24" s="33">
        <f t="shared" si="9"/>
        <v>1.1591765669874607</v>
      </c>
      <c r="N24" s="34"/>
    </row>
    <row r="25" spans="1:17" ht="16.5">
      <c r="A25" s="1" t="s">
        <v>26</v>
      </c>
      <c r="B25" s="79">
        <v>0.59299999999999997</v>
      </c>
      <c r="C25" s="79">
        <v>0.60399999999999998</v>
      </c>
      <c r="D25" s="27">
        <f t="shared" si="2"/>
        <v>0.59850000000000003</v>
      </c>
      <c r="E25" s="27">
        <f t="shared" si="3"/>
        <v>0.53449999999999998</v>
      </c>
      <c r="F25" s="27">
        <f t="shared" si="4"/>
        <v>-0.27205229045520318</v>
      </c>
      <c r="G25" s="28">
        <f t="shared" si="5"/>
        <v>0.32169209872543636</v>
      </c>
      <c r="H25" s="28">
        <f t="shared" si="6"/>
        <v>2.0974523279323671</v>
      </c>
      <c r="I25" s="29">
        <v>500</v>
      </c>
      <c r="J25" s="30">
        <f t="shared" si="7"/>
        <v>1048.7261639661835</v>
      </c>
      <c r="K25" s="31">
        <f t="shared" si="8"/>
        <v>52.436308198309177</v>
      </c>
      <c r="L25" s="32">
        <f t="shared" si="10"/>
        <v>56.034453380903273</v>
      </c>
      <c r="M25" s="33">
        <f t="shared" si="9"/>
        <v>1.1206890676180656</v>
      </c>
      <c r="N25" s="34"/>
    </row>
    <row r="26" spans="1:17" ht="16.5">
      <c r="B26" s="79">
        <v>0.59</v>
      </c>
      <c r="C26" s="79">
        <v>0.64300000000000002</v>
      </c>
      <c r="D26" s="27">
        <f t="shared" si="2"/>
        <v>0.61650000000000005</v>
      </c>
      <c r="E26" s="27">
        <f t="shared" si="3"/>
        <v>0.55249999999999999</v>
      </c>
      <c r="F26" s="27">
        <f t="shared" si="4"/>
        <v>-0.25766771764285168</v>
      </c>
      <c r="G26" s="28">
        <f t="shared" si="5"/>
        <v>0.33575789795414551</v>
      </c>
      <c r="H26" s="28">
        <f t="shared" si="6"/>
        <v>2.1664960320294289</v>
      </c>
      <c r="I26" s="29">
        <v>500</v>
      </c>
      <c r="J26" s="30">
        <f t="shared" si="7"/>
        <v>1083.2480160147145</v>
      </c>
      <c r="K26" s="31">
        <f t="shared" si="8"/>
        <v>54.162400800735725</v>
      </c>
      <c r="L26" s="32">
        <f t="shared" si="10"/>
        <v>57.463528759522049</v>
      </c>
      <c r="M26" s="33">
        <f t="shared" si="9"/>
        <v>1.1492705751904408</v>
      </c>
      <c r="N26" s="34"/>
    </row>
    <row r="27" spans="1:17" ht="16.5">
      <c r="B27" s="79">
        <v>0.63500000000000001</v>
      </c>
      <c r="C27" s="79">
        <v>0.67500000000000004</v>
      </c>
      <c r="D27" s="27">
        <f t="shared" si="2"/>
        <v>0.65500000000000003</v>
      </c>
      <c r="E27" s="27">
        <f t="shared" si="3"/>
        <v>0.59099999999999997</v>
      </c>
      <c r="F27" s="27">
        <f t="shared" si="4"/>
        <v>-0.22841251911874466</v>
      </c>
      <c r="G27" s="28">
        <f t="shared" si="5"/>
        <v>0.36436477799181893</v>
      </c>
      <c r="H27" s="28">
        <f t="shared" si="6"/>
        <v>2.3140075840191456</v>
      </c>
      <c r="I27" s="29">
        <v>500</v>
      </c>
      <c r="J27" s="30">
        <f t="shared" si="7"/>
        <v>1157.0037920095729</v>
      </c>
      <c r="K27" s="31">
        <f t="shared" si="8"/>
        <v>57.850189600478643</v>
      </c>
      <c r="L27" s="32">
        <f t="shared" si="10"/>
        <v>61.190962456373391</v>
      </c>
      <c r="M27" s="33">
        <f t="shared" si="9"/>
        <v>1.2238192491274678</v>
      </c>
      <c r="N27" s="34"/>
    </row>
    <row r="28" spans="1:17" ht="23.25">
      <c r="A28" s="14" t="s">
        <v>12</v>
      </c>
      <c r="B28" s="15"/>
      <c r="C28" s="15"/>
      <c r="K28" s="16"/>
      <c r="L28" s="17" t="s">
        <v>13</v>
      </c>
      <c r="M28" s="18"/>
    </row>
    <row r="29" spans="1:17" s="17" customFormat="1">
      <c r="A29" s="19" t="s">
        <v>14</v>
      </c>
      <c r="B29" s="9" t="s">
        <v>15</v>
      </c>
      <c r="C29" s="9" t="s">
        <v>15</v>
      </c>
      <c r="D29" s="9" t="s">
        <v>16</v>
      </c>
      <c r="E29" s="20" t="s">
        <v>17</v>
      </c>
      <c r="F29" s="21" t="s">
        <v>9</v>
      </c>
      <c r="G29" s="21" t="s">
        <v>18</v>
      </c>
      <c r="H29" s="21" t="s">
        <v>19</v>
      </c>
      <c r="I29" s="9" t="s">
        <v>20</v>
      </c>
      <c r="J29" s="21" t="s">
        <v>21</v>
      </c>
      <c r="K29" s="21" t="s">
        <v>22</v>
      </c>
      <c r="L29" s="21" t="s">
        <v>23</v>
      </c>
      <c r="M29" s="22" t="s">
        <v>24</v>
      </c>
    </row>
    <row r="30" spans="1:17" s="24" customFormat="1">
      <c r="A30" s="23"/>
      <c r="L30" s="25"/>
      <c r="M30" s="26"/>
    </row>
    <row r="31" spans="1:17" ht="16.5">
      <c r="A31" s="1" t="s">
        <v>25</v>
      </c>
      <c r="B31" s="79">
        <v>0.60599999999999998</v>
      </c>
      <c r="C31" s="79">
        <v>0.621</v>
      </c>
      <c r="D31" s="27">
        <f t="shared" ref="D31:D36" si="11">AVERAGE(B31:C31)</f>
        <v>0.61349999999999993</v>
      </c>
      <c r="E31" s="27">
        <f t="shared" ref="E31:E36" si="12">D31-E$8</f>
        <v>0.54949999999999988</v>
      </c>
      <c r="F31" s="27">
        <f>LOG(E31)</f>
        <v>-0.2600323032404907</v>
      </c>
      <c r="G31" s="28">
        <f>(F31-$B$16)/$B$15</f>
        <v>0.3334457134555604</v>
      </c>
      <c r="H31" s="28">
        <f>10^G31</f>
        <v>2.1549922540168969</v>
      </c>
      <c r="I31" s="29">
        <v>500</v>
      </c>
      <c r="J31" s="30">
        <f>(H31*I31)</f>
        <v>1077.4961270084484</v>
      </c>
      <c r="K31" s="31">
        <f>(0.05*J31/1000)*1000</f>
        <v>53.874806350422425</v>
      </c>
      <c r="L31" s="32">
        <f>K31+K50</f>
        <v>54.392284514838913</v>
      </c>
      <c r="M31" s="33">
        <f>(L31*1000000/50000)/1000</f>
        <v>1.0878456902967781</v>
      </c>
      <c r="N31" s="35"/>
      <c r="Q31"/>
    </row>
    <row r="32" spans="1:17" ht="16.5">
      <c r="B32" s="79">
        <v>0.65</v>
      </c>
      <c r="C32" s="79">
        <v>0.73599999999999999</v>
      </c>
      <c r="D32" s="27">
        <f t="shared" si="11"/>
        <v>0.69300000000000006</v>
      </c>
      <c r="E32" s="27">
        <f t="shared" si="12"/>
        <v>0.629</v>
      </c>
      <c r="F32" s="27">
        <f t="shared" ref="F32:F36" si="13">LOG(E32)</f>
        <v>-0.20134935455473107</v>
      </c>
      <c r="G32" s="28">
        <f t="shared" ref="G32:G36" si="14">(F32-$B$16)/$B$15</f>
        <v>0.39082820128681373</v>
      </c>
      <c r="H32" s="28">
        <f t="shared" ref="H32:H36" si="15">10^G32</f>
        <v>2.459394521565903</v>
      </c>
      <c r="I32" s="29">
        <v>500</v>
      </c>
      <c r="J32" s="30">
        <f t="shared" ref="J32:J36" si="16">(H32*I32)</f>
        <v>1229.6972607829514</v>
      </c>
      <c r="K32" s="31">
        <f t="shared" ref="K32:K36" si="17">(0.05*J32/1000)*1000</f>
        <v>61.484863039147569</v>
      </c>
      <c r="L32" s="32">
        <f>K32+K51</f>
        <v>61.983117425270656</v>
      </c>
      <c r="M32" s="33">
        <f t="shared" ref="M32:M36" si="18">(L32*1000000/50000)/1000</f>
        <v>1.239662348505413</v>
      </c>
      <c r="N32" s="36"/>
      <c r="Q32"/>
    </row>
    <row r="33" spans="1:21" ht="16.5">
      <c r="B33" s="79">
        <v>0.63400000000000001</v>
      </c>
      <c r="C33" s="79">
        <v>0.66500000000000004</v>
      </c>
      <c r="D33" s="27">
        <f t="shared" si="11"/>
        <v>0.64949999999999997</v>
      </c>
      <c r="E33" s="27">
        <f t="shared" si="12"/>
        <v>0.58549999999999991</v>
      </c>
      <c r="F33" s="27">
        <f t="shared" si="13"/>
        <v>-0.23247310059161813</v>
      </c>
      <c r="G33" s="28">
        <f t="shared" si="14"/>
        <v>0.36039418223660741</v>
      </c>
      <c r="H33" s="28">
        <f t="shared" si="15"/>
        <v>2.2929478755295039</v>
      </c>
      <c r="I33" s="29">
        <v>500</v>
      </c>
      <c r="J33" s="30">
        <f t="shared" si="16"/>
        <v>1146.473937764752</v>
      </c>
      <c r="K33" s="31">
        <f t="shared" si="17"/>
        <v>57.323696888237606</v>
      </c>
      <c r="L33" s="32">
        <f t="shared" ref="L33:L36" si="19">K33+K52</f>
        <v>57.738444214667396</v>
      </c>
      <c r="M33" s="33">
        <f t="shared" si="18"/>
        <v>1.1547688842933479</v>
      </c>
      <c r="N33" s="36"/>
      <c r="Q33"/>
      <c r="R33"/>
      <c r="S33"/>
    </row>
    <row r="34" spans="1:21" ht="16.5">
      <c r="A34" s="1" t="s">
        <v>26</v>
      </c>
      <c r="B34" s="79">
        <v>0.59299999999999997</v>
      </c>
      <c r="C34" s="79">
        <v>0.60399999999999998</v>
      </c>
      <c r="D34" s="27">
        <f t="shared" si="11"/>
        <v>0.59850000000000003</v>
      </c>
      <c r="E34" s="27">
        <f t="shared" si="12"/>
        <v>0.53449999999999998</v>
      </c>
      <c r="F34" s="27">
        <f t="shared" si="13"/>
        <v>-0.27205229045520318</v>
      </c>
      <c r="G34" s="28">
        <f t="shared" si="14"/>
        <v>0.32169209872543636</v>
      </c>
      <c r="H34" s="28">
        <f t="shared" si="15"/>
        <v>2.0974523279323671</v>
      </c>
      <c r="I34" s="29">
        <v>500</v>
      </c>
      <c r="J34" s="30">
        <f t="shared" si="16"/>
        <v>1048.7261639661835</v>
      </c>
      <c r="K34" s="31">
        <f t="shared" si="17"/>
        <v>52.436308198309177</v>
      </c>
      <c r="L34" s="32">
        <f t="shared" si="19"/>
        <v>54.710302574335259</v>
      </c>
      <c r="M34" s="33">
        <f t="shared" si="18"/>
        <v>1.0942060514867054</v>
      </c>
      <c r="N34" s="36"/>
      <c r="Q34"/>
      <c r="R34"/>
      <c r="S34"/>
    </row>
    <row r="35" spans="1:21" ht="16.5">
      <c r="B35" s="79">
        <v>0.59</v>
      </c>
      <c r="C35" s="79">
        <v>0.64300000000000002</v>
      </c>
      <c r="D35" s="27">
        <f t="shared" si="11"/>
        <v>0.61650000000000005</v>
      </c>
      <c r="E35" s="27">
        <f t="shared" si="12"/>
        <v>0.55249999999999999</v>
      </c>
      <c r="F35" s="27">
        <f t="shared" si="13"/>
        <v>-0.25766771764285168</v>
      </c>
      <c r="G35" s="28">
        <f t="shared" si="14"/>
        <v>0.33575789795414551</v>
      </c>
      <c r="H35" s="28">
        <f t="shared" si="15"/>
        <v>2.1664960320294289</v>
      </c>
      <c r="I35" s="29">
        <v>500</v>
      </c>
      <c r="J35" s="30">
        <f t="shared" si="16"/>
        <v>1083.2480160147145</v>
      </c>
      <c r="K35" s="31">
        <f t="shared" si="17"/>
        <v>54.162400800735725</v>
      </c>
      <c r="L35" s="32">
        <f t="shared" si="19"/>
        <v>56.337243488695947</v>
      </c>
      <c r="M35" s="33">
        <f t="shared" si="18"/>
        <v>1.1267448697739189</v>
      </c>
      <c r="N35" s="36"/>
      <c r="Q35"/>
      <c r="R35"/>
      <c r="S35"/>
    </row>
    <row r="36" spans="1:21" ht="16.5">
      <c r="B36" s="79">
        <v>0.63500000000000001</v>
      </c>
      <c r="C36" s="79">
        <v>0.67500000000000004</v>
      </c>
      <c r="D36" s="27">
        <f t="shared" si="11"/>
        <v>0.65500000000000003</v>
      </c>
      <c r="E36" s="27">
        <f t="shared" si="12"/>
        <v>0.59099999999999997</v>
      </c>
      <c r="F36" s="27">
        <f t="shared" si="13"/>
        <v>-0.22841251911874466</v>
      </c>
      <c r="G36" s="28">
        <f t="shared" si="14"/>
        <v>0.36436477799181893</v>
      </c>
      <c r="H36" s="28">
        <f t="shared" si="15"/>
        <v>2.3140075840191456</v>
      </c>
      <c r="I36" s="29">
        <v>500</v>
      </c>
      <c r="J36" s="30">
        <f t="shared" si="16"/>
        <v>1157.0037920095729</v>
      </c>
      <c r="K36" s="31">
        <f t="shared" si="17"/>
        <v>57.850189600478643</v>
      </c>
      <c r="L36" s="32">
        <f t="shared" si="19"/>
        <v>60.105600628334457</v>
      </c>
      <c r="M36" s="33">
        <f t="shared" si="18"/>
        <v>1.2021120125666891</v>
      </c>
      <c r="N36" s="37"/>
      <c r="Q36"/>
      <c r="R36"/>
      <c r="S36"/>
    </row>
    <row r="37" spans="1:21" ht="15">
      <c r="R37"/>
      <c r="S37"/>
    </row>
    <row r="38" spans="1:21" ht="23.25">
      <c r="A38" s="14" t="s">
        <v>27</v>
      </c>
      <c r="E38" s="28"/>
      <c r="F38" s="27"/>
      <c r="H38" s="38"/>
      <c r="M38" s="39" t="s">
        <v>28</v>
      </c>
      <c r="R38"/>
      <c r="S38"/>
      <c r="T38"/>
    </row>
    <row r="39" spans="1:21" ht="15">
      <c r="A39" s="19" t="s">
        <v>14</v>
      </c>
      <c r="B39" s="21" t="s">
        <v>15</v>
      </c>
      <c r="C39" s="21" t="s">
        <v>15</v>
      </c>
      <c r="D39" s="9" t="s">
        <v>16</v>
      </c>
      <c r="E39" s="20" t="s">
        <v>17</v>
      </c>
      <c r="F39" s="21" t="s">
        <v>9</v>
      </c>
      <c r="G39" s="21" t="s">
        <v>18</v>
      </c>
      <c r="H39" s="21" t="s">
        <v>19</v>
      </c>
      <c r="I39" s="9" t="s">
        <v>20</v>
      </c>
      <c r="J39" s="21" t="s">
        <v>21</v>
      </c>
      <c r="K39" s="21" t="s">
        <v>29</v>
      </c>
      <c r="L39" s="21" t="s">
        <v>30</v>
      </c>
      <c r="M39" s="17" t="s">
        <v>31</v>
      </c>
      <c r="N39" s="40" t="s">
        <v>32</v>
      </c>
      <c r="R39"/>
      <c r="S39"/>
      <c r="T39"/>
    </row>
    <row r="40" spans="1:21" ht="15">
      <c r="A40" s="1" t="s">
        <v>33</v>
      </c>
      <c r="B40" s="80">
        <v>0.153</v>
      </c>
      <c r="C40" s="80">
        <v>0.13400000000000001</v>
      </c>
      <c r="D40" s="27">
        <f t="shared" ref="D40:D45" si="20">AVERAGE(B40,C40)</f>
        <v>0.14350000000000002</v>
      </c>
      <c r="E40" s="27">
        <f t="shared" ref="E40:E45" si="21">D40-E$8</f>
        <v>7.9500000000000015E-2</v>
      </c>
      <c r="F40" s="27">
        <f t="shared" ref="F40:F45" si="22">LOG(E40)</f>
        <v>-1.0996328713435297</v>
      </c>
      <c r="G40" s="28">
        <f t="shared" ref="G40:G45" si="23">(F40-$B$16)/$B$15</f>
        <v>-0.48754863773622442</v>
      </c>
      <c r="H40" s="27">
        <f t="shared" ref="H40:H45" si="24">10^G40</f>
        <v>0.32542533625161701</v>
      </c>
      <c r="I40" s="41">
        <v>16</v>
      </c>
      <c r="J40" s="42">
        <f t="shared" ref="J40:J45" si="25">H40*I40</f>
        <v>5.2068053800258722</v>
      </c>
      <c r="K40" s="30">
        <f>(0.1*J40/1000)*1000</f>
        <v>0.52068053800258729</v>
      </c>
      <c r="L40" s="43">
        <f>K40*100/L22</f>
        <v>0.94819235767281596</v>
      </c>
      <c r="M40" s="30">
        <f>AVERAGE(L40:L42)</f>
        <v>0.63869681714459248</v>
      </c>
      <c r="N40" s="44">
        <f>STDEV(L40:L42)</f>
        <v>0.28739459266793937</v>
      </c>
      <c r="R40"/>
      <c r="S40"/>
      <c r="T40"/>
      <c r="U40"/>
    </row>
    <row r="41" spans="1:21" ht="15">
      <c r="B41" s="80">
        <v>0.125</v>
      </c>
      <c r="C41" s="80">
        <v>0.114</v>
      </c>
      <c r="D41" s="27">
        <f t="shared" si="20"/>
        <v>0.1195</v>
      </c>
      <c r="E41" s="27">
        <f t="shared" si="21"/>
        <v>5.5499999999999994E-2</v>
      </c>
      <c r="F41" s="27">
        <f t="shared" si="22"/>
        <v>-1.2557070168773239</v>
      </c>
      <c r="G41" s="28">
        <f t="shared" si="23"/>
        <v>-0.64016405596996262</v>
      </c>
      <c r="H41" s="27">
        <f t="shared" si="24"/>
        <v>0.22900024344564526</v>
      </c>
      <c r="I41" s="41">
        <v>16</v>
      </c>
      <c r="J41" s="42">
        <f t="shared" si="25"/>
        <v>3.6640038951303242</v>
      </c>
      <c r="K41" s="30">
        <f t="shared" ref="K41:K45" si="26">(0.1*J41/1000)*1000</f>
        <v>0.36640038951303244</v>
      </c>
      <c r="L41" s="43">
        <f t="shared" ref="L41:L45" si="27">K41*100/L23</f>
        <v>0.58765553023435779</v>
      </c>
      <c r="M41" s="30"/>
      <c r="N41" s="44"/>
      <c r="R41"/>
      <c r="S41"/>
      <c r="T41"/>
      <c r="U41"/>
    </row>
    <row r="42" spans="1:21" s="17" customFormat="1" ht="15">
      <c r="A42" s="1"/>
      <c r="B42" s="81">
        <v>9.6000000000000002E-2</v>
      </c>
      <c r="C42" s="81">
        <v>9.8000000000000004E-2</v>
      </c>
      <c r="D42" s="27">
        <f t="shared" si="20"/>
        <v>9.7000000000000003E-2</v>
      </c>
      <c r="E42" s="27">
        <f t="shared" si="21"/>
        <v>3.3000000000000002E-2</v>
      </c>
      <c r="F42" s="27">
        <f t="shared" si="22"/>
        <v>-1.4814860601221125</v>
      </c>
      <c r="G42" s="28">
        <f t="shared" si="23"/>
        <v>-0.86093965589631793</v>
      </c>
      <c r="H42" s="27">
        <f t="shared" si="24"/>
        <v>0.13774008419102496</v>
      </c>
      <c r="I42" s="41">
        <v>16</v>
      </c>
      <c r="J42" s="42">
        <f t="shared" si="25"/>
        <v>2.2038413470563993</v>
      </c>
      <c r="K42" s="30">
        <f t="shared" si="26"/>
        <v>0.22038413470563994</v>
      </c>
      <c r="L42" s="43">
        <f t="shared" si="27"/>
        <v>0.38024256352660368</v>
      </c>
      <c r="M42" s="30"/>
      <c r="N42" s="44"/>
      <c r="R42"/>
      <c r="S42"/>
      <c r="T42"/>
      <c r="U42"/>
    </row>
    <row r="43" spans="1:21" ht="15">
      <c r="A43" s="1" t="s">
        <v>34</v>
      </c>
      <c r="B43" s="80">
        <v>0.26800000000000002</v>
      </c>
      <c r="C43" s="80">
        <v>0.27300000000000002</v>
      </c>
      <c r="D43" s="27">
        <f t="shared" si="20"/>
        <v>0.27050000000000002</v>
      </c>
      <c r="E43" s="27">
        <f t="shared" si="21"/>
        <v>0.20650000000000002</v>
      </c>
      <c r="F43" s="27">
        <f t="shared" si="22"/>
        <v>-0.6850799440075801</v>
      </c>
      <c r="G43" s="28">
        <f t="shared" si="23"/>
        <v>-8.2182533254188672E-2</v>
      </c>
      <c r="H43" s="27">
        <f t="shared" si="24"/>
        <v>0.82759425410501053</v>
      </c>
      <c r="I43" s="41">
        <v>16</v>
      </c>
      <c r="J43" s="42">
        <f t="shared" si="25"/>
        <v>13.241508065680168</v>
      </c>
      <c r="K43" s="30">
        <f t="shared" si="26"/>
        <v>1.324150806568017</v>
      </c>
      <c r="L43" s="43">
        <f t="shared" si="27"/>
        <v>2.3631011398770814</v>
      </c>
      <c r="M43" s="30">
        <f>AVERAGE(L43:L45)</f>
        <v>2.0322767654026213</v>
      </c>
      <c r="N43" s="44">
        <f>STDEV(L43:L45)</f>
        <v>0.30126038005343719</v>
      </c>
      <c r="R43"/>
      <c r="S43"/>
      <c r="T43"/>
      <c r="U43"/>
    </row>
    <row r="44" spans="1:21" ht="15">
      <c r="A44" s="45"/>
      <c r="B44" s="80">
        <v>0.24099999999999999</v>
      </c>
      <c r="C44" s="80">
        <v>0.23699999999999999</v>
      </c>
      <c r="D44" s="27">
        <f t="shared" si="20"/>
        <v>0.23899999999999999</v>
      </c>
      <c r="E44" s="27">
        <f t="shared" si="21"/>
        <v>0.17499999999999999</v>
      </c>
      <c r="F44" s="27">
        <f t="shared" si="22"/>
        <v>-0.75696195131370558</v>
      </c>
      <c r="G44" s="28">
        <f t="shared" si="23"/>
        <v>-0.15247157806032929</v>
      </c>
      <c r="H44" s="27">
        <f t="shared" si="24"/>
        <v>0.70392829426631232</v>
      </c>
      <c r="I44" s="41">
        <v>16</v>
      </c>
      <c r="J44" s="42">
        <f t="shared" si="25"/>
        <v>11.262852708260997</v>
      </c>
      <c r="K44" s="30">
        <f t="shared" si="26"/>
        <v>1.1262852708260997</v>
      </c>
      <c r="L44" s="43">
        <f t="shared" si="27"/>
        <v>1.9600001864477694</v>
      </c>
      <c r="M44" s="30"/>
      <c r="N44" s="44"/>
      <c r="R44"/>
      <c r="S44"/>
      <c r="T44"/>
      <c r="U44"/>
    </row>
    <row r="45" spans="1:21" ht="15">
      <c r="A45" s="46"/>
      <c r="B45" s="81">
        <v>0.22</v>
      </c>
      <c r="C45" s="81">
        <v>0.245</v>
      </c>
      <c r="D45" s="27">
        <f t="shared" si="20"/>
        <v>0.23249999999999998</v>
      </c>
      <c r="E45" s="27">
        <f t="shared" si="21"/>
        <v>0.16849999999999998</v>
      </c>
      <c r="F45" s="27">
        <f t="shared" si="22"/>
        <v>-0.7734000947926426</v>
      </c>
      <c r="G45" s="28">
        <f t="shared" si="23"/>
        <v>-0.16854543919501008</v>
      </c>
      <c r="H45" s="27">
        <f t="shared" si="24"/>
        <v>0.67835114252433293</v>
      </c>
      <c r="I45" s="41">
        <v>16</v>
      </c>
      <c r="J45" s="42">
        <f t="shared" si="25"/>
        <v>10.853618280389327</v>
      </c>
      <c r="K45" s="30">
        <f t="shared" si="26"/>
        <v>1.0853618280389328</v>
      </c>
      <c r="L45" s="43">
        <f t="shared" si="27"/>
        <v>1.7737289698830128</v>
      </c>
      <c r="M45" s="30"/>
      <c r="N45" s="44"/>
      <c r="R45"/>
      <c r="S45"/>
      <c r="T45"/>
      <c r="U45"/>
    </row>
    <row r="46" spans="1:21" ht="15">
      <c r="E46" s="28"/>
      <c r="F46" s="27"/>
      <c r="G46" s="30"/>
      <c r="H46" s="47"/>
      <c r="R46"/>
      <c r="S46"/>
      <c r="T46"/>
    </row>
    <row r="47" spans="1:21">
      <c r="E47" s="28"/>
      <c r="F47" s="27"/>
      <c r="G47" s="30"/>
      <c r="H47" s="47"/>
    </row>
    <row r="48" spans="1:21" ht="23.25">
      <c r="A48" s="14" t="s">
        <v>35</v>
      </c>
      <c r="E48" s="28"/>
      <c r="F48" s="27"/>
      <c r="H48" s="38"/>
      <c r="M48" s="39" t="s">
        <v>28</v>
      </c>
    </row>
    <row r="49" spans="1:25">
      <c r="A49" s="19" t="s">
        <v>14</v>
      </c>
      <c r="B49" s="21" t="s">
        <v>15</v>
      </c>
      <c r="C49" s="21" t="s">
        <v>15</v>
      </c>
      <c r="D49" s="9" t="s">
        <v>16</v>
      </c>
      <c r="E49" s="20" t="s">
        <v>17</v>
      </c>
      <c r="F49" s="21" t="s">
        <v>9</v>
      </c>
      <c r="G49" s="21" t="s">
        <v>18</v>
      </c>
      <c r="H49" s="21" t="s">
        <v>19</v>
      </c>
      <c r="I49" s="9" t="s">
        <v>20</v>
      </c>
      <c r="J49" s="21" t="s">
        <v>21</v>
      </c>
      <c r="K49" s="21" t="s">
        <v>29</v>
      </c>
      <c r="L49" s="21" t="s">
        <v>30</v>
      </c>
      <c r="M49" s="17" t="s">
        <v>31</v>
      </c>
      <c r="N49" s="40" t="s">
        <v>32</v>
      </c>
      <c r="O49" s="2" t="s">
        <v>36</v>
      </c>
      <c r="P49" s="17" t="s">
        <v>31</v>
      </c>
      <c r="Q49" s="40" t="s">
        <v>32</v>
      </c>
    </row>
    <row r="50" spans="1:25" ht="15">
      <c r="A50" s="1" t="s">
        <v>25</v>
      </c>
      <c r="B50" s="82">
        <v>0.14499999999999999</v>
      </c>
      <c r="C50" s="82">
        <v>0.14099999999999999</v>
      </c>
      <c r="D50" s="27">
        <f t="shared" ref="D50:D52" si="28">AVERAGE(B50,C50)</f>
        <v>0.14299999999999999</v>
      </c>
      <c r="E50" s="27">
        <f t="shared" ref="E50:E55" si="29">D50-E$8</f>
        <v>7.8999999999999987E-2</v>
      </c>
      <c r="F50" s="27">
        <f t="shared" ref="F50:F55" si="30">LOG(E50)</f>
        <v>-1.1023729087095586</v>
      </c>
      <c r="G50" s="28">
        <f t="shared" ref="G50:G55" si="31">(F50-$B$16)/$B$15</f>
        <v>-0.49022795369315225</v>
      </c>
      <c r="H50" s="27">
        <f t="shared" ref="H50:H55" si="32">10^G50</f>
        <v>0.32342385276030577</v>
      </c>
      <c r="I50" s="41">
        <v>16</v>
      </c>
      <c r="J50" s="42">
        <f t="shared" ref="J50:J55" si="33">H50*I50</f>
        <v>5.1747816441648924</v>
      </c>
      <c r="K50" s="30">
        <f>(0.1*J50/1000)*1000</f>
        <v>0.51747816441648931</v>
      </c>
      <c r="L50" s="43">
        <f t="shared" ref="L50:L55" si="34">K50*100/L31</f>
        <v>0.95138155904320332</v>
      </c>
      <c r="M50" s="30">
        <f>AVERAGE(L50:L52)</f>
        <v>0.82451915994989911</v>
      </c>
      <c r="N50" s="44">
        <f>STDEV(L50:L52)</f>
        <v>0.11789644000036073</v>
      </c>
      <c r="O50" s="48">
        <f>L50/L40</f>
        <v>1.0033634539917773</v>
      </c>
      <c r="P50" s="30">
        <f>AVERAGE(O50:O52)</f>
        <v>1.4201258348509835</v>
      </c>
      <c r="Q50" s="44">
        <f>STDEV(O50:O52)</f>
        <v>0.44517782919688276</v>
      </c>
      <c r="S50"/>
      <c r="T50"/>
    </row>
    <row r="51" spans="1:25" ht="15">
      <c r="B51" s="82">
        <v>0.14000000000000001</v>
      </c>
      <c r="C51" s="82">
        <v>0.14000000000000001</v>
      </c>
      <c r="D51" s="27">
        <f t="shared" si="28"/>
        <v>0.14000000000000001</v>
      </c>
      <c r="E51" s="27">
        <f t="shared" si="29"/>
        <v>7.6000000000000012E-2</v>
      </c>
      <c r="F51" s="27">
        <f t="shared" si="30"/>
        <v>-1.1191864077192086</v>
      </c>
      <c r="G51" s="28">
        <f t="shared" si="31"/>
        <v>-0.50666885218120239</v>
      </c>
      <c r="H51" s="27">
        <f t="shared" si="32"/>
        <v>0.31140899132692995</v>
      </c>
      <c r="I51" s="41">
        <v>16</v>
      </c>
      <c r="J51" s="42">
        <f t="shared" si="33"/>
        <v>4.9825438612308792</v>
      </c>
      <c r="K51" s="30">
        <f t="shared" ref="K51:K55" si="35">(0.1*J51/1000)*1000</f>
        <v>0.49825438612308787</v>
      </c>
      <c r="L51" s="43">
        <f t="shared" si="34"/>
        <v>0.80385499603791866</v>
      </c>
      <c r="M51" s="30"/>
      <c r="N51" s="44"/>
      <c r="O51" s="2">
        <f t="shared" ref="O51:O55" si="36">L51/L41</f>
        <v>1.3679016952624274</v>
      </c>
      <c r="P51" s="30"/>
      <c r="Q51" s="44"/>
      <c r="S51"/>
      <c r="T51"/>
    </row>
    <row r="52" spans="1:25" ht="15">
      <c r="B52" s="82">
        <v>0.13700000000000001</v>
      </c>
      <c r="C52" s="82">
        <v>0.11700000000000001</v>
      </c>
      <c r="D52" s="27">
        <f t="shared" si="28"/>
        <v>0.127</v>
      </c>
      <c r="E52" s="27">
        <f t="shared" si="29"/>
        <v>6.3E-2</v>
      </c>
      <c r="F52" s="27">
        <f t="shared" si="30"/>
        <v>-1.2006594505464183</v>
      </c>
      <c r="G52" s="28">
        <f t="shared" si="31"/>
        <v>-0.58633638752681527</v>
      </c>
      <c r="H52" s="27">
        <f t="shared" si="32"/>
        <v>0.25921707901861668</v>
      </c>
      <c r="I52" s="41">
        <v>16</v>
      </c>
      <c r="J52" s="42">
        <f t="shared" si="33"/>
        <v>4.1474732642978669</v>
      </c>
      <c r="K52" s="30">
        <f t="shared" si="35"/>
        <v>0.41474732642978673</v>
      </c>
      <c r="L52" s="43">
        <f t="shared" si="34"/>
        <v>0.71832092476857512</v>
      </c>
      <c r="M52" s="30"/>
      <c r="N52" s="44"/>
      <c r="O52" s="2">
        <f t="shared" si="36"/>
        <v>1.8891123552987454</v>
      </c>
      <c r="P52" s="30"/>
      <c r="Q52" s="44"/>
      <c r="S52"/>
      <c r="T52"/>
    </row>
    <row r="53" spans="1:25" ht="15">
      <c r="A53" s="1" t="s">
        <v>26</v>
      </c>
      <c r="B53" s="82">
        <v>0.41499999999999998</v>
      </c>
      <c r="C53" s="82">
        <v>0.43099999999999999</v>
      </c>
      <c r="D53" s="27">
        <f>AVERAGE(B53:C53)</f>
        <v>0.42299999999999999</v>
      </c>
      <c r="E53" s="27">
        <f t="shared" si="29"/>
        <v>0.35899999999999999</v>
      </c>
      <c r="F53" s="27">
        <f t="shared" si="30"/>
        <v>-0.44490555142168087</v>
      </c>
      <c r="G53" s="28">
        <f t="shared" si="31"/>
        <v>0.15266940361317949</v>
      </c>
      <c r="H53" s="27">
        <f t="shared" si="32"/>
        <v>1.4212464850163016</v>
      </c>
      <c r="I53" s="41">
        <v>16</v>
      </c>
      <c r="J53" s="42">
        <f t="shared" si="33"/>
        <v>22.739943760260825</v>
      </c>
      <c r="K53" s="30">
        <f t="shared" si="35"/>
        <v>2.2739943760260828</v>
      </c>
      <c r="L53" s="43">
        <f t="shared" si="34"/>
        <v>4.1564280748336042</v>
      </c>
      <c r="M53" s="30">
        <f>AVERAGE(L53:L55)</f>
        <v>3.9230805685206609</v>
      </c>
      <c r="N53" s="44">
        <f>STDEV(L53:L55)</f>
        <v>0.20917339276211624</v>
      </c>
      <c r="O53" s="2">
        <f t="shared" si="36"/>
        <v>1.7588870847270652</v>
      </c>
      <c r="P53" s="30">
        <f>AVERAGE(O53:O55)</f>
        <v>1.9480098321684796</v>
      </c>
      <c r="Q53" s="44">
        <f>STDEV(O53:O55)</f>
        <v>0.17930870083245037</v>
      </c>
      <c r="S53"/>
      <c r="T53"/>
    </row>
    <row r="54" spans="1:25" ht="15">
      <c r="A54" s="45"/>
      <c r="B54" s="82">
        <v>0.39700000000000002</v>
      </c>
      <c r="C54" s="82">
        <v>0.41699999999999998</v>
      </c>
      <c r="D54" s="27">
        <f>AVERAGE(B54:C54)</f>
        <v>0.40700000000000003</v>
      </c>
      <c r="E54" s="27">
        <f t="shared" si="29"/>
        <v>0.34300000000000003</v>
      </c>
      <c r="F54" s="27">
        <f t="shared" si="30"/>
        <v>-0.46470587995722945</v>
      </c>
      <c r="G54" s="28">
        <f t="shared" si="31"/>
        <v>0.13330786611904108</v>
      </c>
      <c r="H54" s="27">
        <f t="shared" si="32"/>
        <v>1.3592766799751379</v>
      </c>
      <c r="I54" s="41">
        <v>16</v>
      </c>
      <c r="J54" s="42">
        <f t="shared" si="33"/>
        <v>21.748426879602206</v>
      </c>
      <c r="K54" s="30">
        <f t="shared" si="35"/>
        <v>2.1748426879602207</v>
      </c>
      <c r="L54" s="43">
        <f t="shared" si="34"/>
        <v>3.8603995390661994</v>
      </c>
      <c r="M54" s="30"/>
      <c r="N54" s="44"/>
      <c r="O54" s="2">
        <f t="shared" si="36"/>
        <v>1.9695914142042212</v>
      </c>
      <c r="P54" s="30"/>
      <c r="Q54" s="44"/>
      <c r="S54"/>
      <c r="T54"/>
    </row>
    <row r="55" spans="1:25" ht="15">
      <c r="A55" s="46"/>
      <c r="B55" s="82">
        <v>0.41199999999999998</v>
      </c>
      <c r="C55" s="82">
        <v>0.42799999999999999</v>
      </c>
      <c r="D55" s="27">
        <f>AVERAGE(B55:C55)</f>
        <v>0.42</v>
      </c>
      <c r="E55" s="27">
        <f t="shared" si="29"/>
        <v>0.35599999999999998</v>
      </c>
      <c r="F55" s="27">
        <f t="shared" si="30"/>
        <v>-0.44855000202712486</v>
      </c>
      <c r="G55" s="28">
        <f t="shared" si="31"/>
        <v>0.14910571693413496</v>
      </c>
      <c r="H55" s="27">
        <f t="shared" si="32"/>
        <v>1.4096318924098836</v>
      </c>
      <c r="I55" s="41">
        <v>16</v>
      </c>
      <c r="J55" s="42">
        <f t="shared" si="33"/>
        <v>22.554110278558138</v>
      </c>
      <c r="K55" s="30">
        <f t="shared" si="35"/>
        <v>2.2554110278558137</v>
      </c>
      <c r="L55" s="43">
        <f t="shared" si="34"/>
        <v>3.7524140916621795</v>
      </c>
      <c r="M55" s="30"/>
      <c r="N55" s="44"/>
      <c r="O55" s="2">
        <f t="shared" si="36"/>
        <v>2.1155509975741515</v>
      </c>
      <c r="P55" s="30"/>
      <c r="Q55" s="44"/>
      <c r="S55"/>
      <c r="T55"/>
      <c r="Y55" s="1"/>
    </row>
    <row r="56" spans="1:25">
      <c r="D56" s="27"/>
      <c r="E56" s="28"/>
      <c r="F56" s="27"/>
      <c r="G56" s="30"/>
      <c r="H56" s="47"/>
    </row>
    <row r="57" spans="1:25">
      <c r="B57" s="30"/>
      <c r="C57" s="30"/>
      <c r="D57" s="27"/>
      <c r="E57" s="28"/>
      <c r="F57" s="27"/>
      <c r="G57" s="30"/>
      <c r="H57" s="47"/>
      <c r="M57" s="2" t="s">
        <v>37</v>
      </c>
      <c r="N57" s="2" t="s">
        <v>38</v>
      </c>
      <c r="O57" s="40" t="s">
        <v>32</v>
      </c>
    </row>
    <row r="58" spans="1:25" ht="15">
      <c r="C58"/>
      <c r="D58"/>
      <c r="E58"/>
      <c r="F58"/>
      <c r="G58"/>
      <c r="H58" s="47"/>
      <c r="M58" s="2" t="s">
        <v>25</v>
      </c>
      <c r="N58" s="30">
        <f>P50</f>
        <v>1.4201258348509835</v>
      </c>
      <c r="O58" s="30">
        <f>Q50</f>
        <v>0.44517782919688276</v>
      </c>
    </row>
    <row r="59" spans="1:25" ht="15">
      <c r="D59"/>
      <c r="E59"/>
      <c r="G59"/>
      <c r="M59" s="2" t="s">
        <v>26</v>
      </c>
      <c r="N59" s="30">
        <f>P53</f>
        <v>1.9480098321684796</v>
      </c>
      <c r="O59" s="30">
        <f>Q53</f>
        <v>0.17930870083245037</v>
      </c>
    </row>
    <row r="60" spans="1:25">
      <c r="G60" s="30"/>
      <c r="H60" s="47"/>
    </row>
    <row r="61" spans="1:25" ht="15">
      <c r="A61" s="49"/>
      <c r="D61"/>
      <c r="E61"/>
      <c r="F61"/>
      <c r="G61" s="30"/>
      <c r="H61" s="47"/>
    </row>
    <row r="62" spans="1:25" ht="15">
      <c r="C62" s="27"/>
      <c r="D62"/>
      <c r="E62"/>
      <c r="F62"/>
      <c r="G62" s="30"/>
      <c r="H62" s="47"/>
    </row>
    <row r="63" spans="1:25" ht="15">
      <c r="C63" s="27"/>
      <c r="D63"/>
      <c r="E63"/>
      <c r="F63"/>
      <c r="G63" s="30"/>
      <c r="H63" s="47"/>
    </row>
    <row r="64" spans="1:25" ht="13.5" thickBot="1">
      <c r="B64" s="50" t="s">
        <v>16</v>
      </c>
      <c r="C64" s="51" t="s">
        <v>39</v>
      </c>
      <c r="D64" s="27"/>
      <c r="E64" s="28"/>
      <c r="F64" s="27"/>
      <c r="G64" s="30"/>
      <c r="H64" s="47"/>
    </row>
    <row r="65" spans="1:8">
      <c r="A65" s="1" t="s">
        <v>33</v>
      </c>
      <c r="B65" s="30">
        <f>M40</f>
        <v>0.63869681714459248</v>
      </c>
      <c r="C65" s="30">
        <f>N40</f>
        <v>0.28739459266793937</v>
      </c>
      <c r="D65" s="27"/>
      <c r="E65" s="28"/>
      <c r="F65" s="27"/>
      <c r="G65" s="30"/>
      <c r="H65" s="47"/>
    </row>
    <row r="66" spans="1:8">
      <c r="A66" s="1" t="s">
        <v>25</v>
      </c>
      <c r="B66" s="30">
        <f>M50</f>
        <v>0.82451915994989911</v>
      </c>
      <c r="C66" s="30">
        <f>N50</f>
        <v>0.11789644000036073</v>
      </c>
      <c r="D66" s="27"/>
      <c r="E66" s="28"/>
      <c r="F66" s="27"/>
      <c r="G66" s="30"/>
      <c r="H66" s="47"/>
    </row>
    <row r="67" spans="1:8">
      <c r="A67" s="52" t="s">
        <v>34</v>
      </c>
      <c r="B67" s="30">
        <f>M43</f>
        <v>2.0322767654026213</v>
      </c>
      <c r="C67" s="30">
        <f>N43</f>
        <v>0.30126038005343719</v>
      </c>
      <c r="D67" s="27"/>
      <c r="E67" s="28"/>
      <c r="F67" s="27"/>
      <c r="G67" s="30"/>
      <c r="H67" s="47"/>
    </row>
    <row r="68" spans="1:8">
      <c r="A68" s="45" t="s">
        <v>26</v>
      </c>
      <c r="B68" s="30">
        <f>M53</f>
        <v>3.9230805685206609</v>
      </c>
      <c r="C68" s="30">
        <f>N53</f>
        <v>0.20917339276211624</v>
      </c>
      <c r="D68" s="27"/>
      <c r="E68" s="28"/>
      <c r="F68" s="27"/>
      <c r="G68" s="30"/>
      <c r="H68" s="47"/>
    </row>
    <row r="69" spans="1:8">
      <c r="A69" s="53"/>
      <c r="C69" s="27"/>
      <c r="D69" s="27"/>
      <c r="E69" s="28"/>
      <c r="F69" s="27"/>
      <c r="G69" s="30"/>
      <c r="H69" s="47"/>
    </row>
    <row r="70" spans="1:8">
      <c r="A70" s="53"/>
      <c r="C70" s="27"/>
      <c r="D70" s="27"/>
      <c r="E70" s="28"/>
      <c r="F70" s="27"/>
      <c r="G70" s="30"/>
      <c r="H70" s="47"/>
    </row>
    <row r="71" spans="1:8">
      <c r="A71" s="53"/>
      <c r="B71" s="48"/>
      <c r="C71" s="27"/>
      <c r="D71" s="27"/>
      <c r="E71" s="28"/>
      <c r="F71" s="27"/>
      <c r="G71" s="30"/>
      <c r="H71" s="47"/>
    </row>
    <row r="72" spans="1:8">
      <c r="A72" s="53"/>
      <c r="B72" s="48"/>
      <c r="C72" s="27"/>
      <c r="D72" s="27"/>
      <c r="E72" s="28"/>
      <c r="F72" s="27"/>
      <c r="G72" s="30"/>
      <c r="H72" s="47"/>
    </row>
    <row r="73" spans="1:8">
      <c r="C73" s="27"/>
      <c r="D73" s="27"/>
      <c r="E73" s="28"/>
      <c r="F73" s="27"/>
      <c r="G73" s="30"/>
      <c r="H73" s="47"/>
    </row>
    <row r="74" spans="1:8">
      <c r="C74" s="27"/>
      <c r="D74" s="28"/>
      <c r="H74" s="47"/>
    </row>
    <row r="75" spans="1:8">
      <c r="A75" s="54"/>
      <c r="C75" s="27"/>
      <c r="D75" s="28"/>
      <c r="H75" s="38"/>
    </row>
    <row r="76" spans="1:8">
      <c r="A76" s="54"/>
      <c r="C76" s="27"/>
      <c r="D76" s="28"/>
      <c r="H76" s="38"/>
    </row>
    <row r="77" spans="1:8">
      <c r="A77" s="55"/>
      <c r="B77" s="38"/>
      <c r="C77" s="56"/>
      <c r="D77" s="57"/>
      <c r="E77" s="38"/>
      <c r="F77" s="38"/>
      <c r="G77" s="38"/>
    </row>
    <row r="78" spans="1:8">
      <c r="A78" s="52"/>
      <c r="B78" s="58"/>
      <c r="C78" s="59"/>
      <c r="D78" s="38"/>
      <c r="E78" s="38"/>
      <c r="F78" s="38"/>
      <c r="G78" s="38"/>
    </row>
    <row r="79" spans="1:8">
      <c r="A79" s="52"/>
      <c r="B79" s="42"/>
      <c r="C79" s="56"/>
      <c r="D79" s="38"/>
      <c r="E79" s="38"/>
      <c r="F79" s="38"/>
      <c r="G79" s="38"/>
    </row>
    <row r="80" spans="1:8">
      <c r="A80" s="52"/>
      <c r="B80" s="42"/>
      <c r="C80" s="56"/>
      <c r="D80" s="38"/>
      <c r="E80" s="38"/>
      <c r="F80" s="38"/>
      <c r="G80" s="38"/>
    </row>
    <row r="81" spans="1:7">
      <c r="A81" s="52"/>
      <c r="B81" s="42"/>
      <c r="C81" s="56"/>
      <c r="D81" s="38"/>
      <c r="E81" s="38"/>
      <c r="F81" s="38"/>
      <c r="G81" s="38"/>
    </row>
    <row r="82" spans="1:7">
      <c r="A82" s="52"/>
      <c r="B82" s="42"/>
      <c r="C82" s="56"/>
      <c r="D82" s="38"/>
      <c r="E82" s="38"/>
      <c r="F82" s="38"/>
      <c r="G82" s="38"/>
    </row>
    <row r="83" spans="1:7">
      <c r="A83" s="52"/>
      <c r="B83" s="38"/>
      <c r="C83" s="38"/>
      <c r="D83" s="60"/>
      <c r="E83" s="58"/>
      <c r="F83" s="58"/>
      <c r="G83" s="38"/>
    </row>
    <row r="84" spans="1:7">
      <c r="A84" s="52"/>
      <c r="B84" s="42"/>
      <c r="C84" s="56"/>
      <c r="D84" s="47"/>
      <c r="E84" s="47"/>
      <c r="F84" s="47"/>
      <c r="G84" s="38"/>
    </row>
    <row r="85" spans="1:7">
      <c r="A85" s="52"/>
      <c r="B85" s="42"/>
      <c r="C85" s="56"/>
      <c r="D85" s="47"/>
      <c r="E85" s="47"/>
      <c r="F85" s="47"/>
      <c r="G85" s="38"/>
    </row>
    <row r="86" spans="1:7">
      <c r="A86" s="52"/>
      <c r="B86" s="42"/>
      <c r="C86" s="56"/>
      <c r="D86" s="47"/>
      <c r="E86" s="47"/>
      <c r="F86" s="47"/>
      <c r="G86" s="38"/>
    </row>
    <row r="87" spans="1:7">
      <c r="A87" s="52"/>
      <c r="B87" s="42"/>
      <c r="C87" s="56"/>
      <c r="D87" s="47"/>
      <c r="E87" s="47"/>
      <c r="F87" s="47"/>
      <c r="G87" s="38"/>
    </row>
    <row r="88" spans="1:7">
      <c r="A88" s="52"/>
      <c r="B88" s="38"/>
      <c r="C88" s="47"/>
      <c r="D88" s="47"/>
      <c r="E88" s="47"/>
      <c r="F88" s="47"/>
      <c r="G88" s="38"/>
    </row>
    <row r="89" spans="1:7">
      <c r="A89" s="52"/>
      <c r="B89" s="38"/>
      <c r="C89" s="47"/>
      <c r="D89" s="47"/>
      <c r="E89" s="47"/>
      <c r="F89" s="47"/>
      <c r="G89" s="38"/>
    </row>
    <row r="90" spans="1:7">
      <c r="C90" s="47"/>
      <c r="D90" s="47"/>
      <c r="E90" s="61"/>
      <c r="F90" s="61"/>
    </row>
    <row r="91" spans="1:7">
      <c r="C91" s="47"/>
      <c r="D91" s="47"/>
      <c r="E91" s="61"/>
      <c r="F91" s="61"/>
    </row>
    <row r="92" spans="1:7">
      <c r="C92" s="47"/>
      <c r="D92" s="47"/>
      <c r="E92" s="61"/>
      <c r="F92" s="61"/>
    </row>
    <row r="93" spans="1:7">
      <c r="C93" s="47"/>
      <c r="D93" s="47"/>
      <c r="E93" s="61"/>
      <c r="F93" s="61"/>
    </row>
    <row r="94" spans="1:7">
      <c r="C94" s="47"/>
      <c r="E94" s="61"/>
      <c r="F94" s="61"/>
    </row>
    <row r="95" spans="1:7">
      <c r="C95" s="47"/>
      <c r="E95" s="61"/>
      <c r="F95" s="61"/>
    </row>
    <row r="96" spans="1:7">
      <c r="C96" s="47"/>
      <c r="D96" s="47"/>
      <c r="E96" s="61"/>
      <c r="F96" s="61"/>
    </row>
    <row r="97" spans="2:6">
      <c r="C97" s="47"/>
      <c r="D97" s="47"/>
      <c r="E97" s="61"/>
      <c r="F97" s="61"/>
    </row>
    <row r="98" spans="2:6">
      <c r="C98" s="47"/>
      <c r="D98" s="47"/>
      <c r="E98" s="61"/>
      <c r="F98" s="61"/>
    </row>
    <row r="99" spans="2:6">
      <c r="C99" s="47"/>
      <c r="D99" s="47"/>
      <c r="E99" s="61"/>
      <c r="F99" s="61"/>
    </row>
    <row r="100" spans="2:6">
      <c r="C100" s="47"/>
      <c r="D100" s="47"/>
      <c r="E100" s="61"/>
      <c r="F100" s="61"/>
    </row>
    <row r="101" spans="2:6">
      <c r="C101" s="47"/>
      <c r="D101" s="47"/>
      <c r="E101" s="61"/>
      <c r="F101" s="61"/>
    </row>
    <row r="102" spans="2:6">
      <c r="C102" s="47"/>
      <c r="D102" s="47"/>
      <c r="E102" s="61"/>
      <c r="F102" s="61"/>
    </row>
    <row r="103" spans="2:6">
      <c r="C103" s="47"/>
      <c r="D103" s="47"/>
      <c r="E103" s="61"/>
      <c r="F103" s="61"/>
    </row>
    <row r="104" spans="2:6">
      <c r="C104" s="47"/>
      <c r="D104" s="47"/>
      <c r="E104" s="61"/>
      <c r="F104" s="61"/>
    </row>
    <row r="105" spans="2:6">
      <c r="C105" s="47"/>
      <c r="D105" s="47"/>
      <c r="E105" s="61"/>
      <c r="F105" s="61"/>
    </row>
    <row r="106" spans="2:6">
      <c r="C106" s="47"/>
    </row>
    <row r="107" spans="2:6">
      <c r="C107" s="47"/>
    </row>
    <row r="108" spans="2:6" ht="13.5" thickBot="1">
      <c r="B108" s="62"/>
      <c r="C108" s="62"/>
      <c r="D108" s="62"/>
      <c r="E108" s="62"/>
    </row>
    <row r="109" spans="2:6">
      <c r="B109" s="61"/>
      <c r="C109" s="61"/>
      <c r="D109" s="61"/>
      <c r="E109" s="61"/>
    </row>
    <row r="110" spans="2:6">
      <c r="B110" s="61"/>
      <c r="C110" s="61"/>
      <c r="D110" s="61"/>
      <c r="E110" s="61"/>
    </row>
    <row r="111" spans="2:6">
      <c r="B111" s="61"/>
      <c r="C111" s="61"/>
      <c r="D111" s="61"/>
      <c r="E111" s="61"/>
    </row>
    <row r="112" spans="2:6">
      <c r="B112" s="61"/>
      <c r="C112" s="61"/>
      <c r="D112" s="61"/>
      <c r="E112" s="61"/>
    </row>
    <row r="113" spans="2:5">
      <c r="B113" s="61"/>
      <c r="C113" s="61"/>
      <c r="D113" s="61"/>
      <c r="E113" s="61"/>
    </row>
    <row r="114" spans="2:5">
      <c r="B114" s="61"/>
      <c r="C114" s="61"/>
      <c r="D114" s="61"/>
      <c r="E114" s="61"/>
    </row>
    <row r="115" spans="2:5">
      <c r="B115" s="61"/>
      <c r="C115" s="61"/>
      <c r="D115" s="61"/>
      <c r="E115" s="61"/>
    </row>
    <row r="116" spans="2:5">
      <c r="B116" s="61"/>
      <c r="C116" s="61"/>
      <c r="D116" s="61"/>
      <c r="E116" s="61"/>
    </row>
    <row r="117" spans="2:5">
      <c r="B117" s="61"/>
      <c r="C117" s="61"/>
      <c r="D117" s="61"/>
      <c r="E117" s="61"/>
    </row>
    <row r="118" spans="2:5">
      <c r="B118" s="61"/>
      <c r="C118" s="61"/>
      <c r="D118" s="61"/>
      <c r="E118" s="61"/>
    </row>
  </sheetData>
  <pageMargins left="0.7" right="0.7" top="0.75" bottom="0.75" header="0.3" footer="0.3"/>
  <pageSetup paperSize="9" scale="3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3</vt:i4>
      </vt:variant>
    </vt:vector>
  </HeadingPairs>
  <TitlesOfParts>
    <vt:vector size="6" baseType="lpstr">
      <vt:lpstr>siNTP</vt:lpstr>
      <vt:lpstr>siGPSM1</vt:lpstr>
      <vt:lpstr>siDUSP9</vt:lpstr>
      <vt:lpstr>siDUSP9!Zone_d_impression</vt:lpstr>
      <vt:lpstr>siGPSM1!Zone_d_impression</vt:lpstr>
      <vt:lpstr>siNTP!Zone_d_impression</vt:lpstr>
    </vt:vector>
  </TitlesOfParts>
  <Company>CNRS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marlene</dc:creator>
  <cp:lastModifiedBy>aortalli</cp:lastModifiedBy>
  <dcterms:created xsi:type="dcterms:W3CDTF">2015-12-08T15:20:20Z</dcterms:created>
  <dcterms:modified xsi:type="dcterms:W3CDTF">2016-03-08T09:38:38Z</dcterms:modified>
</cp:coreProperties>
</file>