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95" windowHeight="11505" activeTab="1"/>
  </bookViews>
  <sheets>
    <sheet name="siNTP" sheetId="1" r:id="rId1"/>
    <sheet name="siKCNK16" sheetId="10" r:id="rId2"/>
  </sheets>
  <externalReferences>
    <externalReference r:id="rId3"/>
  </externalReferences>
  <definedNames>
    <definedName name="_xlnm.Print_Area" localSheetId="1">siKCNK16!$A$1:$Q$83</definedName>
    <definedName name="_xlnm.Print_Area" localSheetId="0">siNTP!$A$1:$Q$83</definedName>
  </definedNames>
  <calcPr calcId="125725"/>
</workbook>
</file>

<file path=xl/calcChain.xml><?xml version="1.0" encoding="utf-8"?>
<calcChain xmlns="http://schemas.openxmlformats.org/spreadsheetml/2006/main">
  <c r="D55" i="10"/>
  <c r="E55" s="1"/>
  <c r="F55" s="1"/>
  <c r="D54"/>
  <c r="E54" s="1"/>
  <c r="F54" s="1"/>
  <c r="D53"/>
  <c r="E53" s="1"/>
  <c r="F53" s="1"/>
  <c r="D52"/>
  <c r="E52" s="1"/>
  <c r="F52" s="1"/>
  <c r="D51"/>
  <c r="E51" s="1"/>
  <c r="F51" s="1"/>
  <c r="D50"/>
  <c r="E50" s="1"/>
  <c r="F50" s="1"/>
  <c r="D44"/>
  <c r="E44" s="1"/>
  <c r="F44" s="1"/>
  <c r="D43"/>
  <c r="E43" s="1"/>
  <c r="F43" s="1"/>
  <c r="D42"/>
  <c r="E42" s="1"/>
  <c r="F42" s="1"/>
  <c r="D41"/>
  <c r="E41" s="1"/>
  <c r="F41" s="1"/>
  <c r="D40"/>
  <c r="E40" s="1"/>
  <c r="F40" s="1"/>
  <c r="D36"/>
  <c r="E36" s="1"/>
  <c r="F36" s="1"/>
  <c r="D35"/>
  <c r="E35" s="1"/>
  <c r="F35" s="1"/>
  <c r="D34"/>
  <c r="E34" s="1"/>
  <c r="F34" s="1"/>
  <c r="D33"/>
  <c r="E33" s="1"/>
  <c r="F33" s="1"/>
  <c r="D32"/>
  <c r="E32" s="1"/>
  <c r="F32" s="1"/>
  <c r="D31"/>
  <c r="E31" s="1"/>
  <c r="F31" s="1"/>
  <c r="D27"/>
  <c r="E27" s="1"/>
  <c r="F27" s="1"/>
  <c r="D26"/>
  <c r="E26" s="1"/>
  <c r="F26" s="1"/>
  <c r="D25"/>
  <c r="E25" s="1"/>
  <c r="F25" s="1"/>
  <c r="D24"/>
  <c r="E24" s="1"/>
  <c r="F24" s="1"/>
  <c r="D23"/>
  <c r="E23" s="1"/>
  <c r="F23" s="1"/>
  <c r="D22"/>
  <c r="E22" s="1"/>
  <c r="F22" s="1"/>
  <c r="E13"/>
  <c r="F13" s="1"/>
  <c r="H13" s="1"/>
  <c r="B13"/>
  <c r="G13" s="1"/>
  <c r="E12"/>
  <c r="F12" s="1"/>
  <c r="H12" s="1"/>
  <c r="B12"/>
  <c r="G12" s="1"/>
  <c r="E11"/>
  <c r="F11" s="1"/>
  <c r="H11" s="1"/>
  <c r="B11"/>
  <c r="G11" s="1"/>
  <c r="E10"/>
  <c r="F10" s="1"/>
  <c r="H10" s="1"/>
  <c r="B10"/>
  <c r="G10" s="1"/>
  <c r="E9"/>
  <c r="F9" s="1"/>
  <c r="H9" s="1"/>
  <c r="B9"/>
  <c r="G9" s="1"/>
  <c r="E8"/>
  <c r="M43" i="1"/>
  <c r="B16" i="10" l="1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l="1"/>
  <c r="L41"/>
  <c r="L42"/>
  <c r="L43"/>
  <c r="L44"/>
  <c r="L50"/>
  <c r="L51"/>
  <c r="O51" s="1"/>
  <c r="L52"/>
  <c r="O52" s="1"/>
  <c r="L53"/>
  <c r="L54"/>
  <c r="O54" s="1"/>
  <c r="L55"/>
  <c r="O53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l="1"/>
  <c r="O58" s="1"/>
  <c r="P50"/>
  <c r="N58" s="1"/>
  <c r="Q53"/>
  <c r="O59" s="1"/>
  <c r="P53"/>
  <c r="N59" s="1"/>
  <c r="D55" i="1" l="1"/>
  <c r="D54"/>
  <c r="D53"/>
  <c r="D52"/>
  <c r="D51"/>
  <c r="D50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E36" s="1"/>
  <c r="F36" s="1"/>
  <c r="F9" l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3"/>
  <c r="F33" s="1"/>
  <c r="E35"/>
  <c r="F35" s="1"/>
  <c r="E40"/>
  <c r="F40" s="1"/>
  <c r="E41"/>
  <c r="F41" s="1"/>
  <c r="E42"/>
  <c r="F42" s="1"/>
  <c r="E43"/>
  <c r="F43" s="1"/>
  <c r="E44"/>
  <c r="F44" s="1"/>
  <c r="E50"/>
  <c r="F50" s="1"/>
  <c r="E51"/>
  <c r="F51" s="1"/>
  <c r="E53"/>
  <c r="F53" s="1"/>
  <c r="E55"/>
  <c r="F55" s="1"/>
  <c r="B15"/>
  <c r="B16"/>
  <c r="G36"/>
  <c r="H36" s="1"/>
  <c r="J36" s="1"/>
  <c r="K36" s="1"/>
  <c r="G23"/>
  <c r="H23" s="1"/>
  <c r="J23" s="1"/>
  <c r="K23" s="1"/>
  <c r="G25"/>
  <c r="H25" s="1"/>
  <c r="J25" s="1"/>
  <c r="K25" s="1"/>
  <c r="G27"/>
  <c r="H27" s="1"/>
  <c r="J27" s="1"/>
  <c r="K27" s="1"/>
  <c r="G41"/>
  <c r="H41" s="1"/>
  <c r="J41" s="1"/>
  <c r="K41" s="1"/>
  <c r="G43"/>
  <c r="H43" s="1"/>
  <c r="J43" s="1"/>
  <c r="K43" s="1"/>
  <c r="G51"/>
  <c r="H51" s="1"/>
  <c r="J51" s="1"/>
  <c r="K51" s="1"/>
  <c r="G53"/>
  <c r="H53" s="1"/>
  <c r="J53" s="1"/>
  <c r="K53" s="1"/>
  <c r="G55"/>
  <c r="H55" s="1"/>
  <c r="J55" s="1"/>
  <c r="K55" s="1"/>
  <c r="G22"/>
  <c r="H22" s="1"/>
  <c r="J22" s="1"/>
  <c r="K22" s="1"/>
  <c r="G24"/>
  <c r="H24" s="1"/>
  <c r="J24" s="1"/>
  <c r="K24" s="1"/>
  <c r="G26"/>
  <c r="H26" s="1"/>
  <c r="J26" s="1"/>
  <c r="K26" s="1"/>
  <c r="G31"/>
  <c r="H31" s="1"/>
  <c r="J31" s="1"/>
  <c r="K31" s="1"/>
  <c r="G33"/>
  <c r="H33" s="1"/>
  <c r="J33" s="1"/>
  <c r="K33" s="1"/>
  <c r="G35"/>
  <c r="H35" s="1"/>
  <c r="J35" s="1"/>
  <c r="K35" s="1"/>
  <c r="G40"/>
  <c r="H40" s="1"/>
  <c r="J40" s="1"/>
  <c r="K40" s="1"/>
  <c r="G42"/>
  <c r="H42" s="1"/>
  <c r="J42" s="1"/>
  <c r="K42" s="1"/>
  <c r="G44"/>
  <c r="H44" s="1"/>
  <c r="J44" s="1"/>
  <c r="K44" s="1"/>
  <c r="G50"/>
  <c r="H50" s="1"/>
  <c r="J50" s="1"/>
  <c r="K50" s="1"/>
  <c r="E52"/>
  <c r="F52" s="1"/>
  <c r="G52" s="1"/>
  <c r="H52" s="1"/>
  <c r="J52" s="1"/>
  <c r="K52" s="1"/>
  <c r="E54"/>
  <c r="F54" s="1"/>
  <c r="G54" s="1"/>
  <c r="H54" s="1"/>
  <c r="J54" s="1"/>
  <c r="K54" s="1"/>
  <c r="E32"/>
  <c r="F32" s="1"/>
  <c r="G32" s="1"/>
  <c r="H32" s="1"/>
  <c r="J32" s="1"/>
  <c r="K32" s="1"/>
  <c r="L32" s="1"/>
  <c r="M32" s="1"/>
  <c r="E34"/>
  <c r="F34" s="1"/>
  <c r="G34" s="1"/>
  <c r="H34" s="1"/>
  <c r="J34" s="1"/>
  <c r="K34" s="1"/>
  <c r="L34" s="1"/>
  <c r="M34" s="1"/>
  <c r="L33" l="1"/>
  <c r="M33" s="1"/>
  <c r="L26"/>
  <c r="M26" s="1"/>
  <c r="L22"/>
  <c r="M22" s="1"/>
  <c r="L53"/>
  <c r="L25"/>
  <c r="M25" s="1"/>
  <c r="L36"/>
  <c r="M36" s="1"/>
  <c r="L35"/>
  <c r="M35" s="1"/>
  <c r="L31"/>
  <c r="M31" s="1"/>
  <c r="L24"/>
  <c r="M24" s="1"/>
  <c r="L55"/>
  <c r="L51"/>
  <c r="L43"/>
  <c r="L27"/>
  <c r="M27" s="1"/>
  <c r="L23"/>
  <c r="M23" s="1"/>
  <c r="O53" l="1"/>
  <c r="L50"/>
  <c r="L41"/>
  <c r="O51" s="1"/>
  <c r="L40"/>
  <c r="L52"/>
  <c r="L42"/>
  <c r="L54"/>
  <c r="L44"/>
  <c r="N43" s="1"/>
  <c r="C67" s="1"/>
  <c r="M40" l="1"/>
  <c r="B65" s="1"/>
  <c r="N40"/>
  <c r="C65" s="1"/>
  <c r="O50"/>
  <c r="M50"/>
  <c r="B66" s="1"/>
  <c r="N50"/>
  <c r="C66" s="1"/>
  <c r="O54"/>
  <c r="B67"/>
  <c r="M53"/>
  <c r="B68" s="1"/>
  <c r="N53"/>
  <c r="C68" s="1"/>
  <c r="P53"/>
  <c r="N59" s="1"/>
  <c r="Q53"/>
  <c r="O59" s="1"/>
  <c r="O52"/>
  <c r="Q50" l="1"/>
  <c r="O58" s="1"/>
  <c r="P50"/>
  <c r="N58" s="1"/>
</calcChain>
</file>

<file path=xl/sharedStrings.xml><?xml version="1.0" encoding="utf-8"?>
<sst xmlns="http://schemas.openxmlformats.org/spreadsheetml/2006/main" count="201" uniqueCount="45">
  <si>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</si>
  <si>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</si>
  <si>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</si>
  <si>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</si>
  <si>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</si>
  <si>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</si>
  <si>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</si>
  <si>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</si>
  <si>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</si>
  <si>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</si>
  <si>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</si>
  <si>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</si>
  <si>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</si>
  <si>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</si>
  <si>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</si>
  <si>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</si>
  <si>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</si>
  <si>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</si>
  <si>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</si>
  <si>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</si>
  <si>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</si>
  <si>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</si>
  <si>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</si>
  <si>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</si>
  <si>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</si>
  <si>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</si>
  <si>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</si>
  <si>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</si>
  <si>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</si>
  <si>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</si>
  <si>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</si>
  <si>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</si>
  <si>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</si>
  <si>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</si>
  <si>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</si>
  <si>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</si>
  <si>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</si>
  <si>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</si>
  <si>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</si>
  <si>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</si>
  <si>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</si>
  <si>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</si>
  <si>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</si>
  <si>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Error: mix sample with Exe snad</t>
  </si>
  <si>
    <t>Ana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</si>
</sst>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4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  <font>
      <sz val="10"/>
      <color rgb="FFFF0000"/>
      <name val="Comic Sans MS"/>
      <family val="4"/>
    </font>
    <font>
      <b/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0" fillId="5" borderId="0" xfId="0" applyFill="1" applyProtection="1">
      <protection locked="0"/>
    </xf>
    <xf numFmtId="14" fontId="3" fillId="0" borderId="0" xfId="0" applyNumberFormat="1" applyFont="1" applyAlignment="1">
      <alignment horizontal="center"/>
    </xf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4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/>
    <xf numFmtId="0" fontId="12" fillId="0" borderId="0" xfId="0" applyFont="1" applyFill="1"/>
    <xf numFmtId="0" fontId="9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-1.4621809049267258</c:v>
                </c:pt>
                <c:pt idx="1">
                  <c:v>-0.8728952016351923</c:v>
                </c:pt>
                <c:pt idx="2">
                  <c:v>-0.39739747957974353</c:v>
                </c:pt>
                <c:pt idx="3">
                  <c:v>0.14395111642396349</c:v>
                </c:pt>
                <c:pt idx="4">
                  <c:v>0.3955011243056259</c:v>
                </c:pt>
              </c:numCache>
            </c:numRef>
          </c:yVal>
        </c:ser>
        <c:axId val="64404480"/>
        <c:axId val="80200832"/>
      </c:scatterChart>
      <c:valAx>
        <c:axId val="64404480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80200832"/>
        <c:crosses val="autoZero"/>
        <c:crossBetween val="midCat"/>
      </c:valAx>
      <c:valAx>
        <c:axId val="80200832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4404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0.13251272168019482</c:v>
                  </c:pt>
                  <c:pt idx="1">
                    <c:v>0.10621054530613652</c:v>
                  </c:pt>
                  <c:pt idx="2">
                    <c:v>0.25787823798210519</c:v>
                  </c:pt>
                  <c:pt idx="3">
                    <c:v>2.2775998665911672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0.13251272168019482</c:v>
                  </c:pt>
                  <c:pt idx="1">
                    <c:v>0.10621054530613652</c:v>
                  </c:pt>
                  <c:pt idx="2">
                    <c:v>0.25787823798210519</c:v>
                  </c:pt>
                  <c:pt idx="3">
                    <c:v>2.2775998665911672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0.83219406782521776</c:v>
                </c:pt>
                <c:pt idx="1">
                  <c:v>1.5581001326120736</c:v>
                </c:pt>
                <c:pt idx="2">
                  <c:v>2.917637753416181</c:v>
                </c:pt>
                <c:pt idx="3">
                  <c:v>4.8111355943865739</c:v>
                </c:pt>
              </c:numCache>
            </c:numRef>
          </c:val>
        </c:ser>
        <c:axId val="141649792"/>
        <c:axId val="141651328"/>
      </c:barChart>
      <c:catAx>
        <c:axId val="1416497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41651328"/>
        <c:crosses val="autoZero"/>
        <c:auto val="1"/>
        <c:lblAlgn val="ctr"/>
        <c:lblOffset val="100"/>
      </c:catAx>
      <c:valAx>
        <c:axId val="14165132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4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416497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"/>
          <c:y val="2.7200801823077353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0.45086924101091347</c:v>
                  </c:pt>
                  <c:pt idx="1">
                    <c:v>0.39260885123286821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0.45086924101091347</c:v>
                  </c:pt>
                  <c:pt idx="1">
                    <c:v>0.39260885123286821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1.9201382406468799</c:v>
                </c:pt>
                <c:pt idx="1">
                  <c:v>1.2307853239361095</c:v>
                </c:pt>
              </c:numCache>
            </c:numRef>
          </c:val>
        </c:ser>
        <c:axId val="58772864"/>
        <c:axId val="58774656"/>
      </c:barChart>
      <c:catAx>
        <c:axId val="587728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8774656"/>
        <c:crosses val="autoZero"/>
        <c:auto val="1"/>
        <c:lblAlgn val="ctr"/>
        <c:lblOffset val="100"/>
      </c:catAx>
      <c:valAx>
        <c:axId val="5877465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87728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siKCNK16!$G$9:$G$13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siKCNK16!$H$9:$H$13</c:f>
              <c:numCache>
                <c:formatCode>0.00</c:formatCode>
                <c:ptCount val="5"/>
                <c:pt idx="0">
                  <c:v>-1.4621809049267258</c:v>
                </c:pt>
                <c:pt idx="1">
                  <c:v>-0.8728952016351923</c:v>
                </c:pt>
                <c:pt idx="2">
                  <c:v>-0.39739747957974353</c:v>
                </c:pt>
                <c:pt idx="3">
                  <c:v>0.14395111642396349</c:v>
                </c:pt>
                <c:pt idx="4">
                  <c:v>0.3955011243056259</c:v>
                </c:pt>
              </c:numCache>
            </c:numRef>
          </c:yVal>
        </c:ser>
        <c:axId val="59103104"/>
        <c:axId val="59104640"/>
      </c:scatterChart>
      <c:valAx>
        <c:axId val="59103104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104640"/>
        <c:crosses val="autoZero"/>
        <c:crossBetween val="midCat"/>
      </c:valAx>
      <c:valAx>
        <c:axId val="59104640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103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siKCNK16!$C$65:$C$68</c:f>
                <c:numCache>
                  <c:formatCode>General</c:formatCode>
                  <c:ptCount val="4"/>
                  <c:pt idx="0">
                    <c:v>0.36549832081002215</c:v>
                  </c:pt>
                  <c:pt idx="1">
                    <c:v>0.70238919526312726</c:v>
                  </c:pt>
                  <c:pt idx="2">
                    <c:v>0.48140248459383805</c:v>
                  </c:pt>
                  <c:pt idx="3">
                    <c:v>0.40909693214186055</c:v>
                  </c:pt>
                </c:numCache>
              </c:numRef>
            </c:plus>
            <c:minus>
              <c:numRef>
                <c:f>siKCNK16!$C$65:$C$68</c:f>
                <c:numCache>
                  <c:formatCode>General</c:formatCode>
                  <c:ptCount val="4"/>
                  <c:pt idx="0">
                    <c:v>0.36549832081002215</c:v>
                  </c:pt>
                  <c:pt idx="1">
                    <c:v>0.70238919526312726</c:v>
                  </c:pt>
                  <c:pt idx="2">
                    <c:v>0.48140248459383805</c:v>
                  </c:pt>
                  <c:pt idx="3">
                    <c:v>0.40909693214186055</c:v>
                  </c:pt>
                </c:numCache>
              </c:numRef>
            </c:minus>
          </c:errBars>
          <c:cat>
            <c:strRef>
              <c:f>(siKCNK16!$A$65,siKCNK16!$A$66,siKCNK16!$A$67,siKCNK16!$A$68)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siKCNK16!$B$65:$B$68</c:f>
              <c:numCache>
                <c:formatCode>0.0</c:formatCode>
                <c:ptCount val="4"/>
                <c:pt idx="0">
                  <c:v>1.0299668143638041</c:v>
                </c:pt>
                <c:pt idx="1">
                  <c:v>1.7043260363808646</c:v>
                </c:pt>
                <c:pt idx="2">
                  <c:v>3.3334401040510473</c:v>
                </c:pt>
                <c:pt idx="3">
                  <c:v>5.0225152997909008</c:v>
                </c:pt>
              </c:numCache>
            </c:numRef>
          </c:val>
        </c:ser>
        <c:axId val="59148928"/>
        <c:axId val="59154816"/>
      </c:barChart>
      <c:catAx>
        <c:axId val="591489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154816"/>
        <c:crosses val="autoZero"/>
        <c:auto val="1"/>
        <c:lblAlgn val="ctr"/>
        <c:lblOffset val="100"/>
      </c:catAx>
      <c:valAx>
        <c:axId val="5915481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siKCNK16!$M$48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49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1489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05"/>
          <c:y val="2.72008018230773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siKCNK16!$O$58:$O$59</c:f>
                <c:numCache>
                  <c:formatCode>General</c:formatCode>
                  <c:ptCount val="2"/>
                  <c:pt idx="0">
                    <c:v>0.50355887192898374</c:v>
                  </c:pt>
                  <c:pt idx="1">
                    <c:v>0.13831461006074114</c:v>
                  </c:pt>
                </c:numCache>
              </c:numRef>
            </c:plus>
            <c:minus>
              <c:numRef>
                <c:f>siKCNK16!$O$58:$O$59</c:f>
                <c:numCache>
                  <c:formatCode>General</c:formatCode>
                  <c:ptCount val="2"/>
                  <c:pt idx="0">
                    <c:v>0.50355887192898374</c:v>
                  </c:pt>
                  <c:pt idx="1">
                    <c:v>0.13831461006074114</c:v>
                  </c:pt>
                </c:numCache>
              </c:numRef>
            </c:minus>
          </c:errBars>
          <c:cat>
            <c:strRef>
              <c:f>siKCNK16!$M$58:$M$59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siKCNK16!$N$58:$N$59</c:f>
              <c:numCache>
                <c:formatCode>0.0</c:formatCode>
                <c:ptCount val="2"/>
                <c:pt idx="0">
                  <c:v>1.6920580754454004</c:v>
                </c:pt>
                <c:pt idx="1">
                  <c:v>1.4521106305899654</c:v>
                </c:pt>
              </c:numCache>
            </c:numRef>
          </c:val>
        </c:ser>
        <c:axId val="59191680"/>
        <c:axId val="59193216"/>
      </c:barChart>
      <c:catAx>
        <c:axId val="59191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193216"/>
        <c:crosses val="autoZero"/>
        <c:auto val="1"/>
        <c:lblAlgn val="ctr"/>
        <c:lblOffset val="100"/>
      </c:catAx>
      <c:valAx>
        <c:axId val="5919321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siKCNK16!$M$57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1916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C4" sqref="C4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9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2">
      <c r="A1" s="1" t="s">
        <v>0</v>
      </c>
      <c r="B1" s="64">
        <v>42332</v>
      </c>
    </row>
    <row r="2" spans="1:22">
      <c r="A2" s="1" t="s">
        <v>1</v>
      </c>
      <c r="B2" s="2">
        <v>73</v>
      </c>
      <c r="C2" s="3"/>
      <c r="E2" s="4" t="s">
        <v>40</v>
      </c>
    </row>
    <row r="3" spans="1:22" ht="15">
      <c r="A3" s="1" t="s">
        <v>2</v>
      </c>
      <c r="B3" s="2" t="s">
        <v>44</v>
      </c>
      <c r="D3" s="10" t="s">
        <v>41</v>
      </c>
      <c r="E3" s="63">
        <v>171048</v>
      </c>
      <c r="F3" s="63">
        <v>168048</v>
      </c>
      <c r="N3" s="71"/>
      <c r="O3" s="71"/>
      <c r="P3" s="48"/>
      <c r="Q3" s="48"/>
      <c r="R3" s="48"/>
      <c r="S3" s="72"/>
      <c r="T3" s="72"/>
      <c r="U3" s="48"/>
      <c r="V3" s="48"/>
    </row>
    <row r="4" spans="1:22" ht="15">
      <c r="D4" s="10" t="s">
        <v>42</v>
      </c>
      <c r="E4" s="63">
        <v>181512</v>
      </c>
      <c r="F4" s="63">
        <v>185256</v>
      </c>
      <c r="N4" s="71"/>
      <c r="O4" s="71"/>
      <c r="P4" s="48"/>
      <c r="Q4" s="48"/>
      <c r="R4" s="48"/>
      <c r="S4" s="72"/>
      <c r="T4" s="72"/>
      <c r="U4" s="48"/>
      <c r="V4" s="48"/>
    </row>
    <row r="5" spans="1:22" ht="15">
      <c r="A5" s="2"/>
      <c r="N5" s="71"/>
      <c r="O5" s="71"/>
      <c r="P5" s="48"/>
      <c r="Q5" s="48"/>
      <c r="R5" s="48"/>
      <c r="S5" s="72"/>
      <c r="T5" s="72"/>
      <c r="U5" s="48"/>
      <c r="V5" s="48"/>
    </row>
    <row r="6" spans="1:22" ht="15">
      <c r="N6" s="71"/>
      <c r="O6" s="71"/>
      <c r="P6" s="48"/>
      <c r="Q6" s="48"/>
      <c r="R6" s="48"/>
      <c r="S6" s="72"/>
      <c r="T6" s="72"/>
      <c r="U6" s="48"/>
      <c r="V6" s="48"/>
    </row>
    <row r="7" spans="1:22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 s="71"/>
      <c r="O7" s="71"/>
      <c r="P7" s="48"/>
      <c r="Q7" s="48"/>
      <c r="R7" s="48"/>
      <c r="S7" s="72"/>
      <c r="T7" s="72"/>
      <c r="U7" s="48"/>
      <c r="V7" s="48"/>
    </row>
    <row r="8" spans="1:22" ht="15">
      <c r="A8" s="5">
        <v>0</v>
      </c>
      <c r="B8" s="10">
        <v>0</v>
      </c>
      <c r="C8" s="69">
        <v>6.4000000000000001E-2</v>
      </c>
      <c r="D8" s="69">
        <v>5.6000000000000001E-2</v>
      </c>
      <c r="E8" s="11">
        <f t="shared" ref="E8:E13" si="0">AVERAGE(C8:D8)</f>
        <v>0.06</v>
      </c>
      <c r="F8" s="12"/>
      <c r="G8" s="10"/>
      <c r="H8" s="10"/>
      <c r="N8" s="71"/>
      <c r="O8" s="71"/>
      <c r="P8" s="48"/>
      <c r="Q8" s="48"/>
      <c r="R8" s="48"/>
      <c r="S8" s="72"/>
      <c r="T8" s="72"/>
      <c r="U8" s="48"/>
      <c r="V8" s="48"/>
    </row>
    <row r="9" spans="1:22" ht="15">
      <c r="A9" s="5">
        <v>3.18</v>
      </c>
      <c r="B9" s="12">
        <f>A9/23</f>
        <v>0.13826086956521741</v>
      </c>
      <c r="C9" s="69">
        <v>9.4E-2</v>
      </c>
      <c r="D9" s="69">
        <v>9.5000000000000001E-2</v>
      </c>
      <c r="E9" s="11">
        <f t="shared" si="0"/>
        <v>9.4500000000000001E-2</v>
      </c>
      <c r="F9" s="12">
        <f>(E9-$E$8)</f>
        <v>3.4500000000000003E-2</v>
      </c>
      <c r="G9" s="12">
        <f>LOG(B9)</f>
        <v>-0.85930071603316016</v>
      </c>
      <c r="H9" s="12">
        <f>LOG(F9)</f>
        <v>-1.4621809049267258</v>
      </c>
      <c r="N9" s="72"/>
      <c r="O9" s="72"/>
      <c r="P9" s="48"/>
      <c r="Q9" s="48"/>
      <c r="R9" s="48"/>
      <c r="S9" s="73"/>
      <c r="T9" s="73"/>
      <c r="U9" s="74"/>
      <c r="V9" s="75"/>
    </row>
    <row r="10" spans="1:22" ht="15">
      <c r="A10" s="5">
        <v>10.5</v>
      </c>
      <c r="B10" s="12">
        <f t="shared" ref="B10:B13" si="1">A10/23</f>
        <v>0.45652173913043476</v>
      </c>
      <c r="C10" s="69">
        <v>0.19400000000000001</v>
      </c>
      <c r="D10" s="69">
        <v>0.19400000000000001</v>
      </c>
      <c r="E10" s="11">
        <f t="shared" si="0"/>
        <v>0.19400000000000001</v>
      </c>
      <c r="F10" s="12">
        <f>(E10-$E$8)</f>
        <v>0.13400000000000001</v>
      </c>
      <c r="G10" s="12">
        <f>LOG(B10)</f>
        <v>-0.34053853694765485</v>
      </c>
      <c r="H10" s="12">
        <f>LOG(F10)</f>
        <v>-0.8728952016351923</v>
      </c>
      <c r="N10" s="72"/>
      <c r="O10" s="72"/>
      <c r="P10" s="48"/>
      <c r="Q10" s="48"/>
      <c r="R10" s="48"/>
      <c r="S10" s="72"/>
      <c r="T10" s="72"/>
      <c r="U10" s="48"/>
      <c r="V10" s="48"/>
    </row>
    <row r="11" spans="1:22" ht="15">
      <c r="A11" s="5">
        <v>31.1</v>
      </c>
      <c r="B11" s="12">
        <f t="shared" si="1"/>
        <v>1.3521739130434782</v>
      </c>
      <c r="C11" s="69">
        <v>0.46899999999999997</v>
      </c>
      <c r="D11" s="69">
        <v>0.45200000000000001</v>
      </c>
      <c r="E11" s="11">
        <f t="shared" si="0"/>
        <v>0.46050000000000002</v>
      </c>
      <c r="F11" s="12">
        <f>(E11-$E$8)</f>
        <v>0.40050000000000002</v>
      </c>
      <c r="G11" s="12">
        <f>LOG(B11)</f>
        <v>0.13103255300924463</v>
      </c>
      <c r="H11" s="12">
        <f>LOG(F11)</f>
        <v>-0.39739747957974353</v>
      </c>
      <c r="N11" s="72"/>
      <c r="O11" s="72"/>
      <c r="P11" s="48"/>
      <c r="Q11" s="48"/>
      <c r="R11" s="48"/>
      <c r="S11" s="72"/>
      <c r="T11" s="72"/>
      <c r="U11" s="48"/>
      <c r="V11" s="48"/>
    </row>
    <row r="12" spans="1:22" ht="15">
      <c r="A12" s="5">
        <v>103</v>
      </c>
      <c r="B12" s="12">
        <f t="shared" si="1"/>
        <v>4.4782608695652177</v>
      </c>
      <c r="C12" s="69">
        <v>1.423</v>
      </c>
      <c r="D12" s="69">
        <v>1.4830000000000001</v>
      </c>
      <c r="E12" s="11">
        <f t="shared" si="0"/>
        <v>1.4530000000000001</v>
      </c>
      <c r="F12" s="12">
        <f>(E12-$E$8)</f>
        <v>1.393</v>
      </c>
      <c r="G12" s="12">
        <f>LOG(B12)</f>
        <v>0.65110938868757939</v>
      </c>
      <c r="H12" s="12">
        <f>LOG(F12)</f>
        <v>0.14395111642396349</v>
      </c>
      <c r="N12" s="72"/>
      <c r="O12" s="72"/>
      <c r="P12" s="48"/>
      <c r="Q12" s="48"/>
      <c r="R12" s="48"/>
      <c r="S12" s="72"/>
      <c r="T12" s="72"/>
      <c r="U12" s="48"/>
      <c r="V12" s="48"/>
    </row>
    <row r="13" spans="1:22" ht="15">
      <c r="A13" s="5">
        <v>214</v>
      </c>
      <c r="B13" s="12">
        <f t="shared" si="1"/>
        <v>9.304347826086957</v>
      </c>
      <c r="C13" s="69">
        <v>2.3039999999999998</v>
      </c>
      <c r="D13" s="69">
        <v>2.7879999999999998</v>
      </c>
      <c r="E13" s="11">
        <f t="shared" si="0"/>
        <v>2.5459999999999998</v>
      </c>
      <c r="F13" s="12">
        <f>(E13-$E$8)</f>
        <v>2.4859999999999998</v>
      </c>
      <c r="G13" s="12">
        <f>LOG(B13)</f>
        <v>0.96868593733159802</v>
      </c>
      <c r="H13" s="12">
        <f>LOG(F13)</f>
        <v>0.3955011243056259</v>
      </c>
      <c r="N13" s="72"/>
      <c r="O13" s="72"/>
      <c r="P13" s="48"/>
      <c r="Q13" s="48"/>
      <c r="R13" s="48"/>
      <c r="S13" s="72"/>
      <c r="T13" s="72"/>
      <c r="U13" s="48"/>
      <c r="V13" s="48"/>
    </row>
    <row r="14" spans="1:22" ht="15">
      <c r="N14" s="73"/>
      <c r="O14" s="73"/>
      <c r="P14" s="48"/>
      <c r="Q14" s="75"/>
      <c r="R14" s="48"/>
      <c r="S14" s="72"/>
      <c r="T14" s="72"/>
      <c r="U14" s="48"/>
      <c r="V14" s="48"/>
    </row>
    <row r="15" spans="1:22" ht="15">
      <c r="A15" s="5" t="s">
        <v>10</v>
      </c>
      <c r="B15" s="11">
        <f>SLOPE(H9:H13,G9:G13)</f>
        <v>1.0216435596597335</v>
      </c>
      <c r="N15" s="71"/>
      <c r="O15" s="48"/>
      <c r="P15" s="48"/>
      <c r="Q15" s="48"/>
      <c r="R15" s="48"/>
      <c r="S15" s="48"/>
      <c r="T15" s="48"/>
      <c r="U15" s="48"/>
      <c r="V15" s="48"/>
    </row>
    <row r="16" spans="1:22" ht="15">
      <c r="A16" s="5" t="s">
        <v>11</v>
      </c>
      <c r="B16" s="11">
        <f>INTERCEPT(H9:H13,G9:G13)</f>
        <v>-0.55118706533187523</v>
      </c>
      <c r="C16" s="13"/>
      <c r="G16" s="13"/>
      <c r="H16" s="13"/>
      <c r="N16" s="48"/>
      <c r="O16" s="48"/>
      <c r="P16" s="48"/>
      <c r="Q16" s="48"/>
      <c r="R16" s="48"/>
      <c r="S16" s="48"/>
      <c r="T16" s="48"/>
      <c r="U16" s="48"/>
      <c r="V16" s="48"/>
    </row>
    <row r="17" spans="1:22" ht="15">
      <c r="B17"/>
      <c r="C17"/>
      <c r="D17"/>
      <c r="E17"/>
      <c r="F17"/>
      <c r="G17"/>
      <c r="N17" s="48"/>
      <c r="O17" s="48"/>
      <c r="P17" s="48"/>
      <c r="Q17" s="48"/>
      <c r="R17" s="48"/>
      <c r="S17" s="48"/>
      <c r="T17" s="48"/>
      <c r="U17" s="48"/>
      <c r="V17" s="48"/>
    </row>
    <row r="18" spans="1:22" ht="15">
      <c r="B18"/>
      <c r="C18"/>
      <c r="D18"/>
      <c r="E18"/>
      <c r="F18"/>
      <c r="G18"/>
      <c r="N18" s="48"/>
      <c r="O18" s="48"/>
      <c r="P18" s="48"/>
      <c r="Q18" s="48"/>
      <c r="R18" s="48"/>
      <c r="S18" s="48"/>
      <c r="T18" s="48"/>
      <c r="U18" s="48"/>
      <c r="V18" s="48"/>
    </row>
    <row r="19" spans="1:22" ht="23.25">
      <c r="A19" s="14" t="s">
        <v>12</v>
      </c>
      <c r="B19" s="15"/>
      <c r="C19" s="15"/>
      <c r="K19" s="16"/>
      <c r="L19" s="17" t="s">
        <v>13</v>
      </c>
      <c r="M19" s="18"/>
      <c r="N19" s="48"/>
      <c r="O19" s="48"/>
      <c r="P19" s="48"/>
      <c r="Q19" s="48"/>
      <c r="R19" s="48"/>
      <c r="S19" s="48"/>
      <c r="T19" s="48"/>
      <c r="U19" s="48"/>
      <c r="V19" s="48"/>
    </row>
    <row r="20" spans="1:22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  <c r="N20" s="76"/>
      <c r="O20" s="76"/>
      <c r="P20" s="76"/>
      <c r="Q20" s="76"/>
      <c r="R20" s="76"/>
      <c r="S20" s="76"/>
      <c r="T20" s="76"/>
      <c r="U20" s="76"/>
      <c r="V20" s="76"/>
    </row>
    <row r="21" spans="1:22" s="24" customFormat="1">
      <c r="A21" s="23"/>
      <c r="L21" s="25"/>
      <c r="M21" s="26"/>
    </row>
    <row r="22" spans="1:22" ht="15">
      <c r="A22" s="1" t="s">
        <v>25</v>
      </c>
      <c r="B22" s="65">
        <v>0.497</v>
      </c>
      <c r="C22" s="65">
        <v>0.53</v>
      </c>
      <c r="D22" s="27">
        <f t="shared" ref="D22:D27" si="2">AVERAGE(B22:C22)</f>
        <v>0.51350000000000007</v>
      </c>
      <c r="E22" s="27">
        <f t="shared" ref="E22:E27" si="3">D22-E$8</f>
        <v>0.45350000000000007</v>
      </c>
      <c r="F22" s="27">
        <f>LOG(E22)</f>
        <v>-0.34342270860388585</v>
      </c>
      <c r="G22" s="28">
        <f>(F22-$B$16)/$B$15</f>
        <v>0.20336286052367122</v>
      </c>
      <c r="H22" s="28">
        <f>10^G22</f>
        <v>1.597213088953507</v>
      </c>
      <c r="I22" s="29">
        <v>500</v>
      </c>
      <c r="J22" s="30">
        <f>(H22*I22)</f>
        <v>798.60654447675347</v>
      </c>
      <c r="K22" s="31">
        <f>(0.05*J22/1000)*1000</f>
        <v>39.930327223837679</v>
      </c>
      <c r="L22" s="32">
        <f>K22+K40+K50</f>
        <v>40.883935474052414</v>
      </c>
      <c r="M22" s="33">
        <f>(L22*1000000/50000)/1000</f>
        <v>0.81767870948104826</v>
      </c>
      <c r="N22" s="34"/>
    </row>
    <row r="23" spans="1:22" ht="15">
      <c r="B23" s="65">
        <v>0.35499999999999998</v>
      </c>
      <c r="C23" s="65">
        <v>0.33100000000000002</v>
      </c>
      <c r="D23" s="27">
        <f t="shared" si="2"/>
        <v>0.34299999999999997</v>
      </c>
      <c r="E23" s="27">
        <f t="shared" si="3"/>
        <v>0.28299999999999997</v>
      </c>
      <c r="F23" s="27">
        <f t="shared" ref="F23:F27" si="4">LOG(E23)</f>
        <v>-0.54821356447570979</v>
      </c>
      <c r="G23" s="28">
        <f t="shared" ref="G23:G27" si="5">(F23-$B$16)/$B$15</f>
        <v>2.9105071216381788E-3</v>
      </c>
      <c r="H23" s="28">
        <f t="shared" ref="H23:H27" si="6">10^G23</f>
        <v>1.0067241968871274</v>
      </c>
      <c r="I23" s="29">
        <v>500</v>
      </c>
      <c r="J23" s="30">
        <f t="shared" ref="J23:J27" si="7">(H23*I23)</f>
        <v>503.3620984435637</v>
      </c>
      <c r="K23" s="31">
        <f t="shared" ref="K23:K27" si="8">(0.05*J23/1000)*1000</f>
        <v>25.168104922178188</v>
      </c>
      <c r="L23" s="32">
        <f>K23+K41+K51</f>
        <v>25.792660502021118</v>
      </c>
      <c r="M23" s="33">
        <f t="shared" ref="M23:M27" si="9">(L23*1000000/50000)/1000</f>
        <v>0.51585321004042239</v>
      </c>
      <c r="N23" s="34"/>
    </row>
    <row r="24" spans="1:22" ht="15">
      <c r="B24" s="65">
        <v>0.41099999999999998</v>
      </c>
      <c r="C24" s="65">
        <v>0.33500000000000002</v>
      </c>
      <c r="D24" s="27">
        <f t="shared" si="2"/>
        <v>0.373</v>
      </c>
      <c r="E24" s="27">
        <f t="shared" si="3"/>
        <v>0.313</v>
      </c>
      <c r="F24" s="27">
        <f t="shared" si="4"/>
        <v>-0.50445566245355156</v>
      </c>
      <c r="G24" s="28">
        <f t="shared" si="5"/>
        <v>4.5741396239886184E-2</v>
      </c>
      <c r="H24" s="28">
        <f t="shared" si="6"/>
        <v>1.111069935715032</v>
      </c>
      <c r="I24" s="29">
        <v>500</v>
      </c>
      <c r="J24" s="30">
        <f t="shared" si="7"/>
        <v>555.53496785751599</v>
      </c>
      <c r="K24" s="31">
        <f t="shared" si="8"/>
        <v>27.776748392875803</v>
      </c>
      <c r="L24" s="32">
        <f t="shared" ref="L24:L27" si="10">K24+K42+K52</f>
        <v>28.453464944458791</v>
      </c>
      <c r="M24" s="33">
        <f t="shared" si="9"/>
        <v>0.56906929888917579</v>
      </c>
      <c r="N24" s="34"/>
    </row>
    <row r="25" spans="1:22" ht="15">
      <c r="A25" s="1" t="s">
        <v>26</v>
      </c>
      <c r="B25" s="65">
        <v>0.45200000000000001</v>
      </c>
      <c r="C25" s="65">
        <v>0.36699999999999999</v>
      </c>
      <c r="D25" s="27">
        <f t="shared" si="2"/>
        <v>0.40949999999999998</v>
      </c>
      <c r="E25" s="27">
        <f t="shared" si="3"/>
        <v>0.34949999999999998</v>
      </c>
      <c r="F25" s="27">
        <f t="shared" si="4"/>
        <v>-0.45655281991829982</v>
      </c>
      <c r="G25" s="28">
        <f t="shared" si="5"/>
        <v>9.2629415140730767E-2</v>
      </c>
      <c r="H25" s="28">
        <f t="shared" si="6"/>
        <v>1.2377399683447616</v>
      </c>
      <c r="I25" s="29">
        <v>500</v>
      </c>
      <c r="J25" s="30">
        <f t="shared" si="7"/>
        <v>618.86998417238078</v>
      </c>
      <c r="K25" s="31">
        <f t="shared" si="8"/>
        <v>30.943499208619041</v>
      </c>
      <c r="L25" s="32">
        <f t="shared" si="10"/>
        <v>33.182790397221027</v>
      </c>
      <c r="M25" s="33">
        <f t="shared" si="9"/>
        <v>0.66365580794442058</v>
      </c>
      <c r="N25" s="34"/>
    </row>
    <row r="26" spans="1:22" ht="15">
      <c r="B26" s="65">
        <v>0.32600000000000001</v>
      </c>
      <c r="C26" s="65">
        <v>0.375</v>
      </c>
      <c r="D26" s="27">
        <f t="shared" si="2"/>
        <v>0.35050000000000003</v>
      </c>
      <c r="E26" s="27">
        <f t="shared" si="3"/>
        <v>0.29050000000000004</v>
      </c>
      <c r="F26" s="27">
        <f t="shared" si="4"/>
        <v>-0.53685386327365037</v>
      </c>
      <c r="G26" s="28">
        <f t="shared" si="5"/>
        <v>1.4029552599537401E-2</v>
      </c>
      <c r="H26" s="28">
        <f t="shared" si="6"/>
        <v>1.0328316848553467</v>
      </c>
      <c r="I26" s="29">
        <v>500</v>
      </c>
      <c r="J26" s="30">
        <f t="shared" si="7"/>
        <v>516.4158424276734</v>
      </c>
      <c r="K26" s="31">
        <f t="shared" si="8"/>
        <v>25.820792121383672</v>
      </c>
      <c r="L26" s="32">
        <f t="shared" si="10"/>
        <v>27.458177083728014</v>
      </c>
      <c r="M26" s="33">
        <f t="shared" si="9"/>
        <v>0.54916354167456027</v>
      </c>
      <c r="N26" s="34"/>
    </row>
    <row r="27" spans="1:22" ht="15">
      <c r="B27" s="65">
        <v>0.32500000000000001</v>
      </c>
      <c r="C27" s="65">
        <v>0.39300000000000002</v>
      </c>
      <c r="D27" s="27">
        <f t="shared" si="2"/>
        <v>0.35899999999999999</v>
      </c>
      <c r="E27" s="27">
        <f t="shared" si="3"/>
        <v>0.29899999999999999</v>
      </c>
      <c r="F27" s="27">
        <f t="shared" si="4"/>
        <v>-0.52432881167557033</v>
      </c>
      <c r="G27" s="28">
        <f t="shared" si="5"/>
        <v>2.6289260478723375E-2</v>
      </c>
      <c r="H27" s="28">
        <f t="shared" si="6"/>
        <v>1.0624029317437114</v>
      </c>
      <c r="I27" s="29">
        <v>500</v>
      </c>
      <c r="J27" s="30">
        <f t="shared" si="7"/>
        <v>531.2014658718557</v>
      </c>
      <c r="K27" s="31">
        <f t="shared" si="8"/>
        <v>26.560073293592787</v>
      </c>
      <c r="L27" s="32">
        <f t="shared" si="10"/>
        <v>28.66793499003186</v>
      </c>
      <c r="M27" s="33">
        <f t="shared" si="9"/>
        <v>0.57335869980063714</v>
      </c>
      <c r="N27" s="34"/>
    </row>
    <row r="28" spans="1:22" ht="23.25">
      <c r="A28" s="14" t="s">
        <v>12</v>
      </c>
      <c r="B28" s="15"/>
      <c r="C28" s="15"/>
      <c r="K28" s="16"/>
      <c r="L28" s="17" t="s">
        <v>13</v>
      </c>
      <c r="M28" s="18"/>
    </row>
    <row r="29" spans="1:22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22" s="24" customFormat="1">
      <c r="A30" s="23"/>
      <c r="L30" s="25"/>
      <c r="M30" s="26"/>
    </row>
    <row r="31" spans="1:22" ht="15">
      <c r="A31" s="1" t="s">
        <v>25</v>
      </c>
      <c r="B31" s="65">
        <v>0.497</v>
      </c>
      <c r="C31" s="65">
        <v>0.53</v>
      </c>
      <c r="D31" s="27">
        <f t="shared" ref="D31:D36" si="11">AVERAGE(B31:C31)</f>
        <v>0.51350000000000007</v>
      </c>
      <c r="E31" s="27">
        <f t="shared" ref="E31:E36" si="12">D31-E$8</f>
        <v>0.45350000000000007</v>
      </c>
      <c r="F31" s="27">
        <f>LOG(E31)</f>
        <v>-0.34342270860388585</v>
      </c>
      <c r="G31" s="28">
        <f>(F31-$B$16)/$B$15</f>
        <v>0.20336286052367122</v>
      </c>
      <c r="H31" s="28">
        <f>10^G31</f>
        <v>1.597213088953507</v>
      </c>
      <c r="I31" s="29">
        <v>500</v>
      </c>
      <c r="J31" s="30">
        <f>(H31*I31)</f>
        <v>798.60654447675347</v>
      </c>
      <c r="K31" s="31">
        <f>(0.05*J31/1000)*1000</f>
        <v>39.930327223837679</v>
      </c>
      <c r="L31" s="32">
        <f>K31+K50</f>
        <v>40.603160732352961</v>
      </c>
      <c r="M31" s="33">
        <f>(L31*1000000/50000)/1000</f>
        <v>0.81206321464705933</v>
      </c>
      <c r="N31" s="35"/>
      <c r="Q31"/>
    </row>
    <row r="32" spans="1:22" ht="15">
      <c r="B32" s="65">
        <v>0.35499999999999998</v>
      </c>
      <c r="C32" s="65">
        <v>0.33100000000000002</v>
      </c>
      <c r="D32" s="27">
        <f t="shared" si="11"/>
        <v>0.34299999999999997</v>
      </c>
      <c r="E32" s="27">
        <f t="shared" si="12"/>
        <v>0.28299999999999997</v>
      </c>
      <c r="F32" s="27">
        <f t="shared" ref="F32:F36" si="13">LOG(E32)</f>
        <v>-0.54821356447570979</v>
      </c>
      <c r="G32" s="28">
        <f t="shared" ref="G32:G36" si="14">(F32-$B$16)/$B$15</f>
        <v>2.9105071216381788E-3</v>
      </c>
      <c r="H32" s="28">
        <f t="shared" ref="H32:H36" si="15">10^G32</f>
        <v>1.0067241968871274</v>
      </c>
      <c r="I32" s="29">
        <v>500</v>
      </c>
      <c r="J32" s="30">
        <f t="shared" ref="J32:J36" si="16">(H32*I32)</f>
        <v>503.3620984435637</v>
      </c>
      <c r="K32" s="31">
        <f t="shared" ref="K32:K36" si="17">(0.05*J32/1000)*1000</f>
        <v>25.168104922178188</v>
      </c>
      <c r="L32" s="32">
        <f>K32+K51</f>
        <v>25.569883374276944</v>
      </c>
      <c r="M32" s="33">
        <f t="shared" ref="M32:M36" si="18">(L32*1000000/50000)/1000</f>
        <v>0.51139766748553883</v>
      </c>
      <c r="N32" s="36"/>
      <c r="Q32"/>
    </row>
    <row r="33" spans="1:21" ht="15">
      <c r="B33" s="65">
        <v>0.41099999999999998</v>
      </c>
      <c r="C33" s="65">
        <v>0.33500000000000002</v>
      </c>
      <c r="D33" s="27">
        <f t="shared" si="11"/>
        <v>0.373</v>
      </c>
      <c r="E33" s="27">
        <f t="shared" si="12"/>
        <v>0.313</v>
      </c>
      <c r="F33" s="27">
        <f t="shared" si="13"/>
        <v>-0.50445566245355156</v>
      </c>
      <c r="G33" s="28">
        <f t="shared" si="14"/>
        <v>4.5741396239886184E-2</v>
      </c>
      <c r="H33" s="28">
        <f t="shared" si="15"/>
        <v>1.111069935715032</v>
      </c>
      <c r="I33" s="29">
        <v>500</v>
      </c>
      <c r="J33" s="30">
        <f t="shared" si="16"/>
        <v>555.53496785751599</v>
      </c>
      <c r="K33" s="31">
        <f t="shared" si="17"/>
        <v>27.776748392875803</v>
      </c>
      <c r="L33" s="32">
        <f t="shared" ref="L33:L36" si="19">K33+K52</f>
        <v>28.184267082150885</v>
      </c>
      <c r="M33" s="33">
        <f t="shared" si="18"/>
        <v>0.56368534164301765</v>
      </c>
      <c r="N33" s="36"/>
      <c r="Q33"/>
      <c r="R33"/>
      <c r="S33"/>
    </row>
    <row r="34" spans="1:21" ht="15">
      <c r="A34" s="1" t="s">
        <v>26</v>
      </c>
      <c r="B34" s="65">
        <v>0.45200000000000001</v>
      </c>
      <c r="C34" s="65">
        <v>0.36699999999999999</v>
      </c>
      <c r="D34" s="27">
        <f t="shared" si="11"/>
        <v>0.40949999999999998</v>
      </c>
      <c r="E34" s="27">
        <f t="shared" si="12"/>
        <v>0.34949999999999998</v>
      </c>
      <c r="F34" s="27">
        <f t="shared" si="13"/>
        <v>-0.45655281991829982</v>
      </c>
      <c r="G34" s="28">
        <f t="shared" si="14"/>
        <v>9.2629415140730767E-2</v>
      </c>
      <c r="H34" s="28">
        <f t="shared" si="15"/>
        <v>1.2377399683447616</v>
      </c>
      <c r="I34" s="29">
        <v>500</v>
      </c>
      <c r="J34" s="30">
        <f t="shared" si="16"/>
        <v>618.86998417238078</v>
      </c>
      <c r="K34" s="31">
        <f t="shared" si="17"/>
        <v>30.943499208619041</v>
      </c>
      <c r="L34" s="32">
        <f t="shared" si="19"/>
        <v>32.275144749347589</v>
      </c>
      <c r="M34" s="33">
        <f t="shared" si="18"/>
        <v>0.64550289498695179</v>
      </c>
      <c r="N34" s="36"/>
      <c r="Q34"/>
      <c r="R34"/>
      <c r="S34"/>
    </row>
    <row r="35" spans="1:21" ht="15">
      <c r="B35" s="65">
        <v>0.32600000000000001</v>
      </c>
      <c r="C35" s="65">
        <v>0.375</v>
      </c>
      <c r="D35" s="27">
        <f t="shared" si="11"/>
        <v>0.35050000000000003</v>
      </c>
      <c r="E35" s="27">
        <f t="shared" si="12"/>
        <v>0.29050000000000004</v>
      </c>
      <c r="F35" s="27">
        <f t="shared" si="13"/>
        <v>-0.53685386327365037</v>
      </c>
      <c r="G35" s="28">
        <f t="shared" si="14"/>
        <v>1.4029552599537401E-2</v>
      </c>
      <c r="H35" s="28">
        <f t="shared" si="15"/>
        <v>1.0328316848553467</v>
      </c>
      <c r="I35" s="29">
        <v>500</v>
      </c>
      <c r="J35" s="30">
        <f t="shared" si="16"/>
        <v>516.4158424276734</v>
      </c>
      <c r="K35" s="31">
        <f t="shared" si="17"/>
        <v>25.820792121383672</v>
      </c>
      <c r="L35" s="32">
        <f t="shared" si="19"/>
        <v>26.606977656785631</v>
      </c>
      <c r="M35" s="33">
        <f t="shared" si="18"/>
        <v>0.5321395531357126</v>
      </c>
      <c r="N35" s="36"/>
      <c r="Q35"/>
      <c r="R35"/>
      <c r="S35"/>
    </row>
    <row r="36" spans="1:21" ht="15">
      <c r="B36" s="65">
        <v>0.32500000000000001</v>
      </c>
      <c r="C36" s="65">
        <v>0.39300000000000002</v>
      </c>
      <c r="D36" s="27">
        <f t="shared" si="11"/>
        <v>0.35899999999999999</v>
      </c>
      <c r="E36" s="27">
        <f t="shared" si="12"/>
        <v>0.29899999999999999</v>
      </c>
      <c r="F36" s="27">
        <f t="shared" si="13"/>
        <v>-0.52432881167557033</v>
      </c>
      <c r="G36" s="28">
        <f t="shared" si="14"/>
        <v>2.6289260478723375E-2</v>
      </c>
      <c r="H36" s="28">
        <f t="shared" si="15"/>
        <v>1.0624029317437114</v>
      </c>
      <c r="I36" s="29">
        <v>500</v>
      </c>
      <c r="J36" s="30">
        <f t="shared" si="16"/>
        <v>531.2014658718557</v>
      </c>
      <c r="K36" s="31">
        <f t="shared" si="17"/>
        <v>26.560073293592787</v>
      </c>
      <c r="L36" s="32">
        <f t="shared" si="19"/>
        <v>28.66793499003186</v>
      </c>
      <c r="M36" s="33">
        <f t="shared" si="18"/>
        <v>0.57335869980063714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7">
        <v>0.111</v>
      </c>
      <c r="C40" s="67">
        <v>0.104</v>
      </c>
      <c r="D40" s="27">
        <f t="shared" ref="D40:D44" si="20">AVERAGE(B40,C40)</f>
        <v>0.1075</v>
      </c>
      <c r="E40" s="27">
        <f t="shared" ref="E40:E44" si="21">D40-E$8</f>
        <v>4.7500000000000001E-2</v>
      </c>
      <c r="F40" s="27">
        <f t="shared" ref="F40:F44" si="22">LOG(E40)</f>
        <v>-1.3233063903751334</v>
      </c>
      <c r="G40" s="28">
        <f t="shared" ref="G40:G44" si="23">(F40-$B$16)/$B$15</f>
        <v>-0.75576194627059423</v>
      </c>
      <c r="H40" s="27">
        <f t="shared" ref="H40:H44" si="24">10^G40</f>
        <v>0.17548421356215921</v>
      </c>
      <c r="I40" s="41">
        <v>16</v>
      </c>
      <c r="J40" s="42">
        <f t="shared" ref="J40:J44" si="25">H40*I40</f>
        <v>2.8077474169945473</v>
      </c>
      <c r="K40" s="30">
        <f>(0.1*J40/1000)*1000</f>
        <v>0.28077474169945477</v>
      </c>
      <c r="L40" s="43">
        <f>K40*100/L22</f>
        <v>0.68676055385532186</v>
      </c>
      <c r="M40" s="30">
        <f>AVERAGE(L40:L42)</f>
        <v>0.83219406782521776</v>
      </c>
      <c r="N40" s="44">
        <f>STDEV(L40:L42)</f>
        <v>0.13251272168019482</v>
      </c>
      <c r="R40"/>
      <c r="S40"/>
      <c r="T40"/>
      <c r="U40"/>
    </row>
    <row r="41" spans="1:21" ht="15">
      <c r="B41" s="67">
        <v>9.5000000000000001E-2</v>
      </c>
      <c r="C41" s="67">
        <v>0.1</v>
      </c>
      <c r="D41" s="27">
        <f t="shared" si="20"/>
        <v>9.7500000000000003E-2</v>
      </c>
      <c r="E41" s="27">
        <f t="shared" si="21"/>
        <v>3.7500000000000006E-2</v>
      </c>
      <c r="F41" s="27">
        <f t="shared" si="22"/>
        <v>-1.4259687322722812</v>
      </c>
      <c r="G41" s="28">
        <f t="shared" si="23"/>
        <v>-0.85624938234990577</v>
      </c>
      <c r="H41" s="27">
        <f t="shared" si="24"/>
        <v>0.13923570484010914</v>
      </c>
      <c r="I41" s="41">
        <v>16</v>
      </c>
      <c r="J41" s="42">
        <f t="shared" si="25"/>
        <v>2.2277712774417462</v>
      </c>
      <c r="K41" s="30">
        <f t="shared" ref="K41:K44" si="26">(0.1*J41/1000)*1000</f>
        <v>0.22277712774417463</v>
      </c>
      <c r="L41" s="43">
        <f t="shared" ref="L41:L44" si="27">K41*100/L23</f>
        <v>0.86372294834306751</v>
      </c>
      <c r="M41" s="30"/>
      <c r="N41" s="44"/>
      <c r="R41"/>
      <c r="S41"/>
      <c r="T41"/>
      <c r="U41"/>
    </row>
    <row r="42" spans="1:21" s="17" customFormat="1" ht="15">
      <c r="A42" s="1"/>
      <c r="B42" s="67">
        <v>0.11</v>
      </c>
      <c r="C42" s="67">
        <v>0.10100000000000001</v>
      </c>
      <c r="D42" s="27">
        <f t="shared" si="20"/>
        <v>0.10550000000000001</v>
      </c>
      <c r="E42" s="27">
        <f t="shared" si="21"/>
        <v>4.5500000000000013E-2</v>
      </c>
      <c r="F42" s="27">
        <f t="shared" si="22"/>
        <v>-1.3419886033428874</v>
      </c>
      <c r="G42" s="28">
        <f t="shared" si="23"/>
        <v>-0.77404837580965602</v>
      </c>
      <c r="H42" s="27">
        <f t="shared" si="24"/>
        <v>0.16824866394244134</v>
      </c>
      <c r="I42" s="41">
        <v>16</v>
      </c>
      <c r="J42" s="42">
        <f t="shared" si="25"/>
        <v>2.6919786230790614</v>
      </c>
      <c r="K42" s="30">
        <f t="shared" si="26"/>
        <v>0.26919786230790615</v>
      </c>
      <c r="L42" s="43">
        <f t="shared" si="27"/>
        <v>0.94609870127726392</v>
      </c>
      <c r="M42" s="30"/>
      <c r="N42" s="44"/>
      <c r="R42"/>
      <c r="S42"/>
      <c r="T42"/>
      <c r="U42"/>
    </row>
    <row r="43" spans="1:21" ht="15">
      <c r="A43" s="1" t="s">
        <v>34</v>
      </c>
      <c r="B43" s="67">
        <v>0.23499999999999999</v>
      </c>
      <c r="C43" s="67">
        <v>0.2</v>
      </c>
      <c r="D43" s="27">
        <f t="shared" si="20"/>
        <v>0.2175</v>
      </c>
      <c r="E43" s="27">
        <f t="shared" si="21"/>
        <v>0.1575</v>
      </c>
      <c r="F43" s="27">
        <f t="shared" si="22"/>
        <v>-0.80271944187438071</v>
      </c>
      <c r="G43" s="28">
        <f t="shared" si="23"/>
        <v>-0.24620365308844147</v>
      </c>
      <c r="H43" s="27">
        <f t="shared" si="24"/>
        <v>0.5672785299209</v>
      </c>
      <c r="I43" s="41">
        <v>16</v>
      </c>
      <c r="J43" s="42">
        <f t="shared" si="25"/>
        <v>9.0764564787344</v>
      </c>
      <c r="K43" s="30">
        <f t="shared" si="26"/>
        <v>0.90764564787344004</v>
      </c>
      <c r="L43" s="43">
        <f t="shared" si="27"/>
        <v>2.7352903026185915</v>
      </c>
      <c r="M43" s="30">
        <f>AVERAGE(L43:L44)</f>
        <v>2.917637753416181</v>
      </c>
      <c r="N43" s="44">
        <f>STDEV(L43:L45)</f>
        <v>0.25787823798210519</v>
      </c>
      <c r="R43"/>
      <c r="S43"/>
      <c r="T43"/>
      <c r="U43"/>
    </row>
    <row r="44" spans="1:21" ht="15">
      <c r="A44" s="45"/>
      <c r="B44" s="67">
        <v>0.217</v>
      </c>
      <c r="C44" s="67">
        <v>0.19800000000000001</v>
      </c>
      <c r="D44" s="27">
        <f t="shared" si="20"/>
        <v>0.20750000000000002</v>
      </c>
      <c r="E44" s="27">
        <f t="shared" si="21"/>
        <v>0.14750000000000002</v>
      </c>
      <c r="F44" s="27">
        <f t="shared" si="22"/>
        <v>-0.83120797968581817</v>
      </c>
      <c r="G44" s="28">
        <f t="shared" si="23"/>
        <v>-0.27408866008728733</v>
      </c>
      <c r="H44" s="27">
        <f t="shared" si="24"/>
        <v>0.53199964183899029</v>
      </c>
      <c r="I44" s="41">
        <v>16</v>
      </c>
      <c r="J44" s="42">
        <f t="shared" si="25"/>
        <v>8.5119942694238446</v>
      </c>
      <c r="K44" s="30">
        <f t="shared" si="26"/>
        <v>0.85119942694238448</v>
      </c>
      <c r="L44" s="43">
        <f t="shared" si="27"/>
        <v>3.0999852042137701</v>
      </c>
      <c r="M44" s="30"/>
      <c r="N44" s="44"/>
      <c r="R44"/>
      <c r="S44"/>
      <c r="T44"/>
      <c r="U44"/>
    </row>
    <row r="45" spans="1:21" ht="15">
      <c r="A45" s="46"/>
      <c r="B45" s="66"/>
      <c r="C45" s="66"/>
      <c r="D45" s="27"/>
      <c r="E45" s="27"/>
      <c r="F45" s="27"/>
      <c r="G45" s="28"/>
      <c r="H45" s="27"/>
      <c r="I45" s="41"/>
      <c r="J45" s="42"/>
      <c r="K45" s="30"/>
      <c r="L45" s="43"/>
      <c r="M45" s="30"/>
      <c r="N45" s="44"/>
      <c r="R45"/>
      <c r="S45"/>
      <c r="T45"/>
      <c r="U45"/>
    </row>
    <row r="46" spans="1:21" ht="15">
      <c r="A46" s="70"/>
      <c r="B46" s="29" t="s">
        <v>43</v>
      </c>
      <c r="C46" s="29"/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8">
        <v>0.161</v>
      </c>
      <c r="C50" s="68">
        <v>0.191</v>
      </c>
      <c r="D50" s="27">
        <f t="shared" ref="D50:D52" si="28">AVERAGE(B50,C50)</f>
        <v>0.17599999999999999</v>
      </c>
      <c r="E50" s="27">
        <f t="shared" ref="E50:E55" si="29">D50-E$8</f>
        <v>0.11599999999999999</v>
      </c>
      <c r="F50" s="27">
        <f t="shared" ref="F50:F55" si="30">LOG(E50)</f>
        <v>-0.93554201077308152</v>
      </c>
      <c r="G50" s="28">
        <f t="shared" ref="G50:G55" si="31">(F50-$B$16)/$B$15</f>
        <v>-0.37621237055438272</v>
      </c>
      <c r="H50" s="27">
        <f t="shared" ref="H50:H55" si="32">10^G50</f>
        <v>0.42052094282204949</v>
      </c>
      <c r="I50" s="41">
        <v>16</v>
      </c>
      <c r="J50" s="42">
        <f t="shared" ref="J50:J55" si="33">H50*I50</f>
        <v>6.7283350851527919</v>
      </c>
      <c r="K50" s="30">
        <f>(0.1*J50/1000)*1000</f>
        <v>0.67283350851527923</v>
      </c>
      <c r="L50" s="43">
        <f t="shared" ref="L50:L55" si="34">K50*100/L31</f>
        <v>1.6570963845658437</v>
      </c>
      <c r="M50" s="30">
        <f>AVERAGE(L50:L52)</f>
        <v>1.5581001326120736</v>
      </c>
      <c r="N50" s="44">
        <f>STDEV(L50:L52)</f>
        <v>0.10621054530613652</v>
      </c>
      <c r="O50" s="48">
        <f>L50/L40</f>
        <v>2.4129172464307556</v>
      </c>
      <c r="P50" s="30">
        <f>AVERAGE(O50:O52)</f>
        <v>1.9201382406468799</v>
      </c>
      <c r="Q50" s="44">
        <f>STDEV(O50:O52)</f>
        <v>0.45086924101091347</v>
      </c>
      <c r="S50"/>
      <c r="T50"/>
    </row>
    <row r="51" spans="1:25" ht="15">
      <c r="B51" s="68">
        <v>0.13</v>
      </c>
      <c r="C51" s="68">
        <v>0.127</v>
      </c>
      <c r="D51" s="27">
        <f t="shared" si="28"/>
        <v>0.1285</v>
      </c>
      <c r="E51" s="27">
        <f t="shared" si="29"/>
        <v>6.8500000000000005E-2</v>
      </c>
      <c r="F51" s="27">
        <f t="shared" si="30"/>
        <v>-1.1643094285075744</v>
      </c>
      <c r="G51" s="28">
        <f t="shared" si="31"/>
        <v>-0.60013334139736996</v>
      </c>
      <c r="H51" s="27">
        <f t="shared" si="32"/>
        <v>0.25111153256172247</v>
      </c>
      <c r="I51" s="41">
        <v>16</v>
      </c>
      <c r="J51" s="42">
        <f t="shared" si="33"/>
        <v>4.0177845209875596</v>
      </c>
      <c r="K51" s="30">
        <f t="shared" ref="K51:K55" si="35">(0.1*J51/1000)*1000</f>
        <v>0.40177845209875596</v>
      </c>
      <c r="L51" s="43">
        <f t="shared" si="34"/>
        <v>1.5712955988799746</v>
      </c>
      <c r="M51" s="30"/>
      <c r="N51" s="44"/>
      <c r="O51" s="2">
        <f t="shared" ref="O51:O54" si="36">L51/L41</f>
        <v>1.8192125170395055</v>
      </c>
      <c r="P51" s="30"/>
      <c r="Q51" s="44"/>
      <c r="S51"/>
      <c r="T51"/>
    </row>
    <row r="52" spans="1:25" ht="15">
      <c r="B52" s="68">
        <v>0.127</v>
      </c>
      <c r="C52" s="68">
        <v>0.13200000000000001</v>
      </c>
      <c r="D52" s="27">
        <f t="shared" si="28"/>
        <v>0.1295</v>
      </c>
      <c r="E52" s="27">
        <f t="shared" si="29"/>
        <v>6.9500000000000006E-2</v>
      </c>
      <c r="F52" s="27">
        <f t="shared" si="30"/>
        <v>-1.1580151954098861</v>
      </c>
      <c r="G52" s="28">
        <f t="shared" si="31"/>
        <v>-0.5939724518795183</v>
      </c>
      <c r="H52" s="27">
        <f t="shared" si="32"/>
        <v>0.25469918079692749</v>
      </c>
      <c r="I52" s="41">
        <v>16</v>
      </c>
      <c r="J52" s="42">
        <f t="shared" si="33"/>
        <v>4.0751868927508399</v>
      </c>
      <c r="K52" s="30">
        <f t="shared" si="35"/>
        <v>0.407518689275084</v>
      </c>
      <c r="L52" s="43">
        <f t="shared" si="34"/>
        <v>1.4459084143904024</v>
      </c>
      <c r="M52" s="30"/>
      <c r="N52" s="44"/>
      <c r="O52" s="2">
        <f t="shared" si="36"/>
        <v>1.5282849584703786</v>
      </c>
      <c r="P52" s="30"/>
      <c r="Q52" s="44"/>
      <c r="S52"/>
      <c r="T52"/>
    </row>
    <row r="53" spans="1:25" ht="15">
      <c r="A53" s="1" t="s">
        <v>26</v>
      </c>
      <c r="B53" s="68">
        <v>0.28100000000000003</v>
      </c>
      <c r="C53" s="68">
        <v>0.30499999999999999</v>
      </c>
      <c r="D53" s="27">
        <f>AVERAGE(B53:C53)</f>
        <v>0.29300000000000004</v>
      </c>
      <c r="E53" s="27">
        <f t="shared" si="29"/>
        <v>0.23300000000000004</v>
      </c>
      <c r="F53" s="27">
        <f t="shared" si="30"/>
        <v>-0.63264407897398101</v>
      </c>
      <c r="G53" s="28">
        <f t="shared" si="31"/>
        <v>-7.9731343551204578E-2</v>
      </c>
      <c r="H53" s="27">
        <f t="shared" si="32"/>
        <v>0.83227846295534214</v>
      </c>
      <c r="I53" s="41">
        <v>16</v>
      </c>
      <c r="J53" s="42">
        <f t="shared" si="33"/>
        <v>13.316455407285474</v>
      </c>
      <c r="K53" s="30">
        <f t="shared" si="35"/>
        <v>1.3316455407285475</v>
      </c>
      <c r="L53" s="43">
        <f t="shared" si="34"/>
        <v>4.1259165561309077</v>
      </c>
      <c r="M53" s="30">
        <f>AVERAGE(L53:L55)</f>
        <v>4.8111355943865739</v>
      </c>
      <c r="N53" s="44">
        <f>STDEV(L53:L55)</f>
        <v>2.2775998665911672</v>
      </c>
      <c r="O53" s="2">
        <f t="shared" si="36"/>
        <v>1.5084017049967309</v>
      </c>
      <c r="P53" s="30">
        <f>AVERAGE(O53:O55)</f>
        <v>1.2307853239361095</v>
      </c>
      <c r="Q53" s="44">
        <f>STDEV(O53:O55)</f>
        <v>0.39260885123286821</v>
      </c>
      <c r="S53"/>
      <c r="T53"/>
    </row>
    <row r="54" spans="1:25" ht="15">
      <c r="A54" s="45"/>
      <c r="B54" s="68">
        <v>0.19800000000000001</v>
      </c>
      <c r="C54" s="68">
        <v>0.19400000000000001</v>
      </c>
      <c r="D54" s="27">
        <f>AVERAGE(B54:C54)</f>
        <v>0.19600000000000001</v>
      </c>
      <c r="E54" s="27">
        <f t="shared" si="29"/>
        <v>0.13600000000000001</v>
      </c>
      <c r="F54" s="27">
        <f t="shared" si="30"/>
        <v>-0.86646109162978246</v>
      </c>
      <c r="G54" s="28">
        <f t="shared" si="31"/>
        <v>-0.30859493344519467</v>
      </c>
      <c r="H54" s="27">
        <f t="shared" si="32"/>
        <v>0.49136595962622465</v>
      </c>
      <c r="I54" s="41">
        <v>16</v>
      </c>
      <c r="J54" s="42">
        <f t="shared" si="33"/>
        <v>7.8618553540195943</v>
      </c>
      <c r="K54" s="30">
        <f t="shared" si="35"/>
        <v>0.78618553540195946</v>
      </c>
      <c r="L54" s="43">
        <f t="shared" si="34"/>
        <v>2.954809620030094</v>
      </c>
      <c r="M54" s="30"/>
      <c r="N54" s="44"/>
      <c r="O54" s="2">
        <f t="shared" si="36"/>
        <v>0.95316894287548826</v>
      </c>
      <c r="P54" s="30"/>
      <c r="Q54" s="44"/>
      <c r="S54"/>
      <c r="T54"/>
    </row>
    <row r="55" spans="1:25" ht="15">
      <c r="A55" s="46"/>
      <c r="B55" s="68">
        <v>0.46400000000000002</v>
      </c>
      <c r="C55" s="68">
        <v>0.40100000000000002</v>
      </c>
      <c r="D55" s="27">
        <f>AVERAGE(B55:C55)</f>
        <v>0.4325</v>
      </c>
      <c r="E55" s="27">
        <f t="shared" si="29"/>
        <v>0.3725</v>
      </c>
      <c r="F55" s="27">
        <f t="shared" si="30"/>
        <v>-0.42887372291568837</v>
      </c>
      <c r="G55" s="28">
        <f t="shared" si="31"/>
        <v>0.11972212936664944</v>
      </c>
      <c r="H55" s="27">
        <f t="shared" si="32"/>
        <v>1.3174135602744204</v>
      </c>
      <c r="I55" s="41">
        <v>16</v>
      </c>
      <c r="J55" s="42">
        <f t="shared" si="33"/>
        <v>21.078616964390726</v>
      </c>
      <c r="K55" s="30">
        <f t="shared" si="35"/>
        <v>2.1078616964390728</v>
      </c>
      <c r="L55" s="43">
        <f t="shared" si="34"/>
        <v>7.3526806069987192</v>
      </c>
      <c r="M55" s="30"/>
      <c r="N55" s="44"/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1.9201382406468799</v>
      </c>
      <c r="O58" s="30">
        <f>Q50</f>
        <v>0.45086924101091347</v>
      </c>
    </row>
    <row r="59" spans="1:25" ht="15">
      <c r="D59"/>
      <c r="E59"/>
      <c r="G59"/>
      <c r="M59" s="2" t="s">
        <v>26</v>
      </c>
      <c r="N59" s="30">
        <f>P53</f>
        <v>1.2307853239361095</v>
      </c>
      <c r="O59" s="30">
        <f>Q53</f>
        <v>0.39260885123286821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0.83219406782521776</v>
      </c>
      <c r="C65" s="30">
        <f>N40</f>
        <v>0.13251272168019482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1.5581001326120736</v>
      </c>
      <c r="C66" s="30">
        <f>N50</f>
        <v>0.10621054530613652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2.917637753416181</v>
      </c>
      <c r="C67" s="30">
        <f>N43</f>
        <v>0.25787823798210519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4.8111355943865739</v>
      </c>
      <c r="C68" s="30">
        <f>N53</f>
        <v>2.2775998665911672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tabSelected="1" zoomScale="80" zoomScaleNormal="80" workbookViewId="0">
      <selection activeCell="C5" sqref="C5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9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2">
      <c r="A1" s="1" t="s">
        <v>0</v>
      </c>
      <c r="B1" s="64">
        <v>42332</v>
      </c>
    </row>
    <row r="2" spans="1:22">
      <c r="A2" s="1" t="s">
        <v>1</v>
      </c>
      <c r="B2" s="2">
        <v>73</v>
      </c>
      <c r="C2" s="3"/>
      <c r="E2" s="4" t="s">
        <v>40</v>
      </c>
    </row>
    <row r="3" spans="1:22" ht="15">
      <c r="A3" s="1" t="s">
        <v>2</v>
      </c>
      <c r="B3" s="2" t="s">
        <v>44</v>
      </c>
      <c r="D3" s="10" t="s">
        <v>41</v>
      </c>
      <c r="E3" s="63">
        <v>171048</v>
      </c>
      <c r="F3" s="63">
        <v>168048</v>
      </c>
      <c r="N3" s="71"/>
      <c r="O3" s="71"/>
      <c r="P3" s="48"/>
      <c r="Q3" s="48"/>
      <c r="R3" s="48"/>
      <c r="S3" s="72"/>
      <c r="T3" s="72"/>
      <c r="U3" s="48"/>
      <c r="V3" s="48"/>
    </row>
    <row r="4" spans="1:22" ht="15">
      <c r="D4" s="10" t="s">
        <v>42</v>
      </c>
      <c r="E4" s="63">
        <v>181512</v>
      </c>
      <c r="F4" s="63">
        <v>185256</v>
      </c>
      <c r="N4" s="71"/>
      <c r="O4" s="71"/>
      <c r="P4" s="48"/>
      <c r="Q4" s="48"/>
      <c r="R4" s="48"/>
      <c r="S4" s="72"/>
      <c r="T4" s="72"/>
      <c r="U4" s="48"/>
      <c r="V4" s="48"/>
    </row>
    <row r="5" spans="1:22" ht="15">
      <c r="A5" s="2"/>
      <c r="N5" s="71"/>
      <c r="O5" s="71"/>
      <c r="P5" s="48"/>
      <c r="Q5" s="48"/>
      <c r="R5" s="48"/>
      <c r="S5" s="72"/>
      <c r="T5" s="72"/>
      <c r="U5" s="48"/>
      <c r="V5" s="48"/>
    </row>
    <row r="6" spans="1:22" ht="15">
      <c r="N6" s="71"/>
      <c r="O6" s="71"/>
      <c r="P6" s="48"/>
      <c r="Q6" s="48"/>
      <c r="R6" s="48"/>
      <c r="S6" s="72"/>
      <c r="T6" s="72"/>
      <c r="U6" s="48"/>
      <c r="V6" s="48"/>
    </row>
    <row r="7" spans="1:22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 s="71"/>
      <c r="O7" s="71"/>
      <c r="P7" s="48"/>
      <c r="Q7" s="48"/>
      <c r="R7" s="48"/>
      <c r="S7" s="72"/>
      <c r="T7" s="72"/>
      <c r="U7" s="48"/>
      <c r="V7" s="48"/>
    </row>
    <row r="8" spans="1:22" ht="15">
      <c r="A8" s="5">
        <v>0</v>
      </c>
      <c r="B8" s="10">
        <v>0</v>
      </c>
      <c r="C8" s="69">
        <v>6.4000000000000001E-2</v>
      </c>
      <c r="D8" s="69">
        <v>5.6000000000000001E-2</v>
      </c>
      <c r="E8" s="11">
        <f t="shared" ref="E8:E13" si="0">AVERAGE(C8:D8)</f>
        <v>0.06</v>
      </c>
      <c r="F8" s="12"/>
      <c r="G8" s="10"/>
      <c r="H8" s="10"/>
      <c r="N8" s="71"/>
      <c r="O8" s="71"/>
      <c r="P8" s="48"/>
      <c r="Q8" s="48"/>
      <c r="R8" s="48"/>
      <c r="S8" s="72"/>
      <c r="T8" s="72"/>
      <c r="U8" s="48"/>
      <c r="V8" s="48"/>
    </row>
    <row r="9" spans="1:22" ht="15">
      <c r="A9" s="5">
        <v>3.18</v>
      </c>
      <c r="B9" s="12">
        <f>A9/23</f>
        <v>0.13826086956521741</v>
      </c>
      <c r="C9" s="69">
        <v>9.4E-2</v>
      </c>
      <c r="D9" s="69">
        <v>9.5000000000000001E-2</v>
      </c>
      <c r="E9" s="11">
        <f t="shared" si="0"/>
        <v>9.4500000000000001E-2</v>
      </c>
      <c r="F9" s="12">
        <f>(E9-$E$8)</f>
        <v>3.4500000000000003E-2</v>
      </c>
      <c r="G9" s="12">
        <f>LOG(B9)</f>
        <v>-0.85930071603316016</v>
      </c>
      <c r="H9" s="12">
        <f>LOG(F9)</f>
        <v>-1.4621809049267258</v>
      </c>
      <c r="N9" s="72"/>
      <c r="O9" s="72"/>
      <c r="P9" s="48"/>
      <c r="Q9" s="48"/>
      <c r="R9" s="48"/>
      <c r="S9" s="73"/>
      <c r="T9" s="73"/>
      <c r="U9" s="74"/>
      <c r="V9" s="75"/>
    </row>
    <row r="10" spans="1:22" ht="15">
      <c r="A10" s="5">
        <v>10.5</v>
      </c>
      <c r="B10" s="12">
        <f t="shared" ref="B10:B13" si="1">A10/23</f>
        <v>0.45652173913043476</v>
      </c>
      <c r="C10" s="69">
        <v>0.19400000000000001</v>
      </c>
      <c r="D10" s="69">
        <v>0.19400000000000001</v>
      </c>
      <c r="E10" s="11">
        <f t="shared" si="0"/>
        <v>0.19400000000000001</v>
      </c>
      <c r="F10" s="12">
        <f>(E10-$E$8)</f>
        <v>0.13400000000000001</v>
      </c>
      <c r="G10" s="12">
        <f>LOG(B10)</f>
        <v>-0.34053853694765485</v>
      </c>
      <c r="H10" s="12">
        <f>LOG(F10)</f>
        <v>-0.8728952016351923</v>
      </c>
      <c r="N10" s="72"/>
      <c r="O10" s="72"/>
      <c r="P10" s="48"/>
      <c r="Q10" s="48"/>
      <c r="R10" s="48"/>
      <c r="S10" s="72"/>
      <c r="T10" s="72"/>
      <c r="U10" s="48"/>
      <c r="V10" s="48"/>
    </row>
    <row r="11" spans="1:22" ht="15">
      <c r="A11" s="5">
        <v>31.1</v>
      </c>
      <c r="B11" s="12">
        <f t="shared" si="1"/>
        <v>1.3521739130434782</v>
      </c>
      <c r="C11" s="69">
        <v>0.46899999999999997</v>
      </c>
      <c r="D11" s="69">
        <v>0.45200000000000001</v>
      </c>
      <c r="E11" s="11">
        <f t="shared" si="0"/>
        <v>0.46050000000000002</v>
      </c>
      <c r="F11" s="12">
        <f>(E11-$E$8)</f>
        <v>0.40050000000000002</v>
      </c>
      <c r="G11" s="12">
        <f>LOG(B11)</f>
        <v>0.13103255300924463</v>
      </c>
      <c r="H11" s="12">
        <f>LOG(F11)</f>
        <v>-0.39739747957974353</v>
      </c>
      <c r="N11" s="72"/>
      <c r="O11" s="72"/>
      <c r="P11" s="48"/>
      <c r="Q11" s="48"/>
      <c r="R11" s="48"/>
      <c r="S11" s="72"/>
      <c r="T11" s="72"/>
      <c r="U11" s="48"/>
      <c r="V11" s="48"/>
    </row>
    <row r="12" spans="1:22" ht="15">
      <c r="A12" s="5">
        <v>103</v>
      </c>
      <c r="B12" s="12">
        <f t="shared" si="1"/>
        <v>4.4782608695652177</v>
      </c>
      <c r="C12" s="69">
        <v>1.423</v>
      </c>
      <c r="D12" s="69">
        <v>1.4830000000000001</v>
      </c>
      <c r="E12" s="11">
        <f t="shared" si="0"/>
        <v>1.4530000000000001</v>
      </c>
      <c r="F12" s="12">
        <f>(E12-$E$8)</f>
        <v>1.393</v>
      </c>
      <c r="G12" s="12">
        <f>LOG(B12)</f>
        <v>0.65110938868757939</v>
      </c>
      <c r="H12" s="12">
        <f>LOG(F12)</f>
        <v>0.14395111642396349</v>
      </c>
      <c r="N12" s="72"/>
      <c r="O12" s="72"/>
      <c r="P12" s="48"/>
      <c r="Q12" s="48"/>
      <c r="R12" s="48"/>
      <c r="S12" s="72"/>
      <c r="T12" s="72"/>
      <c r="U12" s="48"/>
      <c r="V12" s="48"/>
    </row>
    <row r="13" spans="1:22" ht="15">
      <c r="A13" s="5">
        <v>214</v>
      </c>
      <c r="B13" s="12">
        <f t="shared" si="1"/>
        <v>9.304347826086957</v>
      </c>
      <c r="C13" s="69">
        <v>2.3039999999999998</v>
      </c>
      <c r="D13" s="69">
        <v>2.7879999999999998</v>
      </c>
      <c r="E13" s="11">
        <f t="shared" si="0"/>
        <v>2.5459999999999998</v>
      </c>
      <c r="F13" s="12">
        <f>(E13-$E$8)</f>
        <v>2.4859999999999998</v>
      </c>
      <c r="G13" s="12">
        <f>LOG(B13)</f>
        <v>0.96868593733159802</v>
      </c>
      <c r="H13" s="12">
        <f>LOG(F13)</f>
        <v>0.3955011243056259</v>
      </c>
      <c r="N13" s="72"/>
      <c r="O13" s="72"/>
      <c r="P13" s="48"/>
      <c r="Q13" s="48"/>
      <c r="R13" s="48"/>
      <c r="S13" s="72"/>
      <c r="T13" s="72"/>
      <c r="U13" s="48"/>
      <c r="V13" s="48"/>
    </row>
    <row r="14" spans="1:22" ht="15">
      <c r="N14" s="73"/>
      <c r="O14" s="73"/>
      <c r="P14" s="48"/>
      <c r="Q14" s="75"/>
      <c r="R14" s="48"/>
      <c r="S14" s="72"/>
      <c r="T14" s="72"/>
      <c r="U14" s="48"/>
      <c r="V14" s="48"/>
    </row>
    <row r="15" spans="1:22" ht="15">
      <c r="A15" s="5" t="s">
        <v>10</v>
      </c>
      <c r="B15" s="11">
        <f>SLOPE(H9:H13,G9:G13)</f>
        <v>1.0216435596597335</v>
      </c>
      <c r="N15" s="71"/>
      <c r="O15" s="48"/>
      <c r="P15" s="48"/>
      <c r="Q15" s="48"/>
      <c r="R15" s="48"/>
      <c r="S15" s="48"/>
      <c r="T15" s="48"/>
      <c r="U15" s="48"/>
      <c r="V15" s="48"/>
    </row>
    <row r="16" spans="1:22" ht="15">
      <c r="A16" s="5" t="s">
        <v>11</v>
      </c>
      <c r="B16" s="11">
        <f>INTERCEPT(H9:H13,G9:G13)</f>
        <v>-0.55118706533187523</v>
      </c>
      <c r="C16" s="13"/>
      <c r="G16" s="13"/>
      <c r="H16" s="13"/>
      <c r="N16" s="48"/>
      <c r="O16" s="48"/>
      <c r="P16" s="48"/>
      <c r="Q16" s="48"/>
      <c r="R16" s="48"/>
      <c r="S16" s="48"/>
      <c r="T16" s="48"/>
      <c r="U16" s="48"/>
      <c r="V16" s="48"/>
    </row>
    <row r="17" spans="1:22" ht="15">
      <c r="B17"/>
      <c r="C17"/>
      <c r="D17"/>
      <c r="E17"/>
      <c r="F17"/>
      <c r="G17"/>
      <c r="N17" s="48"/>
      <c r="O17" s="48"/>
      <c r="P17" s="48"/>
      <c r="Q17" s="48"/>
      <c r="R17" s="48"/>
      <c r="S17" s="48"/>
      <c r="T17" s="48"/>
      <c r="U17" s="48"/>
      <c r="V17" s="48"/>
    </row>
    <row r="18" spans="1:22" ht="15">
      <c r="B18"/>
      <c r="C18"/>
      <c r="D18"/>
      <c r="E18"/>
      <c r="F18"/>
      <c r="G18"/>
      <c r="N18" s="48"/>
      <c r="O18" s="48"/>
      <c r="P18" s="48"/>
      <c r="Q18" s="48"/>
      <c r="R18" s="48"/>
      <c r="S18" s="48"/>
      <c r="T18" s="48"/>
      <c r="U18" s="48"/>
      <c r="V18" s="48"/>
    </row>
    <row r="19" spans="1:22" ht="23.25">
      <c r="A19" s="14" t="s">
        <v>12</v>
      </c>
      <c r="B19" s="15"/>
      <c r="C19" s="15"/>
      <c r="K19" s="16"/>
      <c r="L19" s="17" t="s">
        <v>13</v>
      </c>
      <c r="M19" s="18"/>
      <c r="N19" s="48"/>
      <c r="O19" s="48"/>
      <c r="P19" s="48"/>
      <c r="Q19" s="48"/>
      <c r="R19" s="48"/>
      <c r="S19" s="48"/>
      <c r="T19" s="48"/>
      <c r="U19" s="48"/>
      <c r="V19" s="48"/>
    </row>
    <row r="20" spans="1:22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  <c r="N20" s="76"/>
      <c r="O20" s="76"/>
      <c r="P20" s="76"/>
      <c r="Q20" s="76"/>
      <c r="R20" s="76"/>
      <c r="S20" s="76"/>
      <c r="T20" s="76"/>
      <c r="U20" s="76"/>
      <c r="V20" s="76"/>
    </row>
    <row r="21" spans="1:22" s="24" customFormat="1">
      <c r="A21" s="23"/>
      <c r="L21" s="25"/>
      <c r="M21" s="26"/>
    </row>
    <row r="22" spans="1:22" ht="15">
      <c r="A22" s="1" t="s">
        <v>25</v>
      </c>
      <c r="B22" s="77">
        <v>0.40600000000000003</v>
      </c>
      <c r="C22" s="77">
        <v>0.39900000000000002</v>
      </c>
      <c r="D22" s="27">
        <f t="shared" ref="D22:D27" si="2">AVERAGE(B22:C22)</f>
        <v>0.40250000000000002</v>
      </c>
      <c r="E22" s="27">
        <f t="shared" ref="E22:E27" si="3">D22-E$8</f>
        <v>0.34250000000000003</v>
      </c>
      <c r="F22" s="27">
        <f>LOG(E22)</f>
        <v>-0.4653394241715556</v>
      </c>
      <c r="G22" s="28">
        <f>(F22-$B$16)/$B$15</f>
        <v>8.4028955449894735E-2</v>
      </c>
      <c r="H22" s="28">
        <f>10^G22</f>
        <v>1.2134697526932894</v>
      </c>
      <c r="I22" s="29">
        <v>500</v>
      </c>
      <c r="J22" s="30">
        <f>(H22*I22)</f>
        <v>606.73487634664468</v>
      </c>
      <c r="K22" s="31">
        <f>(0.05*J22/1000)*1000</f>
        <v>30.336743817332234</v>
      </c>
      <c r="L22" s="32">
        <f>K22+K40+K50</f>
        <v>30.857386642956968</v>
      </c>
      <c r="M22" s="33">
        <f>(L22*1000000/50000)/1000</f>
        <v>0.61714773285913938</v>
      </c>
      <c r="N22" s="34"/>
    </row>
    <row r="23" spans="1:22" ht="15">
      <c r="B23" s="77">
        <v>0.35299999999999998</v>
      </c>
      <c r="C23" s="77">
        <v>0.32700000000000001</v>
      </c>
      <c r="D23" s="27">
        <f t="shared" si="2"/>
        <v>0.33999999999999997</v>
      </c>
      <c r="E23" s="27">
        <f t="shared" si="3"/>
        <v>0.27999999999999997</v>
      </c>
      <c r="F23" s="27">
        <f t="shared" ref="F23:F27" si="4">LOG(E23)</f>
        <v>-0.55284196865778079</v>
      </c>
      <c r="G23" s="28">
        <f t="shared" ref="G23:G27" si="5">(F23-$B$16)/$B$15</f>
        <v>-1.619844132778309E-3</v>
      </c>
      <c r="H23" s="28">
        <f t="shared" ref="H23:H27" si="6">10^G23</f>
        <v>0.99627711821896203</v>
      </c>
      <c r="I23" s="29">
        <v>500</v>
      </c>
      <c r="J23" s="30">
        <f t="shared" ref="J23:J27" si="7">(H23*I23)</f>
        <v>498.13855910948104</v>
      </c>
      <c r="K23" s="31">
        <f t="shared" ref="K23:K27" si="8">(0.05*J23/1000)*1000</f>
        <v>24.906927955474053</v>
      </c>
      <c r="L23" s="32">
        <f>K23+K41+K51</f>
        <v>25.823758802513193</v>
      </c>
      <c r="M23" s="33">
        <f t="shared" ref="M23:M27" si="9">(L23*1000000/50000)/1000</f>
        <v>0.51647517605026383</v>
      </c>
      <c r="N23" s="34"/>
    </row>
    <row r="24" spans="1:22" ht="15">
      <c r="B24" s="77">
        <v>0.32200000000000001</v>
      </c>
      <c r="C24" s="77">
        <v>0.29599999999999999</v>
      </c>
      <c r="D24" s="27">
        <f t="shared" si="2"/>
        <v>0.309</v>
      </c>
      <c r="E24" s="27">
        <f t="shared" si="3"/>
        <v>0.249</v>
      </c>
      <c r="F24" s="27">
        <f t="shared" si="4"/>
        <v>-0.60380065290426366</v>
      </c>
      <c r="G24" s="28">
        <f t="shared" si="5"/>
        <v>-5.1498966616019978E-2</v>
      </c>
      <c r="H24" s="28">
        <f t="shared" si="6"/>
        <v>0.88818008970088713</v>
      </c>
      <c r="I24" s="29">
        <v>500</v>
      </c>
      <c r="J24" s="30">
        <f t="shared" si="7"/>
        <v>444.09004485044358</v>
      </c>
      <c r="K24" s="31">
        <f t="shared" si="8"/>
        <v>22.204502242522182</v>
      </c>
      <c r="L24" s="32">
        <f t="shared" ref="L24:L27" si="10">K24+K42+K52</f>
        <v>22.869955996311827</v>
      </c>
      <c r="M24" s="33">
        <f t="shared" si="9"/>
        <v>0.45739911992623655</v>
      </c>
      <c r="N24" s="34"/>
    </row>
    <row r="25" spans="1:22" ht="15">
      <c r="A25" s="1" t="s">
        <v>26</v>
      </c>
      <c r="B25" s="77">
        <v>0.32200000000000001</v>
      </c>
      <c r="C25" s="77">
        <v>0.33400000000000002</v>
      </c>
      <c r="D25" s="27">
        <f t="shared" si="2"/>
        <v>0.32800000000000001</v>
      </c>
      <c r="E25" s="27">
        <f t="shared" si="3"/>
        <v>0.26800000000000002</v>
      </c>
      <c r="F25" s="27">
        <f t="shared" si="4"/>
        <v>-0.57186520597121115</v>
      </c>
      <c r="G25" s="28">
        <f t="shared" si="5"/>
        <v>-2.0240073403118154E-2</v>
      </c>
      <c r="H25" s="28">
        <f t="shared" si="6"/>
        <v>0.95446482208993</v>
      </c>
      <c r="I25" s="29">
        <v>500</v>
      </c>
      <c r="J25" s="30">
        <f t="shared" si="7"/>
        <v>477.23241104496498</v>
      </c>
      <c r="K25" s="31">
        <f t="shared" si="8"/>
        <v>23.861620552248251</v>
      </c>
      <c r="L25" s="32">
        <f t="shared" si="10"/>
        <v>25.794433938814645</v>
      </c>
      <c r="M25" s="33">
        <f t="shared" si="9"/>
        <v>0.51588867877629285</v>
      </c>
      <c r="N25" s="34"/>
    </row>
    <row r="26" spans="1:22" ht="15">
      <c r="B26" s="77">
        <v>0.32200000000000001</v>
      </c>
      <c r="C26" s="77">
        <v>0.27800000000000002</v>
      </c>
      <c r="D26" s="27">
        <f t="shared" si="2"/>
        <v>0.30000000000000004</v>
      </c>
      <c r="E26" s="27">
        <f t="shared" si="3"/>
        <v>0.24000000000000005</v>
      </c>
      <c r="F26" s="27">
        <f t="shared" si="4"/>
        <v>-0.61978875828839386</v>
      </c>
      <c r="G26" s="28">
        <f t="shared" si="5"/>
        <v>-6.7148363348335474E-2</v>
      </c>
      <c r="H26" s="28">
        <f t="shared" si="6"/>
        <v>0.85674511462203096</v>
      </c>
      <c r="I26" s="29">
        <v>500</v>
      </c>
      <c r="J26" s="30">
        <f t="shared" si="7"/>
        <v>428.3725573110155</v>
      </c>
      <c r="K26" s="31">
        <f t="shared" si="8"/>
        <v>21.418627865550775</v>
      </c>
      <c r="L26" s="32">
        <f t="shared" si="10"/>
        <v>23.39978556821162</v>
      </c>
      <c r="M26" s="33">
        <f t="shared" si="9"/>
        <v>0.46799571136423235</v>
      </c>
      <c r="N26" s="34"/>
    </row>
    <row r="27" spans="1:22" ht="15">
      <c r="B27" s="77">
        <v>0.312</v>
      </c>
      <c r="C27" s="77">
        <v>0.28399999999999997</v>
      </c>
      <c r="D27" s="27">
        <f t="shared" si="2"/>
        <v>0.29799999999999999</v>
      </c>
      <c r="E27" s="27">
        <f t="shared" si="3"/>
        <v>0.23799999999999999</v>
      </c>
      <c r="F27" s="27">
        <f t="shared" si="4"/>
        <v>-0.62342304294348805</v>
      </c>
      <c r="G27" s="28">
        <f t="shared" si="5"/>
        <v>-7.0705655537702E-2</v>
      </c>
      <c r="H27" s="28">
        <f t="shared" si="6"/>
        <v>0.84975620487542336</v>
      </c>
      <c r="I27" s="29">
        <v>500</v>
      </c>
      <c r="J27" s="30">
        <f t="shared" si="7"/>
        <v>424.87810243771168</v>
      </c>
      <c r="K27" s="31">
        <f t="shared" si="8"/>
        <v>21.243905121885586</v>
      </c>
      <c r="L27" s="32">
        <f t="shared" si="10"/>
        <v>22.469167538571444</v>
      </c>
      <c r="M27" s="33">
        <f t="shared" si="9"/>
        <v>0.44938335077142888</v>
      </c>
      <c r="N27" s="34"/>
    </row>
    <row r="28" spans="1:22" ht="23.25">
      <c r="A28" s="14" t="s">
        <v>12</v>
      </c>
      <c r="B28" s="15"/>
      <c r="C28" s="15"/>
      <c r="K28" s="16"/>
      <c r="L28" s="17" t="s">
        <v>13</v>
      </c>
      <c r="M28" s="18"/>
    </row>
    <row r="29" spans="1:22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22" s="24" customFormat="1">
      <c r="A30" s="23"/>
      <c r="L30" s="25"/>
      <c r="M30" s="26"/>
    </row>
    <row r="31" spans="1:22" ht="15">
      <c r="A31" s="1" t="s">
        <v>25</v>
      </c>
      <c r="B31" s="77">
        <v>0.40600000000000003</v>
      </c>
      <c r="C31" s="77">
        <v>0.39900000000000002</v>
      </c>
      <c r="D31" s="27">
        <f t="shared" ref="D31:D36" si="11">AVERAGE(B31:C31)</f>
        <v>0.40250000000000002</v>
      </c>
      <c r="E31" s="27">
        <f t="shared" ref="E31:E36" si="12">D31-E$8</f>
        <v>0.34250000000000003</v>
      </c>
      <c r="F31" s="27">
        <f>LOG(E31)</f>
        <v>-0.4653394241715556</v>
      </c>
      <c r="G31" s="28">
        <f>(F31-$B$16)/$B$15</f>
        <v>8.4028955449894735E-2</v>
      </c>
      <c r="H31" s="28">
        <f>10^G31</f>
        <v>1.2134697526932894</v>
      </c>
      <c r="I31" s="29">
        <v>500</v>
      </c>
      <c r="J31" s="30">
        <f>(H31*I31)</f>
        <v>606.73487634664468</v>
      </c>
      <c r="K31" s="31">
        <f>(0.05*J31/1000)*1000</f>
        <v>30.336743817332234</v>
      </c>
      <c r="L31" s="32">
        <f>K31+K50</f>
        <v>30.663726923025205</v>
      </c>
      <c r="M31" s="33">
        <f>(L31*1000000/50000)/1000</f>
        <v>0.61327453846050417</v>
      </c>
      <c r="N31" s="35"/>
      <c r="Q31"/>
    </row>
    <row r="32" spans="1:22" ht="15">
      <c r="B32" s="77">
        <v>0.35299999999999998</v>
      </c>
      <c r="C32" s="77">
        <v>0.32700000000000001</v>
      </c>
      <c r="D32" s="27">
        <f t="shared" si="11"/>
        <v>0.33999999999999997</v>
      </c>
      <c r="E32" s="27">
        <f t="shared" si="12"/>
        <v>0.27999999999999997</v>
      </c>
      <c r="F32" s="27">
        <f t="shared" ref="F32:F36" si="13">LOG(E32)</f>
        <v>-0.55284196865778079</v>
      </c>
      <c r="G32" s="28">
        <f t="shared" ref="G32:G36" si="14">(F32-$B$16)/$B$15</f>
        <v>-1.619844132778309E-3</v>
      </c>
      <c r="H32" s="28">
        <f t="shared" ref="H32:H36" si="15">10^G32</f>
        <v>0.99627711821896203</v>
      </c>
      <c r="I32" s="29">
        <v>500</v>
      </c>
      <c r="J32" s="30">
        <f t="shared" ref="J32:J36" si="16">(H32*I32)</f>
        <v>498.13855910948104</v>
      </c>
      <c r="K32" s="31">
        <f t="shared" ref="K32:K36" si="17">(0.05*J32/1000)*1000</f>
        <v>24.906927955474053</v>
      </c>
      <c r="L32" s="32">
        <f>K32+K51</f>
        <v>25.534308201004244</v>
      </c>
      <c r="M32" s="33">
        <f t="shared" ref="M32:M36" si="18">(L32*1000000/50000)/1000</f>
        <v>0.51068616402008493</v>
      </c>
      <c r="N32" s="36"/>
      <c r="Q32"/>
    </row>
    <row r="33" spans="1:21" ht="15">
      <c r="B33" s="77">
        <v>0.32200000000000001</v>
      </c>
      <c r="C33" s="77">
        <v>0.29599999999999999</v>
      </c>
      <c r="D33" s="27">
        <f t="shared" si="11"/>
        <v>0.309</v>
      </c>
      <c r="E33" s="27">
        <f t="shared" si="12"/>
        <v>0.249</v>
      </c>
      <c r="F33" s="27">
        <f t="shared" si="13"/>
        <v>-0.60380065290426366</v>
      </c>
      <c r="G33" s="28">
        <f t="shared" si="14"/>
        <v>-5.1498966616019978E-2</v>
      </c>
      <c r="H33" s="28">
        <f t="shared" si="15"/>
        <v>0.88818008970088713</v>
      </c>
      <c r="I33" s="29">
        <v>500</v>
      </c>
      <c r="J33" s="30">
        <f t="shared" si="16"/>
        <v>444.09004485044358</v>
      </c>
      <c r="K33" s="31">
        <f t="shared" si="17"/>
        <v>22.204502242522182</v>
      </c>
      <c r="L33" s="32">
        <f t="shared" ref="L33:L36" si="19">K33+K52</f>
        <v>22.563170381190897</v>
      </c>
      <c r="M33" s="33">
        <f t="shared" si="18"/>
        <v>0.45126340762381789</v>
      </c>
      <c r="N33" s="36"/>
      <c r="Q33"/>
      <c r="R33"/>
      <c r="S33"/>
    </row>
    <row r="34" spans="1:21" ht="15">
      <c r="A34" s="1" t="s">
        <v>26</v>
      </c>
      <c r="B34" s="77">
        <v>0.32200000000000001</v>
      </c>
      <c r="C34" s="77">
        <v>0.33400000000000002</v>
      </c>
      <c r="D34" s="27">
        <f t="shared" si="11"/>
        <v>0.32800000000000001</v>
      </c>
      <c r="E34" s="27">
        <f t="shared" si="12"/>
        <v>0.26800000000000002</v>
      </c>
      <c r="F34" s="27">
        <f t="shared" si="13"/>
        <v>-0.57186520597121115</v>
      </c>
      <c r="G34" s="28">
        <f t="shared" si="14"/>
        <v>-2.0240073403118154E-2</v>
      </c>
      <c r="H34" s="28">
        <f t="shared" si="15"/>
        <v>0.95446482208993</v>
      </c>
      <c r="I34" s="29">
        <v>500</v>
      </c>
      <c r="J34" s="30">
        <f t="shared" si="16"/>
        <v>477.23241104496498</v>
      </c>
      <c r="K34" s="31">
        <f t="shared" si="17"/>
        <v>23.861620552248251</v>
      </c>
      <c r="L34" s="32">
        <f t="shared" si="19"/>
        <v>25.022396950272917</v>
      </c>
      <c r="M34" s="33">
        <f t="shared" si="18"/>
        <v>0.50044793900545836</v>
      </c>
      <c r="N34" s="36"/>
      <c r="Q34"/>
      <c r="R34"/>
      <c r="S34"/>
    </row>
    <row r="35" spans="1:21" ht="15">
      <c r="B35" s="77">
        <v>0.32200000000000001</v>
      </c>
      <c r="C35" s="77">
        <v>0.27800000000000002</v>
      </c>
      <c r="D35" s="27">
        <f t="shared" si="11"/>
        <v>0.30000000000000004</v>
      </c>
      <c r="E35" s="27">
        <f t="shared" si="12"/>
        <v>0.24000000000000005</v>
      </c>
      <c r="F35" s="27">
        <f t="shared" si="13"/>
        <v>-0.61978875828839386</v>
      </c>
      <c r="G35" s="28">
        <f t="shared" si="14"/>
        <v>-6.7148363348335474E-2</v>
      </c>
      <c r="H35" s="28">
        <f t="shared" si="15"/>
        <v>0.85674511462203096</v>
      </c>
      <c r="I35" s="29">
        <v>500</v>
      </c>
      <c r="J35" s="30">
        <f t="shared" si="16"/>
        <v>428.3725573110155</v>
      </c>
      <c r="K35" s="31">
        <f t="shared" si="17"/>
        <v>21.418627865550775</v>
      </c>
      <c r="L35" s="32">
        <f t="shared" si="19"/>
        <v>22.540114168798354</v>
      </c>
      <c r="M35" s="33">
        <f t="shared" si="18"/>
        <v>0.45080228337596706</v>
      </c>
      <c r="N35" s="36"/>
      <c r="Q35"/>
      <c r="R35"/>
      <c r="S35"/>
    </row>
    <row r="36" spans="1:21" ht="15">
      <c r="B36" s="77">
        <v>0.312</v>
      </c>
      <c r="C36" s="77">
        <v>0.28399999999999997</v>
      </c>
      <c r="D36" s="27">
        <f t="shared" si="11"/>
        <v>0.29799999999999999</v>
      </c>
      <c r="E36" s="27">
        <f t="shared" si="12"/>
        <v>0.23799999999999999</v>
      </c>
      <c r="F36" s="27">
        <f t="shared" si="13"/>
        <v>-0.62342304294348805</v>
      </c>
      <c r="G36" s="28">
        <f t="shared" si="14"/>
        <v>-7.0705655537702E-2</v>
      </c>
      <c r="H36" s="28">
        <f t="shared" si="15"/>
        <v>0.84975620487542336</v>
      </c>
      <c r="I36" s="29">
        <v>500</v>
      </c>
      <c r="J36" s="30">
        <f t="shared" si="16"/>
        <v>424.87810243771168</v>
      </c>
      <c r="K36" s="31">
        <f t="shared" si="17"/>
        <v>21.243905121885586</v>
      </c>
      <c r="L36" s="32">
        <f t="shared" si="19"/>
        <v>22.469167538571444</v>
      </c>
      <c r="M36" s="33">
        <f t="shared" si="18"/>
        <v>0.44938335077142888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78">
        <v>9.4E-2</v>
      </c>
      <c r="C40" s="78">
        <v>9.0999999999999998E-2</v>
      </c>
      <c r="D40" s="27">
        <f t="shared" ref="D40:D44" si="20">AVERAGE(B40,C40)</f>
        <v>9.2499999999999999E-2</v>
      </c>
      <c r="E40" s="27">
        <f t="shared" ref="E40:E44" si="21">D40-E$8</f>
        <v>3.2500000000000001E-2</v>
      </c>
      <c r="F40" s="27">
        <f t="shared" ref="F40:F44" si="22">LOG(E40)</f>
        <v>-1.4881166390211256</v>
      </c>
      <c r="G40" s="28">
        <f t="shared" ref="G40:G44" si="23">(F40-$B$16)/$B$15</f>
        <v>-0.91708068320941816</v>
      </c>
      <c r="H40" s="27">
        <f t="shared" ref="H40:H44" si="24">10^G40</f>
        <v>0.1210373249573506</v>
      </c>
      <c r="I40" s="41">
        <v>16</v>
      </c>
      <c r="J40" s="42">
        <f t="shared" ref="J40:J44" si="25">H40*I40</f>
        <v>1.9365971993176097</v>
      </c>
      <c r="K40" s="30">
        <f>(0.1*J40/1000)*1000</f>
        <v>0.19365971993176098</v>
      </c>
      <c r="L40" s="43">
        <f>K40*100/L22</f>
        <v>0.62759598592242671</v>
      </c>
      <c r="M40" s="30">
        <f>AVERAGE(L40:L42)</f>
        <v>1.0299668143638041</v>
      </c>
      <c r="N40" s="44">
        <f>STDEV(L40:L42)</f>
        <v>0.36549832081002215</v>
      </c>
      <c r="R40"/>
      <c r="S40"/>
      <c r="T40"/>
      <c r="U40"/>
    </row>
    <row r="41" spans="1:21" ht="15">
      <c r="B41" s="78">
        <v>0.109</v>
      </c>
      <c r="C41" s="78">
        <v>0.109</v>
      </c>
      <c r="D41" s="27">
        <f t="shared" si="20"/>
        <v>0.109</v>
      </c>
      <c r="E41" s="27">
        <f t="shared" si="21"/>
        <v>4.9000000000000002E-2</v>
      </c>
      <c r="F41" s="27">
        <f t="shared" si="22"/>
        <v>-1.3098039199714864</v>
      </c>
      <c r="G41" s="28">
        <f t="shared" si="23"/>
        <v>-0.74254552624231729</v>
      </c>
      <c r="H41" s="27">
        <f t="shared" si="24"/>
        <v>0.18090662594309428</v>
      </c>
      <c r="I41" s="41">
        <v>16</v>
      </c>
      <c r="J41" s="42">
        <f t="shared" si="25"/>
        <v>2.8945060150895086</v>
      </c>
      <c r="K41" s="30">
        <f t="shared" ref="K41:K44" si="26">(0.1*J41/1000)*1000</f>
        <v>0.28945060150895086</v>
      </c>
      <c r="L41" s="43">
        <f t="shared" ref="L41:L44" si="27">K41*100/L23</f>
        <v>1.1208693657748277</v>
      </c>
      <c r="M41" s="30"/>
      <c r="N41" s="44"/>
      <c r="R41"/>
      <c r="S41"/>
      <c r="T41"/>
      <c r="U41"/>
    </row>
    <row r="42" spans="1:21" s="17" customFormat="1" ht="15">
      <c r="A42" s="1"/>
      <c r="B42" s="78">
        <v>0.115</v>
      </c>
      <c r="C42" s="78">
        <v>0.109</v>
      </c>
      <c r="D42" s="27">
        <f t="shared" si="20"/>
        <v>0.112</v>
      </c>
      <c r="E42" s="27">
        <f t="shared" si="21"/>
        <v>5.2000000000000005E-2</v>
      </c>
      <c r="F42" s="27">
        <f t="shared" si="22"/>
        <v>-1.2839966563652008</v>
      </c>
      <c r="G42" s="28">
        <f t="shared" si="23"/>
        <v>-0.71728499054738193</v>
      </c>
      <c r="H42" s="27">
        <f t="shared" si="24"/>
        <v>0.19174100945058076</v>
      </c>
      <c r="I42" s="41">
        <v>16</v>
      </c>
      <c r="J42" s="42">
        <f t="shared" si="25"/>
        <v>3.0678561512092921</v>
      </c>
      <c r="K42" s="30">
        <f t="shared" si="26"/>
        <v>0.30678561512092922</v>
      </c>
      <c r="L42" s="43">
        <f t="shared" si="27"/>
        <v>1.3414350913941577</v>
      </c>
      <c r="M42" s="30"/>
      <c r="N42" s="44"/>
      <c r="R42"/>
      <c r="S42"/>
      <c r="T42"/>
      <c r="U42"/>
    </row>
    <row r="43" spans="1:21" ht="15">
      <c r="A43" s="1" t="s">
        <v>34</v>
      </c>
      <c r="B43" s="78">
        <v>0.19600000000000001</v>
      </c>
      <c r="C43" s="78">
        <v>0.191</v>
      </c>
      <c r="D43" s="27">
        <f t="shared" si="20"/>
        <v>0.19350000000000001</v>
      </c>
      <c r="E43" s="27">
        <f t="shared" si="21"/>
        <v>0.13350000000000001</v>
      </c>
      <c r="F43" s="27">
        <f t="shared" si="22"/>
        <v>-0.87451873429940596</v>
      </c>
      <c r="G43" s="28">
        <f t="shared" si="23"/>
        <v>-0.31648187463269373</v>
      </c>
      <c r="H43" s="27">
        <f t="shared" si="24"/>
        <v>0.48252311783857982</v>
      </c>
      <c r="I43" s="41">
        <v>16</v>
      </c>
      <c r="J43" s="42">
        <f t="shared" si="25"/>
        <v>7.7203698854172771</v>
      </c>
      <c r="K43" s="30">
        <f t="shared" si="26"/>
        <v>0.77203698854172775</v>
      </c>
      <c r="L43" s="43">
        <f t="shared" si="27"/>
        <v>2.9930371427146962</v>
      </c>
      <c r="M43" s="30">
        <f>AVERAGE(L43:L44)</f>
        <v>3.3334401040510473</v>
      </c>
      <c r="N43" s="44">
        <f>STDEV(L43:L45)</f>
        <v>0.48140248459383805</v>
      </c>
      <c r="R43"/>
      <c r="S43"/>
      <c r="T43"/>
      <c r="U43"/>
    </row>
    <row r="44" spans="1:21" ht="15">
      <c r="A44" s="45"/>
      <c r="B44" s="78">
        <v>0.20899999999999999</v>
      </c>
      <c r="C44" s="78">
        <v>0.20899999999999999</v>
      </c>
      <c r="D44" s="27">
        <f t="shared" si="20"/>
        <v>0.20899999999999999</v>
      </c>
      <c r="E44" s="27">
        <f t="shared" si="21"/>
        <v>0.14899999999999999</v>
      </c>
      <c r="F44" s="27">
        <f t="shared" si="22"/>
        <v>-0.82681373158772598</v>
      </c>
      <c r="G44" s="28">
        <f t="shared" si="23"/>
        <v>-0.2697875043108483</v>
      </c>
      <c r="H44" s="27">
        <f t="shared" si="24"/>
        <v>0.53729462463328992</v>
      </c>
      <c r="I44" s="41">
        <v>16</v>
      </c>
      <c r="J44" s="42">
        <f t="shared" si="25"/>
        <v>8.5967139941326387</v>
      </c>
      <c r="K44" s="30">
        <f t="shared" si="26"/>
        <v>0.85967139941326387</v>
      </c>
      <c r="L44" s="43">
        <f t="shared" si="27"/>
        <v>3.6738430653873988</v>
      </c>
      <c r="M44" s="30"/>
      <c r="N44" s="44"/>
      <c r="R44"/>
      <c r="S44"/>
      <c r="T44"/>
      <c r="U44"/>
    </row>
    <row r="45" spans="1:21" ht="15">
      <c r="A45" s="46"/>
      <c r="B45" s="78">
        <v>0.214</v>
      </c>
      <c r="C45" s="78">
        <v>0.217</v>
      </c>
      <c r="D45" s="27"/>
      <c r="E45" s="27"/>
      <c r="F45" s="27"/>
      <c r="G45" s="28"/>
      <c r="H45" s="27"/>
      <c r="I45" s="41"/>
      <c r="J45" s="42"/>
      <c r="K45" s="30"/>
      <c r="L45" s="43"/>
      <c r="M45" s="30"/>
      <c r="N45" s="44"/>
      <c r="R45"/>
      <c r="S45"/>
      <c r="T45"/>
      <c r="U45"/>
    </row>
    <row r="46" spans="1:21" ht="15">
      <c r="A46" s="54"/>
      <c r="B46" s="48"/>
      <c r="C46" s="48"/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79">
        <v>0.112</v>
      </c>
      <c r="C50" s="79">
        <v>0.11899999999999999</v>
      </c>
      <c r="D50" s="27">
        <f t="shared" ref="D50:D52" si="28">AVERAGE(B50,C50)</f>
        <v>0.11549999999999999</v>
      </c>
      <c r="E50" s="27">
        <f t="shared" ref="E50:E55" si="29">D50-E$8</f>
        <v>5.5499999999999994E-2</v>
      </c>
      <c r="F50" s="27">
        <f t="shared" ref="F50:F55" si="30">LOG(E50)</f>
        <v>-1.2557070168773239</v>
      </c>
      <c r="G50" s="28">
        <f t="shared" ref="G50:G55" si="31">(F50-$B$16)/$B$15</f>
        <v>-0.6895946682031594</v>
      </c>
      <c r="H50" s="27">
        <f t="shared" ref="H50:H55" si="32">10^G50</f>
        <v>0.20436444105810631</v>
      </c>
      <c r="I50" s="41">
        <v>16</v>
      </c>
      <c r="J50" s="42">
        <f t="shared" ref="J50:J55" si="33">H50*I50</f>
        <v>3.2698310569297009</v>
      </c>
      <c r="K50" s="30">
        <f>(0.1*J50/1000)*1000</f>
        <v>0.32698310569297012</v>
      </c>
      <c r="L50" s="43">
        <f t="shared" ref="L50:L55" si="34">K50*100/L31</f>
        <v>1.066351479432986</v>
      </c>
      <c r="M50" s="30">
        <f>AVERAGE(L50:L52)</f>
        <v>1.7043260363808646</v>
      </c>
      <c r="N50" s="44">
        <f>STDEV(L50:L52)</f>
        <v>0.70238919526312726</v>
      </c>
      <c r="O50" s="48">
        <f>L50/L40</f>
        <v>1.6991050028238888</v>
      </c>
      <c r="P50" s="30">
        <f>AVERAGE(O50:O52)</f>
        <v>1.6920580754454004</v>
      </c>
      <c r="Q50" s="44">
        <f>STDEV(O50:O52)</f>
        <v>0.50355887192898374</v>
      </c>
      <c r="S50"/>
      <c r="T50"/>
    </row>
    <row r="51" spans="1:25" ht="15">
      <c r="B51" s="79">
        <v>0.16600000000000001</v>
      </c>
      <c r="C51" s="79">
        <v>0.17</v>
      </c>
      <c r="D51" s="27">
        <f t="shared" si="28"/>
        <v>0.16800000000000001</v>
      </c>
      <c r="E51" s="27">
        <f t="shared" si="29"/>
        <v>0.10800000000000001</v>
      </c>
      <c r="F51" s="27">
        <f t="shared" si="30"/>
        <v>-0.96657624451305024</v>
      </c>
      <c r="G51" s="28">
        <f t="shared" si="31"/>
        <v>-0.40658914281172942</v>
      </c>
      <c r="H51" s="27">
        <f t="shared" si="32"/>
        <v>0.39211265345636825</v>
      </c>
      <c r="I51" s="41">
        <v>16</v>
      </c>
      <c r="J51" s="42">
        <f t="shared" si="33"/>
        <v>6.2738024553018921</v>
      </c>
      <c r="K51" s="30">
        <f t="shared" ref="K51:K55" si="35">(0.1*J51/1000)*1000</f>
        <v>0.62738024553018923</v>
      </c>
      <c r="L51" s="43">
        <f t="shared" si="34"/>
        <v>2.4570089801983155</v>
      </c>
      <c r="M51" s="30"/>
      <c r="N51" s="44"/>
      <c r="O51" s="2">
        <f t="shared" ref="O51:O54" si="36">L51/L41</f>
        <v>2.1920565011604625</v>
      </c>
      <c r="P51" s="30"/>
      <c r="Q51" s="44"/>
      <c r="S51"/>
      <c r="T51"/>
    </row>
    <row r="52" spans="1:25" ht="15">
      <c r="B52" s="79">
        <v>0.128</v>
      </c>
      <c r="C52" s="79">
        <v>0.114</v>
      </c>
      <c r="D52" s="27">
        <f t="shared" si="28"/>
        <v>0.121</v>
      </c>
      <c r="E52" s="27">
        <f t="shared" si="29"/>
        <v>6.0999999999999999E-2</v>
      </c>
      <c r="F52" s="27">
        <f t="shared" si="30"/>
        <v>-1.2146701649892331</v>
      </c>
      <c r="G52" s="28">
        <f t="shared" si="31"/>
        <v>-0.64942718366309293</v>
      </c>
      <c r="H52" s="27">
        <f t="shared" si="32"/>
        <v>0.22416758666794681</v>
      </c>
      <c r="I52" s="41">
        <v>16</v>
      </c>
      <c r="J52" s="42">
        <f t="shared" si="33"/>
        <v>3.586681386687149</v>
      </c>
      <c r="K52" s="30">
        <f t="shared" si="35"/>
        <v>0.35866813866871494</v>
      </c>
      <c r="L52" s="43">
        <f t="shared" si="34"/>
        <v>1.5896176495112928</v>
      </c>
      <c r="M52" s="30"/>
      <c r="N52" s="44"/>
      <c r="O52" s="2">
        <f t="shared" si="36"/>
        <v>1.1850127223518494</v>
      </c>
      <c r="P52" s="30"/>
      <c r="Q52" s="44"/>
      <c r="S52"/>
      <c r="T52"/>
    </row>
    <row r="53" spans="1:25" ht="15">
      <c r="A53" s="1" t="s">
        <v>26</v>
      </c>
      <c r="B53" s="79">
        <v>0.24</v>
      </c>
      <c r="C53" s="79">
        <v>0.28499999999999998</v>
      </c>
      <c r="D53" s="27">
        <f>AVERAGE(B53:C53)</f>
        <v>0.26249999999999996</v>
      </c>
      <c r="E53" s="27">
        <f t="shared" si="29"/>
        <v>0.20249999999999996</v>
      </c>
      <c r="F53" s="27">
        <f t="shared" si="30"/>
        <v>-0.69357497244931277</v>
      </c>
      <c r="G53" s="28">
        <f t="shared" si="31"/>
        <v>-0.13937141361206346</v>
      </c>
      <c r="H53" s="27">
        <f t="shared" si="32"/>
        <v>0.72548524876541554</v>
      </c>
      <c r="I53" s="41">
        <v>16</v>
      </c>
      <c r="J53" s="42">
        <f t="shared" si="33"/>
        <v>11.607763980246649</v>
      </c>
      <c r="K53" s="30">
        <f t="shared" si="35"/>
        <v>1.1607763980246648</v>
      </c>
      <c r="L53" s="43">
        <f t="shared" si="34"/>
        <v>4.6389496591053172</v>
      </c>
      <c r="M53" s="30">
        <f>AVERAGE(L53:L55)</f>
        <v>5.0225152997909008</v>
      </c>
      <c r="N53" s="44">
        <f>STDEV(L53:L55)</f>
        <v>0.40909693214186055</v>
      </c>
      <c r="O53" s="2">
        <f t="shared" si="36"/>
        <v>1.5499138293010863</v>
      </c>
      <c r="P53" s="30">
        <f>AVERAGE(O53:O55)</f>
        <v>1.4521106305899654</v>
      </c>
      <c r="Q53" s="44">
        <f>STDEV(O53:O55)</f>
        <v>0.13831461006074114</v>
      </c>
      <c r="S53"/>
      <c r="T53"/>
    </row>
    <row r="54" spans="1:25" ht="15">
      <c r="A54" s="45"/>
      <c r="B54" s="79">
        <v>0.245</v>
      </c>
      <c r="C54" s="79">
        <v>0.26600000000000001</v>
      </c>
      <c r="D54" s="27">
        <f>AVERAGE(B54:C54)</f>
        <v>0.2555</v>
      </c>
      <c r="E54" s="27">
        <f t="shared" si="29"/>
        <v>0.19550000000000001</v>
      </c>
      <c r="F54" s="27">
        <f t="shared" si="30"/>
        <v>-0.70885323826811442</v>
      </c>
      <c r="G54" s="28">
        <f t="shared" si="31"/>
        <v>-0.15432600875862337</v>
      </c>
      <c r="H54" s="27">
        <f t="shared" si="32"/>
        <v>0.70092893952973767</v>
      </c>
      <c r="I54" s="41">
        <v>16</v>
      </c>
      <c r="J54" s="42">
        <f t="shared" si="33"/>
        <v>11.214863032475803</v>
      </c>
      <c r="K54" s="30">
        <f t="shared" si="35"/>
        <v>1.1214863032475804</v>
      </c>
      <c r="L54" s="43">
        <f t="shared" si="34"/>
        <v>4.9755129670107099</v>
      </c>
      <c r="M54" s="30"/>
      <c r="N54" s="44"/>
      <c r="O54" s="2">
        <f t="shared" si="36"/>
        <v>1.3543074318788446</v>
      </c>
      <c r="P54" s="30"/>
      <c r="Q54" s="44"/>
      <c r="S54"/>
      <c r="T54"/>
    </row>
    <row r="55" spans="1:25" ht="15">
      <c r="A55" s="46"/>
      <c r="B55" s="79">
        <v>0.27200000000000002</v>
      </c>
      <c r="C55" s="79">
        <v>0.27600000000000002</v>
      </c>
      <c r="D55" s="27">
        <f>AVERAGE(B55:C55)</f>
        <v>0.27400000000000002</v>
      </c>
      <c r="E55" s="27">
        <f t="shared" si="29"/>
        <v>0.21400000000000002</v>
      </c>
      <c r="F55" s="27">
        <f t="shared" si="30"/>
        <v>-0.66958622665080914</v>
      </c>
      <c r="G55" s="28">
        <f t="shared" si="31"/>
        <v>-0.11589087035244237</v>
      </c>
      <c r="H55" s="27">
        <f t="shared" si="32"/>
        <v>0.76578901042866154</v>
      </c>
      <c r="I55" s="41">
        <v>16</v>
      </c>
      <c r="J55" s="42">
        <f t="shared" si="33"/>
        <v>12.252624166858585</v>
      </c>
      <c r="K55" s="30">
        <f t="shared" si="35"/>
        <v>1.2252624166858586</v>
      </c>
      <c r="L55" s="43">
        <f t="shared" si="34"/>
        <v>5.4530832732566772</v>
      </c>
      <c r="M55" s="30"/>
      <c r="N55" s="44"/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1.6920580754454004</v>
      </c>
      <c r="O58" s="30">
        <f>Q50</f>
        <v>0.50355887192898374</v>
      </c>
    </row>
    <row r="59" spans="1:25" ht="15">
      <c r="D59"/>
      <c r="E59"/>
      <c r="G59"/>
      <c r="M59" s="2" t="s">
        <v>26</v>
      </c>
      <c r="N59" s="30">
        <f>P53</f>
        <v>1.4521106305899654</v>
      </c>
      <c r="O59" s="30">
        <f>Q53</f>
        <v>0.13831461006074114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1.0299668143638041</v>
      </c>
      <c r="C65" s="30">
        <f>N40</f>
        <v>0.36549832081002215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1.7043260363808646</v>
      </c>
      <c r="C66" s="30">
        <f>N50</f>
        <v>0.70238919526312726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3.3334401040510473</v>
      </c>
      <c r="C67" s="30">
        <f>N43</f>
        <v>0.48140248459383805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5.0225152997909008</v>
      </c>
      <c r="C68" s="30">
        <f>N53</f>
        <v>0.40909693214186055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siNTP</vt:lpstr>
      <vt:lpstr>siKCNK16</vt:lpstr>
      <vt:lpstr>siKCNK16!Zone_d_impression</vt:lpstr>
      <vt:lpstr>siNTP!Zone_d_impression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aortalli</cp:lastModifiedBy>
  <dcterms:created xsi:type="dcterms:W3CDTF">2015-12-08T15:20:20Z</dcterms:created>
  <dcterms:modified xsi:type="dcterms:W3CDTF">2016-03-07T13:56:41Z</dcterms:modified>
</cp:coreProperties>
</file>