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esktop\Fichiers stats_Clara\"/>
    </mc:Choice>
  </mc:AlternateContent>
  <bookViews>
    <workbookView xWindow="0" yWindow="0" windowWidth="25200" windowHeight="11985"/>
  </bookViews>
  <sheets>
    <sheet name="siNTP" sheetId="1" r:id="rId1"/>
    <sheet name="siPRC1" sheetId="8" r:id="rId2"/>
    <sheet name="siCDKN2A" sheetId="9" r:id="rId3"/>
  </sheets>
  <externalReferences>
    <externalReference r:id="rId4"/>
  </externalReference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B10" i="9" l="1"/>
  <c r="B11" i="9"/>
  <c r="B12" i="9"/>
  <c r="B13" i="9"/>
  <c r="B9" i="9"/>
  <c r="B10" i="8" l="1"/>
  <c r="B11" i="8"/>
  <c r="B12" i="8"/>
  <c r="B13" i="8"/>
  <c r="B9" i="8"/>
  <c r="B10" i="1"/>
  <c r="B11" i="1"/>
  <c r="B12" i="1"/>
  <c r="B13" i="1"/>
  <c r="B9" i="1"/>
  <c r="D51" i="8" l="1"/>
  <c r="D52" i="8"/>
  <c r="D53" i="8"/>
  <c r="D54" i="8"/>
  <c r="D55" i="8"/>
  <c r="D50" i="8"/>
  <c r="D41" i="8"/>
  <c r="D42" i="8"/>
  <c r="D43" i="8"/>
  <c r="D44" i="8"/>
  <c r="D45" i="8"/>
  <c r="D40" i="8"/>
  <c r="D32" i="8"/>
  <c r="D33" i="8"/>
  <c r="D34" i="8"/>
  <c r="D35" i="8"/>
  <c r="D36" i="8"/>
  <c r="D31" i="8"/>
  <c r="D23" i="8"/>
  <c r="D24" i="8"/>
  <c r="D25" i="8"/>
  <c r="D26" i="8"/>
  <c r="D27" i="8"/>
  <c r="D22" i="8"/>
  <c r="D55" i="9" l="1"/>
  <c r="D54" i="9"/>
  <c r="D53" i="9"/>
  <c r="D52" i="9"/>
  <c r="D51" i="9"/>
  <c r="D50" i="9"/>
  <c r="D45" i="9"/>
  <c r="D44" i="9"/>
  <c r="D43" i="9"/>
  <c r="D42" i="9"/>
  <c r="D41" i="9"/>
  <c r="D40" i="9"/>
  <c r="D36" i="9"/>
  <c r="D35" i="9"/>
  <c r="D34" i="9"/>
  <c r="D33" i="9"/>
  <c r="D32" i="9"/>
  <c r="D31" i="9"/>
  <c r="D27" i="9"/>
  <c r="D26" i="9"/>
  <c r="D25" i="9"/>
  <c r="D24" i="9"/>
  <c r="D23" i="9"/>
  <c r="D22" i="9"/>
  <c r="G13" i="9"/>
  <c r="E13" i="9"/>
  <c r="G12" i="9"/>
  <c r="E12" i="9"/>
  <c r="G11" i="9"/>
  <c r="E11" i="9"/>
  <c r="G10" i="9"/>
  <c r="E10" i="9"/>
  <c r="G9" i="9"/>
  <c r="E9" i="9"/>
  <c r="E8" i="9"/>
  <c r="F12" i="9" l="1"/>
  <c r="H12" i="9" s="1"/>
  <c r="F11" i="9"/>
  <c r="H11" i="9" s="1"/>
  <c r="E24" i="9"/>
  <c r="F24" i="9" s="1"/>
  <c r="E31" i="9"/>
  <c r="F31" i="9" s="1"/>
  <c r="E35" i="9"/>
  <c r="F35" i="9" s="1"/>
  <c r="E42" i="9"/>
  <c r="F42" i="9" s="1"/>
  <c r="E23" i="9"/>
  <c r="F23" i="9" s="1"/>
  <c r="E27" i="9"/>
  <c r="F27" i="9" s="1"/>
  <c r="E36" i="9"/>
  <c r="F36" i="9" s="1"/>
  <c r="E43" i="9"/>
  <c r="F43" i="9" s="1"/>
  <c r="F10" i="9"/>
  <c r="H10" i="9" s="1"/>
  <c r="E52" i="9"/>
  <c r="F52" i="9" s="1"/>
  <c r="E54" i="9"/>
  <c r="F54" i="9" s="1"/>
  <c r="E50" i="9"/>
  <c r="F50" i="9" s="1"/>
  <c r="E45" i="9"/>
  <c r="F45" i="9" s="1"/>
  <c r="E44" i="9"/>
  <c r="F44" i="9" s="1"/>
  <c r="E40" i="9"/>
  <c r="F40" i="9" s="1"/>
  <c r="E25" i="9"/>
  <c r="F25" i="9" s="1"/>
  <c r="E51" i="9"/>
  <c r="F51" i="9" s="1"/>
  <c r="E33" i="9"/>
  <c r="F33" i="9" s="1"/>
  <c r="E55" i="9"/>
  <c r="F55" i="9" s="1"/>
  <c r="F9" i="9"/>
  <c r="H9" i="9" s="1"/>
  <c r="F13" i="9"/>
  <c r="H13" i="9" s="1"/>
  <c r="E22" i="9"/>
  <c r="F22" i="9" s="1"/>
  <c r="E26" i="9"/>
  <c r="F26" i="9" s="1"/>
  <c r="E32" i="9"/>
  <c r="F32" i="9" s="1"/>
  <c r="E34" i="9"/>
  <c r="F34" i="9" s="1"/>
  <c r="E41" i="9"/>
  <c r="F41" i="9" s="1"/>
  <c r="E53" i="9"/>
  <c r="F53" i="9" s="1"/>
  <c r="B16" i="9" l="1"/>
  <c r="B15" i="9"/>
  <c r="G25" i="9" l="1"/>
  <c r="H25" i="9" s="1"/>
  <c r="J25" i="9" s="1"/>
  <c r="K25" i="9" s="1"/>
  <c r="G45" i="9"/>
  <c r="H45" i="9" s="1"/>
  <c r="J45" i="9" s="1"/>
  <c r="K45" i="9" s="1"/>
  <c r="G33" i="9"/>
  <c r="H33" i="9" s="1"/>
  <c r="J33" i="9" s="1"/>
  <c r="K33" i="9" s="1"/>
  <c r="G26" i="9"/>
  <c r="H26" i="9" s="1"/>
  <c r="J26" i="9" s="1"/>
  <c r="K26" i="9" s="1"/>
  <c r="G51" i="9"/>
  <c r="H51" i="9" s="1"/>
  <c r="J51" i="9" s="1"/>
  <c r="K51" i="9" s="1"/>
  <c r="G41" i="9"/>
  <c r="H41" i="9" s="1"/>
  <c r="J41" i="9" s="1"/>
  <c r="K41" i="9" s="1"/>
  <c r="G53" i="9"/>
  <c r="H53" i="9" s="1"/>
  <c r="J53" i="9" s="1"/>
  <c r="K53" i="9" s="1"/>
  <c r="G43" i="9"/>
  <c r="H43" i="9" s="1"/>
  <c r="J43" i="9" s="1"/>
  <c r="K43" i="9" s="1"/>
  <c r="G54" i="9"/>
  <c r="H54" i="9" s="1"/>
  <c r="J54" i="9" s="1"/>
  <c r="K54" i="9" s="1"/>
  <c r="G52" i="9"/>
  <c r="H52" i="9" s="1"/>
  <c r="J52" i="9" s="1"/>
  <c r="K52" i="9" s="1"/>
  <c r="G36" i="9"/>
  <c r="H36" i="9" s="1"/>
  <c r="J36" i="9" s="1"/>
  <c r="K36" i="9" s="1"/>
  <c r="G44" i="9"/>
  <c r="H44" i="9" s="1"/>
  <c r="J44" i="9" s="1"/>
  <c r="K44" i="9" s="1"/>
  <c r="G40" i="9"/>
  <c r="H40" i="9" s="1"/>
  <c r="J40" i="9" s="1"/>
  <c r="K40" i="9" s="1"/>
  <c r="G24" i="9"/>
  <c r="H24" i="9" s="1"/>
  <c r="J24" i="9" s="1"/>
  <c r="K24" i="9" s="1"/>
  <c r="G35" i="9"/>
  <c r="H35" i="9" s="1"/>
  <c r="J35" i="9" s="1"/>
  <c r="K35" i="9" s="1"/>
  <c r="G31" i="9"/>
  <c r="H31" i="9" s="1"/>
  <c r="J31" i="9" s="1"/>
  <c r="K31" i="9" s="1"/>
  <c r="G23" i="9"/>
  <c r="H23" i="9" s="1"/>
  <c r="J23" i="9" s="1"/>
  <c r="K23" i="9" s="1"/>
  <c r="G42" i="9"/>
  <c r="H42" i="9" s="1"/>
  <c r="J42" i="9" s="1"/>
  <c r="K42" i="9" s="1"/>
  <c r="G27" i="9"/>
  <c r="H27" i="9" s="1"/>
  <c r="J27" i="9" s="1"/>
  <c r="K27" i="9" s="1"/>
  <c r="G34" i="9"/>
  <c r="H34" i="9" s="1"/>
  <c r="J34" i="9" s="1"/>
  <c r="K34" i="9" s="1"/>
  <c r="G22" i="9"/>
  <c r="H22" i="9" s="1"/>
  <c r="J22" i="9" s="1"/>
  <c r="K22" i="9" s="1"/>
  <c r="G55" i="9"/>
  <c r="H55" i="9" s="1"/>
  <c r="J55" i="9" s="1"/>
  <c r="K55" i="9" s="1"/>
  <c r="G50" i="9"/>
  <c r="H50" i="9" s="1"/>
  <c r="J50" i="9" s="1"/>
  <c r="K50" i="9" s="1"/>
  <c r="G32" i="9"/>
  <c r="H32" i="9" s="1"/>
  <c r="J32" i="9" s="1"/>
  <c r="K32" i="9" s="1"/>
  <c r="L34" i="9" l="1"/>
  <c r="M34" i="9" s="1"/>
  <c r="L25" i="9"/>
  <c r="M25" i="9" s="1"/>
  <c r="L23" i="9"/>
  <c r="M23" i="9" s="1"/>
  <c r="L33" i="9"/>
  <c r="L52" i="9" s="1"/>
  <c r="L26" i="9"/>
  <c r="M26" i="9" s="1"/>
  <c r="L32" i="9"/>
  <c r="M32" i="9" s="1"/>
  <c r="L35" i="9"/>
  <c r="M35" i="9" s="1"/>
  <c r="L31" i="9"/>
  <c r="M31" i="9" s="1"/>
  <c r="L24" i="9"/>
  <c r="M24" i="9" s="1"/>
  <c r="L22" i="9"/>
  <c r="L53" i="9"/>
  <c r="L27" i="9"/>
  <c r="L36" i="9"/>
  <c r="M36" i="9" s="1"/>
  <c r="L41" i="9" l="1"/>
  <c r="L43" i="9"/>
  <c r="M33" i="9"/>
  <c r="L51" i="9"/>
  <c r="L44" i="9"/>
  <c r="L50" i="9"/>
  <c r="L54" i="9"/>
  <c r="N53" i="9" s="1"/>
  <c r="L42" i="9"/>
  <c r="O52" i="9" s="1"/>
  <c r="M27" i="9"/>
  <c r="L45" i="9"/>
  <c r="M22" i="9"/>
  <c r="L40" i="9"/>
  <c r="L55" i="9"/>
  <c r="M50" i="9" l="1"/>
  <c r="N50" i="9"/>
  <c r="C66" i="9" s="1"/>
  <c r="O53" i="9"/>
  <c r="N43" i="9"/>
  <c r="C67" i="9" s="1"/>
  <c r="M43" i="9"/>
  <c r="M40" i="9"/>
  <c r="B65" i="9" s="1"/>
  <c r="N40" i="9"/>
  <c r="C65" i="9" s="1"/>
  <c r="M53" i="9"/>
  <c r="B68" i="9" s="1"/>
  <c r="B67" i="9"/>
  <c r="O51" i="9"/>
  <c r="B66" i="9"/>
  <c r="O54" i="9"/>
  <c r="O50" i="9"/>
  <c r="O55" i="9"/>
  <c r="C68" i="9"/>
  <c r="Q53" i="9" l="1"/>
  <c r="O59" i="9" s="1"/>
  <c r="Q50" i="9"/>
  <c r="O58" i="9" s="1"/>
  <c r="P50" i="9"/>
  <c r="N58" i="9" s="1"/>
  <c r="P53" i="9"/>
  <c r="N59" i="9" s="1"/>
  <c r="G13" i="8" l="1"/>
  <c r="E13" i="8"/>
  <c r="G12" i="8"/>
  <c r="E12" i="8"/>
  <c r="G11" i="8"/>
  <c r="E11" i="8"/>
  <c r="G10" i="8"/>
  <c r="E10" i="8"/>
  <c r="G9" i="8"/>
  <c r="E9" i="8"/>
  <c r="E8" i="8"/>
  <c r="E54" i="8" s="1"/>
  <c r="F54" i="8" s="1"/>
  <c r="F10" i="8" l="1"/>
  <c r="H10" i="8" s="1"/>
  <c r="F12" i="8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2" i="8"/>
  <c r="F22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6" i="8" s="1"/>
  <c r="H26" i="8" s="1"/>
  <c r="J26" i="8" s="1"/>
  <c r="K26" i="8" s="1"/>
  <c r="G45" i="8" l="1"/>
  <c r="H45" i="8" s="1"/>
  <c r="J45" i="8" s="1"/>
  <c r="K45" i="8" s="1"/>
  <c r="G34" i="8"/>
  <c r="H34" i="8" s="1"/>
  <c r="J34" i="8" s="1"/>
  <c r="K34" i="8" s="1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L26" i="8" s="1"/>
  <c r="M26" i="8" s="1"/>
  <c r="G35" i="8"/>
  <c r="H35" i="8" s="1"/>
  <c r="J35" i="8" s="1"/>
  <c r="K35" i="8" s="1"/>
  <c r="G27" i="8"/>
  <c r="H27" i="8" s="1"/>
  <c r="J27" i="8" s="1"/>
  <c r="K27" i="8" s="1"/>
  <c r="L27" i="8" s="1"/>
  <c r="M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G22" i="8"/>
  <c r="H22" i="8" s="1"/>
  <c r="J22" i="8" s="1"/>
  <c r="K22" i="8" s="1"/>
  <c r="L25" i="8" l="1"/>
  <c r="M25" i="8" s="1"/>
  <c r="L33" i="8"/>
  <c r="M33" i="8" s="1"/>
  <c r="L34" i="8"/>
  <c r="M34" i="8" s="1"/>
  <c r="L36" i="8"/>
  <c r="M36" i="8" s="1"/>
  <c r="L22" i="8"/>
  <c r="M22" i="8" s="1"/>
  <c r="L31" i="8"/>
  <c r="M31" i="8" s="1"/>
  <c r="L35" i="8"/>
  <c r="M35" i="8" s="1"/>
  <c r="L32" i="8"/>
  <c r="M32" i="8" s="1"/>
  <c r="L23" i="8"/>
  <c r="M23" i="8" s="1"/>
  <c r="L24" i="8"/>
  <c r="M24" i="8" s="1"/>
  <c r="L52" i="8"/>
  <c r="L44" i="8"/>
  <c r="L43" i="8"/>
  <c r="L45" i="8"/>
  <c r="N43" i="8" l="1"/>
  <c r="C67" i="8" s="1"/>
  <c r="M43" i="8"/>
  <c r="B67" i="8" s="1"/>
  <c r="L53" i="8"/>
  <c r="O53" i="8" s="1"/>
  <c r="L40" i="8"/>
  <c r="L55" i="8"/>
  <c r="O55" i="8" s="1"/>
  <c r="L54" i="8"/>
  <c r="O54" i="8" s="1"/>
  <c r="L50" i="8"/>
  <c r="L51" i="8"/>
  <c r="L42" i="8"/>
  <c r="O52" i="8" s="1"/>
  <c r="L41" i="8"/>
  <c r="M50" i="8" l="1"/>
  <c r="B66" i="8" s="1"/>
  <c r="N50" i="8"/>
  <c r="C66" i="8" s="1"/>
  <c r="N53" i="8"/>
  <c r="C68" i="8" s="1"/>
  <c r="M53" i="8"/>
  <c r="B68" i="8" s="1"/>
  <c r="P53" i="8"/>
  <c r="N59" i="8" s="1"/>
  <c r="Q53" i="8"/>
  <c r="O59" i="8" s="1"/>
  <c r="M40" i="8"/>
  <c r="B65" i="8" s="1"/>
  <c r="N40" i="8"/>
  <c r="C65" i="8" s="1"/>
  <c r="O50" i="8"/>
  <c r="O51" i="8"/>
  <c r="P50" i="8" l="1"/>
  <c r="N58" i="8" s="1"/>
  <c r="Q50" i="8"/>
  <c r="O58" i="8" s="1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45" i="1" l="1"/>
  <c r="E35" i="1"/>
  <c r="F35" i="1" s="1"/>
  <c r="E51" i="1"/>
  <c r="E42" i="1"/>
  <c r="F42" i="1" s="1"/>
  <c r="E31" i="1"/>
  <c r="F31" i="1" s="1"/>
  <c r="E33" i="1"/>
  <c r="F33" i="1" s="1"/>
  <c r="E36" i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F45" i="1"/>
  <c r="E53" i="1"/>
  <c r="F53" i="1" s="1"/>
  <c r="E24" i="1"/>
  <c r="F24" i="1" s="1"/>
  <c r="E50" i="1"/>
  <c r="F50" i="1" s="1"/>
  <c r="F9" i="1"/>
  <c r="H9" i="1" s="1"/>
  <c r="F11" i="1"/>
  <c r="H11" i="1" s="1"/>
  <c r="F13" i="1"/>
  <c r="H13" i="1" s="1"/>
  <c r="E25" i="1"/>
  <c r="F25" i="1" s="1"/>
  <c r="E43" i="1"/>
  <c r="F43" i="1" s="1"/>
  <c r="F51" i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5" i="1"/>
  <c r="H25" i="1" s="1"/>
  <c r="J25" i="1" s="1"/>
  <c r="K25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31" i="1" l="1"/>
  <c r="M31" i="1" s="1"/>
  <c r="L22" i="1"/>
  <c r="M22" i="1" s="1"/>
  <c r="L33" i="1"/>
  <c r="M33" i="1" s="1"/>
  <c r="L32" i="1"/>
  <c r="M32" i="1" s="1"/>
  <c r="L24" i="1"/>
  <c r="M24" i="1" s="1"/>
  <c r="L23" i="1"/>
  <c r="L26" i="1"/>
  <c r="M26" i="1" s="1"/>
  <c r="L35" i="1"/>
  <c r="L36" i="1"/>
  <c r="M36" i="1" s="1"/>
  <c r="L34" i="1"/>
  <c r="M34" i="1" s="1"/>
  <c r="L25" i="1"/>
  <c r="M25" i="1" s="1"/>
  <c r="L27" i="1"/>
  <c r="M27" i="1" s="1"/>
  <c r="L50" i="1" l="1"/>
  <c r="L40" i="1"/>
  <c r="L51" i="1"/>
  <c r="L52" i="1"/>
  <c r="L43" i="1"/>
  <c r="L44" i="1"/>
  <c r="L55" i="1"/>
  <c r="L42" i="1"/>
  <c r="L53" i="1"/>
  <c r="M23" i="1"/>
  <c r="L41" i="1"/>
  <c r="M35" i="1"/>
  <c r="L54" i="1"/>
  <c r="L45" i="1"/>
  <c r="N40" i="1" l="1"/>
  <c r="C65" i="1" s="1"/>
  <c r="M40" i="1"/>
  <c r="N53" i="1"/>
  <c r="C68" i="1" s="1"/>
  <c r="M53" i="1"/>
  <c r="B68" i="1" s="1"/>
  <c r="N43" i="1"/>
  <c r="C67" i="1" s="1"/>
  <c r="M43" i="1"/>
  <c r="N50" i="1"/>
  <c r="C66" i="1" s="1"/>
  <c r="M50" i="1"/>
  <c r="B66" i="1" s="1"/>
  <c r="B65" i="1"/>
  <c r="B67" i="1"/>
  <c r="O53" i="1"/>
  <c r="O50" i="1"/>
  <c r="O52" i="1"/>
  <c r="O54" i="1"/>
  <c r="O55" i="1"/>
  <c r="O51" i="1"/>
  <c r="P50" i="1" l="1"/>
  <c r="P53" i="1"/>
  <c r="N58" i="1"/>
  <c r="N59" i="1"/>
  <c r="Q50" i="1"/>
  <c r="O58" i="1" s="1"/>
  <c r="Q53" i="1"/>
  <c r="O59" i="1" s="1"/>
</calcChain>
</file>

<file path=xl/sharedStrings.xml><?xml version="1.0" encoding="utf-8"?>
<sst xmlns="http://schemas.openxmlformats.org/spreadsheetml/2006/main" count="306" uniqueCount="46">
  <si>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</si>
  <si>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</si>
  <si>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</si>
  <si>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</si>
  <si>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</si>
  <si>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</si>
  <si>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</si>
  <si>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</si>
  <si>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</si>
  <si>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</si>
  <si>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</si>
  <si>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</si>
  <si>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</si>
  <si>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</si>
  <si>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</si>
  <si>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</si>
  <si>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</si>
  <si>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</si>
  <si>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</si>
  <si>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</si>
  <si>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</si>
  <si>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</si>
  <si>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</si>
  <si>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</si>
  <si>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</si>
  <si>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</si>
  <si>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</si>
  <si>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</si>
  <si>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</si>
  <si>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</si>
  <si>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</si>
  <si>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</si>
  <si>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</si>
  <si>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</si>
  <si>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</si>
  <si>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</si>
  <si>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</si>
  <si>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</si>
  <si>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</si>
  <si>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</si>
  <si>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</si>
  <si>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</si>
  <si>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</si>
  <si>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</si>
  <si>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06.10.15</t>
  </si>
  <si>
    <t>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</si>
</sst>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3" fillId="13" borderId="0" xfId="0" applyFont="1" applyFill="1" applyAlignment="1">
      <alignment horizontal="center"/>
    </xf>
    <xf numFmtId="0" fontId="0" fillId="13" borderId="0" xfId="0" applyFill="1"/>
    <xf numFmtId="0" fontId="8" fillId="13" borderId="0" xfId="0" applyFont="1" applyFill="1" applyAlignment="1">
      <alignment horizontal="center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-1.5850266520291822</c:v>
                </c:pt>
                <c:pt idx="1">
                  <c:v>-1.0942041196321315</c:v>
                </c:pt>
                <c:pt idx="2">
                  <c:v>-0.56703070912559428</c:v>
                </c:pt>
                <c:pt idx="3">
                  <c:v>-2.2733787572707352E-2</c:v>
                </c:pt>
                <c:pt idx="4">
                  <c:v>0.23653726148869397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4656"/>
        <c:axId val="411726256"/>
      </c:scatterChart>
      <c:valAx>
        <c:axId val="4117346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11726256"/>
        <c:crosses val="autoZero"/>
        <c:crossBetween val="midCat"/>
      </c:valAx>
      <c:valAx>
        <c:axId val="4117262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34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0.51698272806018741</c:v>
                  </c:pt>
                  <c:pt idx="1">
                    <c:v>0.33157335938066224</c:v>
                  </c:pt>
                  <c:pt idx="2">
                    <c:v>0.21517640576102529</c:v>
                  </c:pt>
                  <c:pt idx="3">
                    <c:v>1.3709907414466116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0.51698272806018741</c:v>
                  </c:pt>
                  <c:pt idx="1">
                    <c:v>0.33157335938066224</c:v>
                  </c:pt>
                  <c:pt idx="2">
                    <c:v>0.21517640576102529</c:v>
                  </c:pt>
                  <c:pt idx="3">
                    <c:v>1.3709907414466116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3.1346103248118591</c:v>
                </c:pt>
                <c:pt idx="1">
                  <c:v>3.1816028806024357</c:v>
                </c:pt>
                <c:pt idx="2">
                  <c:v>8.2615710969006404</c:v>
                </c:pt>
                <c:pt idx="3">
                  <c:v>9.9911836208603422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724576"/>
        <c:axId val="411721216"/>
      </c:barChart>
      <c:catAx>
        <c:axId val="4117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1216"/>
        <c:crosses val="autoZero"/>
        <c:auto val="1"/>
        <c:lblAlgn val="ctr"/>
        <c:lblOffset val="100"/>
        <c:noMultiLvlLbl val="0"/>
      </c:catAx>
      <c:valAx>
        <c:axId val="411721216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4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71"/>
          <c:y val="2.72008018230772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0.27414404549116139</c:v>
                  </c:pt>
                  <c:pt idx="1">
                    <c:v>0.18748250478727679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0.27414404549116139</c:v>
                  </c:pt>
                  <c:pt idx="1">
                    <c:v>0.18748250478727679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1.0443821481572506</c:v>
                </c:pt>
                <c:pt idx="1">
                  <c:v>1.2116314332486615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734096"/>
        <c:axId val="411730176"/>
      </c:barChart>
      <c:catAx>
        <c:axId val="41173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30176"/>
        <c:crosses val="autoZero"/>
        <c:auto val="1"/>
        <c:lblAlgn val="ctr"/>
        <c:lblOffset val="100"/>
        <c:noMultiLvlLbl val="0"/>
      </c:catAx>
      <c:valAx>
        <c:axId val="411730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340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-1.5850266520291822</c:v>
                </c:pt>
                <c:pt idx="1">
                  <c:v>-1.0942041196321315</c:v>
                </c:pt>
                <c:pt idx="2">
                  <c:v>-0.56703070912559428</c:v>
                </c:pt>
                <c:pt idx="3">
                  <c:v>-2.2733787572707352E-2</c:v>
                </c:pt>
                <c:pt idx="4">
                  <c:v>0.23653726148869397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68992"/>
        <c:axId val="262568432"/>
      </c:scatterChart>
      <c:valAx>
        <c:axId val="262568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2568432"/>
        <c:crosses val="autoZero"/>
        <c:crossBetween val="midCat"/>
      </c:valAx>
      <c:valAx>
        <c:axId val="2625684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2568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0.51698272806018741</c:v>
                  </c:pt>
                  <c:pt idx="1">
                    <c:v>0.33157335938066224</c:v>
                  </c:pt>
                  <c:pt idx="2">
                    <c:v>0.21517640576102529</c:v>
                  </c:pt>
                  <c:pt idx="3">
                    <c:v>1.3709907414466116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0.51698272806018741</c:v>
                  </c:pt>
                  <c:pt idx="1">
                    <c:v>0.33157335938066224</c:v>
                  </c:pt>
                  <c:pt idx="2">
                    <c:v>0.21517640576102529</c:v>
                  </c:pt>
                  <c:pt idx="3">
                    <c:v>1.3709907414466116</c:v>
                  </c:pt>
                </c:numCache>
              </c:numRef>
            </c:minus>
          </c:errBars>
          <c:cat>
            <c:strRef>
              <c:f>siPRC1!$A$65:$A$68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4.8798949579292552</c:v>
                </c:pt>
                <c:pt idx="1">
                  <c:v>4.0791605483747455</c:v>
                </c:pt>
                <c:pt idx="2">
                  <c:v>6.9065406734784176</c:v>
                </c:pt>
                <c:pt idx="3">
                  <c:v>13.829773637997983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71232"/>
        <c:axId val="262571792"/>
      </c:barChart>
      <c:catAx>
        <c:axId val="2625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2571792"/>
        <c:crosses val="autoZero"/>
        <c:auto val="1"/>
        <c:lblAlgn val="ctr"/>
        <c:lblOffset val="100"/>
        <c:noMultiLvlLbl val="0"/>
      </c:catAx>
      <c:valAx>
        <c:axId val="262571792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2571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0.20219453041565658</c:v>
                  </c:pt>
                  <c:pt idx="1">
                    <c:v>0.42183510681892283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0.20219453041565658</c:v>
                  </c:pt>
                  <c:pt idx="1">
                    <c:v>0.42183510681892283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0.86608960793164569</c:v>
                </c:pt>
                <c:pt idx="1">
                  <c:v>2.0423009919220791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574032"/>
        <c:axId val="347977344"/>
      </c:barChart>
      <c:catAx>
        <c:axId val="2625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77344"/>
        <c:crosses val="autoZero"/>
        <c:auto val="1"/>
        <c:lblAlgn val="ctr"/>
        <c:lblOffset val="100"/>
        <c:noMultiLvlLbl val="0"/>
      </c:catAx>
      <c:valAx>
        <c:axId val="34797734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25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-1.5850266520291822</c:v>
                </c:pt>
                <c:pt idx="1">
                  <c:v>-1.0942041196321315</c:v>
                </c:pt>
                <c:pt idx="2">
                  <c:v>-0.56703070912559428</c:v>
                </c:pt>
                <c:pt idx="3">
                  <c:v>-2.2733787572707352E-2</c:v>
                </c:pt>
                <c:pt idx="4">
                  <c:v>0.23653726148869397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77904"/>
        <c:axId val="347979584"/>
      </c:scatterChart>
      <c:valAx>
        <c:axId val="347977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47979584"/>
        <c:crosses val="autoZero"/>
        <c:crossBetween val="midCat"/>
      </c:valAx>
      <c:valAx>
        <c:axId val="3479795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7977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Insulin secretion Human b-cell line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siCDKN2A!$C$65:$C$68</c:f>
                <c:numCache>
                  <c:formatCode>General</c:formatCode>
                  <c:ptCount val="4"/>
                  <c:pt idx="0">
                    <c:v>0.7095690702211549</c:v>
                  </c:pt>
                  <c:pt idx="1">
                    <c:v>0.92173027980025279</c:v>
                  </c:pt>
                  <c:pt idx="2">
                    <c:v>1.109477473477845</c:v>
                  </c:pt>
                  <c:pt idx="3">
                    <c:v>0.77701986822965996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0.7095690702211549</c:v>
                  </c:pt>
                  <c:pt idx="1">
                    <c:v>0.92173027980025279</c:v>
                  </c:pt>
                  <c:pt idx="2">
                    <c:v>1.109477473477845</c:v>
                  </c:pt>
                  <c:pt idx="3">
                    <c:v>0.77701986822965996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siCDKN2A!$A$65:$A$68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4.14378124227422</c:v>
                </c:pt>
                <c:pt idx="1">
                  <c:v>3.7050752533995919</c:v>
                </c:pt>
                <c:pt idx="2">
                  <c:v>7.0141723298539072</c:v>
                </c:pt>
                <c:pt idx="3">
                  <c:v>9.4958867962143341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72864"/>
        <c:axId val="347975104"/>
      </c:barChart>
      <c:catAx>
        <c:axId val="3479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75104"/>
        <c:crosses val="autoZero"/>
        <c:auto val="1"/>
        <c:lblAlgn val="ctr"/>
        <c:lblOffset val="100"/>
        <c:noMultiLvlLbl val="0"/>
      </c:catAx>
      <c:valAx>
        <c:axId val="3479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Insuline secretion (% of content)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siCDKN2A!$O$58:$O$59</c:f>
                <c:numCache>
                  <c:formatCode>General</c:formatCode>
                  <c:ptCount val="2"/>
                  <c:pt idx="0">
                    <c:v>7.9177267652157712E-2</c:v>
                  </c:pt>
                  <c:pt idx="1">
                    <c:v>0.21680072904782441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7.9177267652157712E-2</c:v>
                  </c:pt>
                  <c:pt idx="1">
                    <c:v>0.21680072904782441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0.88521288464540848</c:v>
                </c:pt>
                <c:pt idx="1">
                  <c:v>1.3740862236681928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36400"/>
        <c:axId val="412135280"/>
      </c:barChart>
      <c:catAx>
        <c:axId val="4121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35280"/>
        <c:crosses val="autoZero"/>
        <c:auto val="1"/>
        <c:lblAlgn val="ctr"/>
        <c:lblOffset val="100"/>
        <c:noMultiLvlLbl val="0"/>
      </c:catAx>
      <c:valAx>
        <c:axId val="4121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166686</xdr:colOff>
      <xdr:row>59</xdr:row>
      <xdr:rowOff>0</xdr:rowOff>
    </xdr:from>
    <xdr:to>
      <xdr:col>10</xdr:col>
      <xdr:colOff>95249</xdr:colOff>
      <xdr:row>77</xdr:row>
      <xdr:rowOff>109537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857251</xdr:colOff>
      <xdr:row>60</xdr:row>
      <xdr:rowOff>0</xdr:rowOff>
    </xdr:from>
    <xdr:to>
      <xdr:col>14</xdr:col>
      <xdr:colOff>1031876</xdr:colOff>
      <xdr:row>81</xdr:row>
      <xdr:rowOff>31750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B14" sqref="B14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218248</v>
      </c>
      <c r="F3" s="10">
        <v>233832</v>
      </c>
    </row>
    <row r="4" spans="1:20" x14ac:dyDescent="0.2">
      <c r="D4" s="10" t="s">
        <v>42</v>
      </c>
      <c r="E4" s="10">
        <v>198248</v>
      </c>
      <c r="F4" s="10">
        <v>224296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5.5E-2</v>
      </c>
      <c r="D8" s="63">
        <v>5.0999999999999997E-2</v>
      </c>
      <c r="E8" s="11">
        <f t="shared" ref="E8:E13" si="0">AVERAGE(C8:D8)</f>
        <v>5.2999999999999999E-2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8.5999999999999993E-2</v>
      </c>
      <c r="D9" s="63">
        <v>7.1999999999999995E-2</v>
      </c>
      <c r="E9" s="11">
        <f t="shared" si="0"/>
        <v>7.8999999999999987E-2</v>
      </c>
      <c r="F9" s="12">
        <f>(E9-$E$8)</f>
        <v>2.5999999999999988E-2</v>
      </c>
      <c r="G9" s="12">
        <f>LOG(B9)</f>
        <v>-0.86341728222799241</v>
      </c>
      <c r="H9" s="12">
        <f>LOG(F9)</f>
        <v>-1.5850266520291822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0.151</v>
      </c>
      <c r="D10" s="63">
        <v>0.11600000000000001</v>
      </c>
      <c r="E10" s="11">
        <f t="shared" si="0"/>
        <v>0.13350000000000001</v>
      </c>
      <c r="F10" s="12">
        <f>(E10-$E$8)</f>
        <v>8.0500000000000016E-2</v>
      </c>
      <c r="G10" s="12">
        <f>LOG(B10)</f>
        <v>-0.34469449671881253</v>
      </c>
      <c r="H10" s="12">
        <f>LOG(F10)</f>
        <v>-1.0942041196321315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0.32100000000000001</v>
      </c>
      <c r="D11" s="63">
        <v>0.32700000000000001</v>
      </c>
      <c r="E11" s="11">
        <f t="shared" si="0"/>
        <v>0.32400000000000001</v>
      </c>
      <c r="F11" s="12">
        <f>(E11-$E$8)</f>
        <v>0.27100000000000002</v>
      </c>
      <c r="G11" s="12">
        <f>LOG(B11)</f>
        <v>0.13658271777200767</v>
      </c>
      <c r="H11" s="12">
        <f>LOG(F11)</f>
        <v>-0.56703070912559428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0.996</v>
      </c>
      <c r="D12" s="63">
        <v>1.008</v>
      </c>
      <c r="E12" s="11">
        <f t="shared" si="0"/>
        <v>1.002</v>
      </c>
      <c r="F12" s="12">
        <f>(E12-$E$8)</f>
        <v>0.94899999999999995</v>
      </c>
      <c r="G12" s="12">
        <f>LOG(B12)</f>
        <v>0.66357802924717735</v>
      </c>
      <c r="H12" s="12">
        <f>LOG(F12)</f>
        <v>-2.2733787572707352E-2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1.7749999999999999</v>
      </c>
      <c r="D13" s="63">
        <v>1.7789999999999999</v>
      </c>
      <c r="E13" s="11">
        <f t="shared" si="0"/>
        <v>1.7769999999999999</v>
      </c>
      <c r="F13" s="12">
        <f>(E13-$E$8)</f>
        <v>1.724</v>
      </c>
      <c r="G13" s="12">
        <f>LOG(B13)</f>
        <v>0.96049145871632635</v>
      </c>
      <c r="H13" s="12">
        <f>LOG(F13)</f>
        <v>0.23653726148869397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1.0140510643285738</v>
      </c>
      <c r="N15"/>
    </row>
    <row r="16" spans="1:20" ht="15" x14ac:dyDescent="0.25">
      <c r="A16" s="5" t="s">
        <v>11</v>
      </c>
      <c r="B16" s="11">
        <f>INTERCEPT(H9:H13,G9:G13)</f>
        <v>-0.7185524429481146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0">
        <v>0.49299999999999999</v>
      </c>
      <c r="C22" s="70">
        <v>0.56100000000000005</v>
      </c>
      <c r="D22" s="27">
        <f t="shared" ref="D22:D27" si="2">AVERAGE(B22:C22)</f>
        <v>0.52700000000000002</v>
      </c>
      <c r="E22" s="27">
        <f t="shared" ref="E22:E27" si="3">D22-E$8</f>
        <v>0.47400000000000003</v>
      </c>
      <c r="F22" s="27">
        <f>LOG(E22)</f>
        <v>-0.32422165832591493</v>
      </c>
      <c r="G22" s="28">
        <f>(F22-$B$16)/$B$15</f>
        <v>0.38886679230823057</v>
      </c>
      <c r="H22" s="28">
        <f>10^G22</f>
        <v>2.4483121753482533</v>
      </c>
      <c r="I22" s="29">
        <v>500</v>
      </c>
      <c r="J22" s="30">
        <f>(H22*I22)</f>
        <v>1224.1560876741266</v>
      </c>
      <c r="K22" s="31">
        <f>(0.05*J22/1000)*1000</f>
        <v>61.207804383706332</v>
      </c>
      <c r="L22" s="32">
        <f>K22+K40+K50</f>
        <v>65.446077228220318</v>
      </c>
      <c r="M22" s="33">
        <f>(L22*1000000/50000)/1000</f>
        <v>1.3089215445644065</v>
      </c>
      <c r="N22" s="34"/>
    </row>
    <row r="23" spans="1:17" ht="15" x14ac:dyDescent="0.3">
      <c r="B23" s="70">
        <v>0.54700000000000004</v>
      </c>
      <c r="C23" s="70">
        <v>0.48899999999999999</v>
      </c>
      <c r="D23" s="27">
        <f t="shared" si="2"/>
        <v>0.51800000000000002</v>
      </c>
      <c r="E23" s="27">
        <f t="shared" si="3"/>
        <v>0.46500000000000002</v>
      </c>
      <c r="F23" s="27">
        <f t="shared" ref="F23:F27" si="4">LOG(E23)</f>
        <v>-0.33254704711004607</v>
      </c>
      <c r="G23" s="28">
        <f t="shared" ref="G23:G27" si="5">(F23-$B$16)/$B$15</f>
        <v>0.38065676317163716</v>
      </c>
      <c r="H23" s="28">
        <f t="shared" ref="H23:H27" si="6">10^G23</f>
        <v>2.4024633058503926</v>
      </c>
      <c r="I23" s="29">
        <v>500</v>
      </c>
      <c r="J23" s="30">
        <f t="shared" ref="J23:J27" si="7">(H23*I23)</f>
        <v>1201.2316529251964</v>
      </c>
      <c r="K23" s="31">
        <f t="shared" ref="K23:K27" si="8">(0.05*J23/1000)*1000</f>
        <v>60.061582646259822</v>
      </c>
      <c r="L23" s="32">
        <f>K23+K41+K51</f>
        <v>63.938504072765241</v>
      </c>
      <c r="M23" s="33">
        <f t="shared" ref="M23:M27" si="9">(L23*1000000/50000)/1000</f>
        <v>1.2787700814553047</v>
      </c>
      <c r="N23" s="34"/>
    </row>
    <row r="24" spans="1:17" ht="15" x14ac:dyDescent="0.3">
      <c r="B24" s="70">
        <v>0.52800000000000002</v>
      </c>
      <c r="C24" s="70">
        <v>0.46600000000000003</v>
      </c>
      <c r="D24" s="27">
        <f t="shared" si="2"/>
        <v>0.497</v>
      </c>
      <c r="E24" s="27">
        <f t="shared" si="3"/>
        <v>0.44400000000000001</v>
      </c>
      <c r="F24" s="27">
        <f t="shared" si="4"/>
        <v>-0.35261702988538018</v>
      </c>
      <c r="G24" s="28">
        <f t="shared" si="5"/>
        <v>0.36086487745568174</v>
      </c>
      <c r="H24" s="28">
        <f t="shared" si="6"/>
        <v>2.2954343558535468</v>
      </c>
      <c r="I24" s="29">
        <v>500</v>
      </c>
      <c r="J24" s="30">
        <f t="shared" si="7"/>
        <v>1147.7171779267735</v>
      </c>
      <c r="K24" s="31">
        <f t="shared" si="8"/>
        <v>57.385858896338675</v>
      </c>
      <c r="L24" s="32">
        <f t="shared" ref="L24:L27" si="10">K24+K42+K52</f>
        <v>61.122384840861073</v>
      </c>
      <c r="M24" s="33">
        <f t="shared" si="9"/>
        <v>1.2224476968172213</v>
      </c>
      <c r="N24" s="34"/>
    </row>
    <row r="25" spans="1:17" ht="15" x14ac:dyDescent="0.3">
      <c r="A25" s="1" t="s">
        <v>26</v>
      </c>
      <c r="B25" s="70">
        <v>0.46899999999999997</v>
      </c>
      <c r="C25" s="70">
        <v>0.46200000000000002</v>
      </c>
      <c r="D25" s="27">
        <f t="shared" si="2"/>
        <v>0.46550000000000002</v>
      </c>
      <c r="E25" s="27">
        <f t="shared" si="3"/>
        <v>0.41250000000000003</v>
      </c>
      <c r="F25" s="27">
        <f t="shared" si="4"/>
        <v>-0.38457604711405607</v>
      </c>
      <c r="G25" s="28">
        <f t="shared" si="5"/>
        <v>0.32934869611836742</v>
      </c>
      <c r="H25" s="28">
        <f t="shared" si="6"/>
        <v>2.1347582279264246</v>
      </c>
      <c r="I25" s="29">
        <v>500</v>
      </c>
      <c r="J25" s="30">
        <f t="shared" si="7"/>
        <v>1067.3791139632124</v>
      </c>
      <c r="K25" s="31">
        <f t="shared" si="8"/>
        <v>53.368955698160619</v>
      </c>
      <c r="L25" s="32">
        <f t="shared" si="10"/>
        <v>64.187396300600355</v>
      </c>
      <c r="M25" s="33">
        <f t="shared" si="9"/>
        <v>1.283747926012007</v>
      </c>
      <c r="N25" s="34"/>
    </row>
    <row r="26" spans="1:17" ht="15" x14ac:dyDescent="0.3">
      <c r="B26" s="70">
        <v>0.37</v>
      </c>
      <c r="C26" s="70">
        <v>0.42499999999999999</v>
      </c>
      <c r="D26" s="27">
        <f t="shared" si="2"/>
        <v>0.39749999999999996</v>
      </c>
      <c r="E26" s="27">
        <f t="shared" si="3"/>
        <v>0.34449999999999997</v>
      </c>
      <c r="F26" s="27">
        <f t="shared" si="4"/>
        <v>-0.46281077375635543</v>
      </c>
      <c r="G26" s="28">
        <f t="shared" si="5"/>
        <v>0.2521980186087488</v>
      </c>
      <c r="H26" s="28">
        <f t="shared" si="6"/>
        <v>1.7873023179811574</v>
      </c>
      <c r="I26" s="29">
        <v>500</v>
      </c>
      <c r="J26" s="30">
        <f t="shared" si="7"/>
        <v>893.65115899057866</v>
      </c>
      <c r="K26" s="31">
        <f t="shared" si="8"/>
        <v>44.682557949528935</v>
      </c>
      <c r="L26" s="32">
        <f t="shared" si="10"/>
        <v>54.996533836900063</v>
      </c>
      <c r="M26" s="33">
        <f t="shared" si="9"/>
        <v>1.0999306767380013</v>
      </c>
      <c r="N26" s="34"/>
    </row>
    <row r="27" spans="1:17" ht="15" x14ac:dyDescent="0.3">
      <c r="B27" s="70">
        <v>0.45100000000000001</v>
      </c>
      <c r="C27" s="70">
        <v>0.43</v>
      </c>
      <c r="D27" s="27">
        <f t="shared" si="2"/>
        <v>0.4405</v>
      </c>
      <c r="E27" s="27">
        <f t="shared" si="3"/>
        <v>0.38750000000000001</v>
      </c>
      <c r="F27" s="27">
        <f t="shared" si="4"/>
        <v>-0.4117282931576709</v>
      </c>
      <c r="G27" s="28">
        <f t="shared" si="5"/>
        <v>0.30257268157752876</v>
      </c>
      <c r="H27" s="28">
        <f t="shared" si="6"/>
        <v>2.0071169640093194</v>
      </c>
      <c r="I27" s="29">
        <v>500</v>
      </c>
      <c r="J27" s="30">
        <f t="shared" si="7"/>
        <v>1003.5584820046597</v>
      </c>
      <c r="K27" s="31">
        <f t="shared" si="8"/>
        <v>50.177924100232985</v>
      </c>
      <c r="L27" s="32">
        <f t="shared" si="10"/>
        <v>60.221149507615209</v>
      </c>
      <c r="M27" s="33">
        <f t="shared" si="9"/>
        <v>1.2044229901523043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0">
        <v>0.49299999999999999</v>
      </c>
      <c r="C31" s="70">
        <v>0.56100000000000005</v>
      </c>
      <c r="D31" s="27">
        <f t="shared" ref="D31:D36" si="11">AVERAGE(B31:C31)</f>
        <v>0.52700000000000002</v>
      </c>
      <c r="E31" s="27">
        <f>D31-E$8</f>
        <v>0.47400000000000003</v>
      </c>
      <c r="F31" s="27">
        <f>LOG(E31)</f>
        <v>-0.32422165832591493</v>
      </c>
      <c r="G31" s="28">
        <f>(F31-$B$16)/$B$15</f>
        <v>0.38886679230823057</v>
      </c>
      <c r="H31" s="28">
        <f>10^G31</f>
        <v>2.4483121753482533</v>
      </c>
      <c r="I31" s="29">
        <v>500</v>
      </c>
      <c r="J31" s="30">
        <f>(H31*I31)</f>
        <v>1224.1560876741266</v>
      </c>
      <c r="K31" s="31">
        <f>(0.05*J31/1000)*1000</f>
        <v>61.207804383706332</v>
      </c>
      <c r="L31" s="32">
        <f>K31+K50</f>
        <v>63.033045081495146</v>
      </c>
      <c r="M31" s="33">
        <f>(L31*1000000/50000)/1000</f>
        <v>1.2606609016299029</v>
      </c>
      <c r="N31" s="35"/>
      <c r="Q31"/>
    </row>
    <row r="32" spans="1:17" ht="15" x14ac:dyDescent="0.3">
      <c r="B32" s="70">
        <v>0.54700000000000004</v>
      </c>
      <c r="C32" s="70">
        <v>0.48899999999999999</v>
      </c>
      <c r="D32" s="27">
        <f t="shared" si="11"/>
        <v>0.51800000000000002</v>
      </c>
      <c r="E32" s="27">
        <f t="shared" ref="E32:E36" si="12">D32-E$8</f>
        <v>0.46500000000000002</v>
      </c>
      <c r="F32" s="27">
        <f t="shared" ref="F32:F36" si="13">LOG(E32)</f>
        <v>-0.33254704711004607</v>
      </c>
      <c r="G32" s="28">
        <f t="shared" ref="G32:G36" si="14">(F32-$B$16)/$B$15</f>
        <v>0.38065676317163716</v>
      </c>
      <c r="H32" s="28">
        <f t="shared" ref="H32:H36" si="15">10^G32</f>
        <v>2.4024633058503926</v>
      </c>
      <c r="I32" s="29">
        <v>500</v>
      </c>
      <c r="J32" s="30">
        <f t="shared" ref="J32:J36" si="16">(H32*I32)</f>
        <v>1201.2316529251964</v>
      </c>
      <c r="K32" s="31">
        <f t="shared" ref="K32:K36" si="17">(0.05*J32/1000)*1000</f>
        <v>60.061582646259822</v>
      </c>
      <c r="L32" s="32">
        <f>K32+K51</f>
        <v>61.985639471684173</v>
      </c>
      <c r="M32" s="33">
        <f t="shared" ref="M32:M36" si="18">(L32*1000000/50000)/1000</f>
        <v>1.2397127894336835</v>
      </c>
      <c r="N32" s="36"/>
      <c r="Q32"/>
    </row>
    <row r="33" spans="1:21" ht="15" x14ac:dyDescent="0.3">
      <c r="B33" s="70">
        <v>0.52800000000000002</v>
      </c>
      <c r="C33" s="70">
        <v>0.46600000000000003</v>
      </c>
      <c r="D33" s="27">
        <f t="shared" si="11"/>
        <v>0.497</v>
      </c>
      <c r="E33" s="27">
        <f>D33-E$8</f>
        <v>0.44400000000000001</v>
      </c>
      <c r="F33" s="27">
        <f>LOG(E33)</f>
        <v>-0.35261702988538018</v>
      </c>
      <c r="G33" s="28">
        <f t="shared" si="14"/>
        <v>0.36086487745568174</v>
      </c>
      <c r="H33" s="28">
        <f t="shared" si="15"/>
        <v>2.2954343558535468</v>
      </c>
      <c r="I33" s="29">
        <v>500</v>
      </c>
      <c r="J33" s="30">
        <f t="shared" si="16"/>
        <v>1147.7171779267735</v>
      </c>
      <c r="K33" s="31">
        <f t="shared" si="17"/>
        <v>57.385858896338675</v>
      </c>
      <c r="L33" s="32">
        <f t="shared" ref="L33:L36" si="19">K33+K52</f>
        <v>59.495006634010984</v>
      </c>
      <c r="M33" s="33">
        <f t="shared" si="18"/>
        <v>1.1899001326802197</v>
      </c>
      <c r="N33" s="36"/>
      <c r="Q33"/>
      <c r="R33"/>
      <c r="S33"/>
    </row>
    <row r="34" spans="1:21" ht="15" x14ac:dyDescent="0.3">
      <c r="A34" s="1" t="s">
        <v>26</v>
      </c>
      <c r="B34" s="70">
        <v>0.46899999999999997</v>
      </c>
      <c r="C34" s="70">
        <v>0.46200000000000002</v>
      </c>
      <c r="D34" s="27">
        <f t="shared" si="11"/>
        <v>0.46550000000000002</v>
      </c>
      <c r="E34" s="27">
        <f t="shared" si="12"/>
        <v>0.41250000000000003</v>
      </c>
      <c r="F34" s="27">
        <f t="shared" si="13"/>
        <v>-0.38457604711405607</v>
      </c>
      <c r="G34" s="28">
        <f t="shared" si="14"/>
        <v>0.32934869611836742</v>
      </c>
      <c r="H34" s="28">
        <f t="shared" si="15"/>
        <v>2.1347582279264246</v>
      </c>
      <c r="I34" s="29">
        <v>500</v>
      </c>
      <c r="J34" s="30">
        <f t="shared" si="16"/>
        <v>1067.3791139632124</v>
      </c>
      <c r="K34" s="31">
        <f t="shared" si="17"/>
        <v>53.368955698160619</v>
      </c>
      <c r="L34" s="32">
        <f t="shared" si="19"/>
        <v>58.7254417421914</v>
      </c>
      <c r="M34" s="33">
        <f t="shared" si="18"/>
        <v>1.174508834843828</v>
      </c>
      <c r="N34" s="36"/>
      <c r="Q34"/>
      <c r="R34"/>
      <c r="S34"/>
    </row>
    <row r="35" spans="1:21" ht="15" x14ac:dyDescent="0.3">
      <c r="B35" s="70">
        <v>0.37</v>
      </c>
      <c r="C35" s="70">
        <v>0.42499999999999999</v>
      </c>
      <c r="D35" s="27">
        <f t="shared" si="11"/>
        <v>0.39749999999999996</v>
      </c>
      <c r="E35" s="27">
        <f>D35-E$8</f>
        <v>0.34449999999999997</v>
      </c>
      <c r="F35" s="27">
        <f t="shared" si="13"/>
        <v>-0.46281077375635543</v>
      </c>
      <c r="G35" s="28">
        <f t="shared" si="14"/>
        <v>0.2521980186087488</v>
      </c>
      <c r="H35" s="28">
        <f t="shared" si="15"/>
        <v>1.7873023179811574</v>
      </c>
      <c r="I35" s="29">
        <v>500</v>
      </c>
      <c r="J35" s="30">
        <f t="shared" si="16"/>
        <v>893.65115899057866</v>
      </c>
      <c r="K35" s="31">
        <f t="shared" si="17"/>
        <v>44.682557949528935</v>
      </c>
      <c r="L35" s="32">
        <f t="shared" si="19"/>
        <v>50.529639109765476</v>
      </c>
      <c r="M35" s="33">
        <f t="shared" si="18"/>
        <v>1.0105927821953096</v>
      </c>
      <c r="N35" s="36"/>
      <c r="Q35"/>
      <c r="R35"/>
      <c r="S35"/>
    </row>
    <row r="36" spans="1:21" ht="15" x14ac:dyDescent="0.3">
      <c r="B36" s="70">
        <v>0.45100000000000001</v>
      </c>
      <c r="C36" s="70">
        <v>0.43</v>
      </c>
      <c r="D36" s="27">
        <f t="shared" si="11"/>
        <v>0.4405</v>
      </c>
      <c r="E36" s="27">
        <f t="shared" si="12"/>
        <v>0.38750000000000001</v>
      </c>
      <c r="F36" s="27">
        <f t="shared" si="13"/>
        <v>-0.4117282931576709</v>
      </c>
      <c r="G36" s="28">
        <f t="shared" si="14"/>
        <v>0.30257268157752876</v>
      </c>
      <c r="H36" s="28">
        <f t="shared" si="15"/>
        <v>2.0071169640093194</v>
      </c>
      <c r="I36" s="29">
        <v>500</v>
      </c>
      <c r="J36" s="30">
        <f t="shared" si="16"/>
        <v>1003.5584820046597</v>
      </c>
      <c r="K36" s="31">
        <f t="shared" si="17"/>
        <v>50.177924100232985</v>
      </c>
      <c r="L36" s="32">
        <f t="shared" si="19"/>
        <v>55.311206749489429</v>
      </c>
      <c r="M36" s="33">
        <f t="shared" si="18"/>
        <v>1.1062241349897886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8">
        <v>0.312</v>
      </c>
      <c r="C40" s="68">
        <v>0.374</v>
      </c>
      <c r="D40" s="27">
        <f t="shared" ref="D40:D45" si="20">AVERAGE(B40,C40)</f>
        <v>0.34299999999999997</v>
      </c>
      <c r="E40" s="27">
        <f t="shared" ref="E40:E44" si="21">D40-E$8</f>
        <v>0.28999999999999998</v>
      </c>
      <c r="F40" s="27">
        <f t="shared" ref="F40:F45" si="22">LOG(E40)</f>
        <v>-0.53760200210104392</v>
      </c>
      <c r="G40" s="28">
        <f t="shared" ref="G40:G45" si="23">(F40-$B$16)/$B$15</f>
        <v>0.17844312501844478</v>
      </c>
      <c r="H40" s="27">
        <f t="shared" ref="H40:H45" si="24">10^G40</f>
        <v>1.5081450917032277</v>
      </c>
      <c r="I40" s="41">
        <v>16</v>
      </c>
      <c r="J40" s="42">
        <f t="shared" ref="J40:J45" si="25">H40*I40</f>
        <v>24.130321467251644</v>
      </c>
      <c r="K40" s="30">
        <f>(0.1*J40/1000)*1000</f>
        <v>2.4130321467251648</v>
      </c>
      <c r="L40" s="43">
        <f>K40*100/L22</f>
        <v>3.6870539059362697</v>
      </c>
      <c r="M40" s="30">
        <f>AVERAGE(L40:L42)</f>
        <v>3.1346103248118591</v>
      </c>
      <c r="N40" s="44">
        <f>STDEV(L40:L42)</f>
        <v>0.51698272806018741</v>
      </c>
      <c r="R40"/>
      <c r="S40"/>
      <c r="T40"/>
      <c r="U40"/>
    </row>
    <row r="41" spans="1:21" ht="15" x14ac:dyDescent="0.3">
      <c r="B41" s="68">
        <v>0.29099999999999998</v>
      </c>
      <c r="C41" s="68">
        <v>0.28299999999999997</v>
      </c>
      <c r="D41" s="27">
        <f t="shared" si="20"/>
        <v>0.28699999999999998</v>
      </c>
      <c r="E41" s="27">
        <f t="shared" si="21"/>
        <v>0.23399999999999999</v>
      </c>
      <c r="F41" s="27">
        <f t="shared" si="22"/>
        <v>-0.63078414258985716</v>
      </c>
      <c r="G41" s="28">
        <f t="shared" si="23"/>
        <v>8.6552150523475688E-2</v>
      </c>
      <c r="H41" s="27">
        <f t="shared" si="24"/>
        <v>1.2205403756756661</v>
      </c>
      <c r="I41" s="41">
        <v>16</v>
      </c>
      <c r="J41" s="42">
        <f t="shared" si="25"/>
        <v>19.528646010810657</v>
      </c>
      <c r="K41" s="30">
        <f t="shared" ref="K41:K45" si="26">(0.1*J41/1000)*1000</f>
        <v>1.9528646010810657</v>
      </c>
      <c r="L41" s="43">
        <f t="shared" ref="L41:L45" si="27">K41*100/L23</f>
        <v>3.0542857225101909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8">
        <v>0.23899999999999999</v>
      </c>
      <c r="C42" s="68">
        <v>0.25600000000000001</v>
      </c>
      <c r="D42" s="27">
        <f t="shared" si="20"/>
        <v>0.2475</v>
      </c>
      <c r="E42" s="27">
        <f>D42-E$8</f>
        <v>0.19450000000000001</v>
      </c>
      <c r="F42" s="27">
        <f t="shared" si="22"/>
        <v>-0.71108039433827341</v>
      </c>
      <c r="G42" s="28">
        <f t="shared" si="23"/>
        <v>7.3685131574597763E-3</v>
      </c>
      <c r="H42" s="27">
        <f t="shared" si="24"/>
        <v>1.0171113792813056</v>
      </c>
      <c r="I42" s="41">
        <v>16</v>
      </c>
      <c r="J42" s="42">
        <f t="shared" si="25"/>
        <v>16.273782068500889</v>
      </c>
      <c r="K42" s="30">
        <f t="shared" si="26"/>
        <v>1.627378206850089</v>
      </c>
      <c r="L42" s="43">
        <f t="shared" si="27"/>
        <v>2.6624913459891153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8">
        <v>0.75</v>
      </c>
      <c r="C43" s="68">
        <v>0.68400000000000005</v>
      </c>
      <c r="D43" s="27">
        <f t="shared" si="20"/>
        <v>0.71700000000000008</v>
      </c>
      <c r="E43" s="27">
        <f t="shared" si="21"/>
        <v>0.66400000000000003</v>
      </c>
      <c r="F43" s="27">
        <f t="shared" si="22"/>
        <v>-0.1778319206319825</v>
      </c>
      <c r="G43" s="28">
        <f t="shared" si="23"/>
        <v>0.53322809998148901</v>
      </c>
      <c r="H43" s="27">
        <f t="shared" si="24"/>
        <v>3.4137215990055965</v>
      </c>
      <c r="I43" s="41">
        <v>16</v>
      </c>
      <c r="J43" s="42">
        <f t="shared" si="25"/>
        <v>54.619545584089543</v>
      </c>
      <c r="K43" s="30">
        <f t="shared" si="26"/>
        <v>5.4619545584089551</v>
      </c>
      <c r="L43" s="43">
        <f t="shared" si="27"/>
        <v>8.5093879378277091</v>
      </c>
      <c r="M43" s="30">
        <f>AVERAGE(L43:L45)</f>
        <v>8.2615710969006404</v>
      </c>
      <c r="N43" s="44">
        <f>STDEV(L43:L45)</f>
        <v>0.21517640576102529</v>
      </c>
      <c r="R43"/>
      <c r="S43"/>
      <c r="T43"/>
      <c r="U43"/>
    </row>
    <row r="44" spans="1:21" ht="15" x14ac:dyDescent="0.3">
      <c r="A44" s="45"/>
      <c r="B44" s="68">
        <v>0.65400000000000003</v>
      </c>
      <c r="C44" s="68">
        <v>0.53500000000000003</v>
      </c>
      <c r="D44" s="27">
        <f t="shared" si="20"/>
        <v>0.59450000000000003</v>
      </c>
      <c r="E44" s="27">
        <f t="shared" si="21"/>
        <v>0.54149999999999998</v>
      </c>
      <c r="F44" s="27">
        <f t="shared" si="22"/>
        <v>-0.26640153903866087</v>
      </c>
      <c r="G44" s="28">
        <f t="shared" si="23"/>
        <v>0.44588573476704851</v>
      </c>
      <c r="H44" s="27">
        <f t="shared" si="24"/>
        <v>2.7918092044591178</v>
      </c>
      <c r="I44" s="41">
        <v>16</v>
      </c>
      <c r="J44" s="42">
        <f t="shared" si="25"/>
        <v>44.668947271345885</v>
      </c>
      <c r="K44" s="30">
        <f t="shared" si="26"/>
        <v>4.4668947271345889</v>
      </c>
      <c r="L44" s="43">
        <f t="shared" si="27"/>
        <v>8.1221386431039306</v>
      </c>
      <c r="M44" s="30"/>
      <c r="N44" s="44"/>
      <c r="R44"/>
      <c r="S44"/>
      <c r="T44"/>
      <c r="U44"/>
    </row>
    <row r="45" spans="1:21" ht="15" x14ac:dyDescent="0.3">
      <c r="A45" s="46"/>
      <c r="B45" s="68">
        <v>0.60099999999999998</v>
      </c>
      <c r="C45" s="68">
        <v>0.69699999999999995</v>
      </c>
      <c r="D45" s="27">
        <f t="shared" si="20"/>
        <v>0.64900000000000002</v>
      </c>
      <c r="E45" s="27">
        <f>D45-E$8</f>
        <v>0.59599999999999997</v>
      </c>
      <c r="F45" s="27">
        <f t="shared" si="22"/>
        <v>-0.22475374025976358</v>
      </c>
      <c r="G45" s="28">
        <f t="shared" si="23"/>
        <v>0.48695644633567475</v>
      </c>
      <c r="H45" s="27">
        <f t="shared" si="24"/>
        <v>3.0687142238286094</v>
      </c>
      <c r="I45" s="41">
        <v>16</v>
      </c>
      <c r="J45" s="42">
        <f t="shared" si="25"/>
        <v>49.09942758125775</v>
      </c>
      <c r="K45" s="30">
        <f t="shared" si="26"/>
        <v>4.9099427581257755</v>
      </c>
      <c r="L45" s="43">
        <f t="shared" si="27"/>
        <v>8.1531867097702833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9">
        <v>0.26900000000000002</v>
      </c>
      <c r="C50" s="69">
        <v>0.27400000000000002</v>
      </c>
      <c r="D50" s="27">
        <f t="shared" ref="D50:D52" si="28">AVERAGE(B50,C50)</f>
        <v>0.27150000000000002</v>
      </c>
      <c r="E50" s="27">
        <f t="shared" ref="E50:E55" si="29">D50-E$8</f>
        <v>0.21850000000000003</v>
      </c>
      <c r="F50" s="27">
        <f t="shared" ref="F50:F55" si="30">LOG(E50)</f>
        <v>-0.66054855869355933</v>
      </c>
      <c r="G50" s="28">
        <f t="shared" ref="G50:G55" si="31">(F50-$B$16)/$B$15</f>
        <v>5.7200161111177331E-2</v>
      </c>
      <c r="H50" s="27">
        <f t="shared" ref="H50:H55" si="32">10^G50</f>
        <v>1.14077543611801</v>
      </c>
      <c r="I50" s="41">
        <v>16</v>
      </c>
      <c r="J50" s="42">
        <f t="shared" ref="J50:J55" si="33">H50*I50</f>
        <v>18.25240697788816</v>
      </c>
      <c r="K50" s="30">
        <f>(0.1*J50/1000)*1000</f>
        <v>1.825240697788816</v>
      </c>
      <c r="L50" s="43">
        <f t="shared" ref="L50:L55" si="34">K50*100/L31</f>
        <v>2.8956885954485783</v>
      </c>
      <c r="M50" s="30">
        <f>AVERAGE(L50:L52)</f>
        <v>3.1816028806024357</v>
      </c>
      <c r="N50" s="44">
        <f>STDEV(L50:L52)</f>
        <v>0.33157335938066224</v>
      </c>
      <c r="O50" s="48">
        <f>L50/L40</f>
        <v>0.78536649295700045</v>
      </c>
      <c r="P50" s="30">
        <f>AVERAGE(O50:O52)</f>
        <v>1.0443821481572506</v>
      </c>
      <c r="Q50" s="44">
        <f>STDEV(O50:O52)</f>
        <v>0.27414404549116139</v>
      </c>
      <c r="S50"/>
      <c r="T50"/>
    </row>
    <row r="51" spans="1:25" ht="15" x14ac:dyDescent="0.3">
      <c r="B51" s="69">
        <v>0.28299999999999997</v>
      </c>
      <c r="C51" s="69">
        <v>0.28399999999999997</v>
      </c>
      <c r="D51" s="27">
        <f t="shared" si="28"/>
        <v>0.28349999999999997</v>
      </c>
      <c r="E51" s="27">
        <f>D51-E$8</f>
        <v>0.23049999999999998</v>
      </c>
      <c r="F51" s="27">
        <f t="shared" si="30"/>
        <v>-0.63732907027433305</v>
      </c>
      <c r="G51" s="28">
        <f t="shared" si="31"/>
        <v>8.0097911763014992E-2</v>
      </c>
      <c r="H51" s="27">
        <f t="shared" si="32"/>
        <v>1.2025355158902205</v>
      </c>
      <c r="I51" s="41">
        <v>16</v>
      </c>
      <c r="J51" s="42">
        <f t="shared" si="33"/>
        <v>19.240568254243527</v>
      </c>
      <c r="K51" s="30">
        <f t="shared" ref="K51:K55" si="35">(0.1*J51/1000)*1000</f>
        <v>1.9240568254243529</v>
      </c>
      <c r="L51" s="43">
        <f t="shared" si="34"/>
        <v>3.1040364216993943</v>
      </c>
      <c r="M51" s="30"/>
      <c r="N51" s="44"/>
      <c r="O51" s="2">
        <f t="shared" ref="O51:O55" si="36">L51/L41</f>
        <v>1.0162888163417518</v>
      </c>
      <c r="P51" s="30"/>
      <c r="Q51" s="44"/>
      <c r="S51"/>
      <c r="T51"/>
    </row>
    <row r="52" spans="1:25" ht="15" x14ac:dyDescent="0.3">
      <c r="B52" s="69">
        <v>0.3</v>
      </c>
      <c r="C52" s="69">
        <v>0.312</v>
      </c>
      <c r="D52" s="27">
        <f t="shared" si="28"/>
        <v>0.30599999999999999</v>
      </c>
      <c r="E52" s="27">
        <f t="shared" si="29"/>
        <v>0.253</v>
      </c>
      <c r="F52" s="27">
        <f t="shared" si="30"/>
        <v>-0.59687947882418213</v>
      </c>
      <c r="G52" s="28">
        <f t="shared" si="31"/>
        <v>0.11998701880412195</v>
      </c>
      <c r="H52" s="27">
        <f t="shared" si="32"/>
        <v>1.3182173360451925</v>
      </c>
      <c r="I52" s="41">
        <v>16</v>
      </c>
      <c r="J52" s="42">
        <f t="shared" si="33"/>
        <v>21.091477376723081</v>
      </c>
      <c r="K52" s="30">
        <f t="shared" si="35"/>
        <v>2.1091477376723082</v>
      </c>
      <c r="L52" s="43">
        <f t="shared" si="34"/>
        <v>3.5450836246593349</v>
      </c>
      <c r="M52" s="30"/>
      <c r="N52" s="44"/>
      <c r="O52" s="2">
        <f t="shared" si="36"/>
        <v>1.3314911351729997</v>
      </c>
      <c r="P52" s="30"/>
      <c r="Q52" s="44"/>
      <c r="S52"/>
      <c r="T52"/>
    </row>
    <row r="53" spans="1:25" ht="15" x14ac:dyDescent="0.3">
      <c r="A53" s="1" t="s">
        <v>26</v>
      </c>
      <c r="B53" s="69">
        <v>0.71</v>
      </c>
      <c r="C53" s="69">
        <v>0.69799999999999995</v>
      </c>
      <c r="D53" s="27">
        <f>AVERAGE(B53:C53)</f>
        <v>0.70399999999999996</v>
      </c>
      <c r="E53" s="27">
        <f t="shared" si="29"/>
        <v>0.65099999999999991</v>
      </c>
      <c r="F53" s="27">
        <f t="shared" si="30"/>
        <v>-0.18641901143180811</v>
      </c>
      <c r="G53" s="28">
        <f t="shared" si="31"/>
        <v>0.52475999506853632</v>
      </c>
      <c r="H53" s="27">
        <f t="shared" si="32"/>
        <v>3.3478037775192382</v>
      </c>
      <c r="I53" s="41">
        <v>16</v>
      </c>
      <c r="J53" s="42">
        <f t="shared" si="33"/>
        <v>53.564860440307811</v>
      </c>
      <c r="K53" s="30">
        <f t="shared" si="35"/>
        <v>5.3564860440307811</v>
      </c>
      <c r="L53" s="43">
        <f t="shared" si="34"/>
        <v>9.1212358479074744</v>
      </c>
      <c r="M53" s="30">
        <f>AVERAGE(L53:L55)</f>
        <v>9.9911836208603422</v>
      </c>
      <c r="N53" s="44">
        <f>STDEV(L53:L55)</f>
        <v>1.3709907414466116</v>
      </c>
      <c r="O53" s="2">
        <f>L53/L43</f>
        <v>1.0719026931842948</v>
      </c>
      <c r="P53" s="30">
        <f>AVERAGE(O53:O55)</f>
        <v>1.2116314332486615</v>
      </c>
      <c r="Q53" s="44">
        <f>STDEV(O53:O55)</f>
        <v>0.18748250478727679</v>
      </c>
      <c r="S53"/>
      <c r="T53"/>
    </row>
    <row r="54" spans="1:25" ht="15" x14ac:dyDescent="0.3">
      <c r="A54" s="45"/>
      <c r="B54" s="69">
        <v>0.76300000000000001</v>
      </c>
      <c r="C54" s="69">
        <v>0.76600000000000001</v>
      </c>
      <c r="D54" s="27">
        <f>AVERAGE(B54:C54)</f>
        <v>0.76449999999999996</v>
      </c>
      <c r="E54" s="27">
        <f t="shared" si="29"/>
        <v>0.71149999999999991</v>
      </c>
      <c r="F54" s="27">
        <f t="shared" si="30"/>
        <v>-0.14782509557969692</v>
      </c>
      <c r="G54" s="28">
        <f t="shared" si="31"/>
        <v>0.56281913943486583</v>
      </c>
      <c r="H54" s="27">
        <f t="shared" si="32"/>
        <v>3.6544257251478394</v>
      </c>
      <c r="I54" s="41">
        <v>16</v>
      </c>
      <c r="J54" s="42">
        <f t="shared" si="33"/>
        <v>58.47081160236543</v>
      </c>
      <c r="K54" s="30">
        <f t="shared" si="35"/>
        <v>5.8470811602365433</v>
      </c>
      <c r="L54" s="43">
        <f t="shared" si="34"/>
        <v>11.571587019521228</v>
      </c>
      <c r="M54" s="30"/>
      <c r="N54" s="44"/>
      <c r="O54" s="2">
        <f t="shared" si="36"/>
        <v>1.4246970567716224</v>
      </c>
      <c r="P54" s="30"/>
      <c r="Q54" s="44"/>
      <c r="S54"/>
      <c r="T54"/>
    </row>
    <row r="55" spans="1:25" ht="15" x14ac:dyDescent="0.3">
      <c r="A55" s="46"/>
      <c r="B55" s="69">
        <v>0.67200000000000004</v>
      </c>
      <c r="C55" s="69">
        <v>0.68100000000000005</v>
      </c>
      <c r="D55" s="27">
        <f>AVERAGE(B55:C55)</f>
        <v>0.6765000000000001</v>
      </c>
      <c r="E55" s="27">
        <f t="shared" si="29"/>
        <v>0.62350000000000005</v>
      </c>
      <c r="F55" s="27">
        <f t="shared" si="30"/>
        <v>-0.20516354218543853</v>
      </c>
      <c r="G55" s="28">
        <f t="shared" si="31"/>
        <v>0.50627519542381472</v>
      </c>
      <c r="H55" s="27">
        <f t="shared" si="32"/>
        <v>3.208301655785279</v>
      </c>
      <c r="I55" s="41">
        <v>16</v>
      </c>
      <c r="J55" s="42">
        <f t="shared" si="33"/>
        <v>51.332826492564465</v>
      </c>
      <c r="K55" s="30">
        <f t="shared" si="35"/>
        <v>5.1332826492564472</v>
      </c>
      <c r="L55" s="43">
        <f t="shared" si="34"/>
        <v>9.2807279951523238</v>
      </c>
      <c r="M55" s="30"/>
      <c r="N55" s="44"/>
      <c r="O55" s="2">
        <f t="shared" si="36"/>
        <v>1.1382945497900672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1.0443821481572506</v>
      </c>
      <c r="O58" s="30">
        <f>Q50</f>
        <v>0.27414404549116139</v>
      </c>
    </row>
    <row r="59" spans="1:25" ht="15" x14ac:dyDescent="0.3">
      <c r="D59"/>
      <c r="E59"/>
      <c r="G59"/>
      <c r="M59" s="2" t="s">
        <v>26</v>
      </c>
      <c r="N59" s="30">
        <f>P53</f>
        <v>1.2116314332486615</v>
      </c>
      <c r="O59" s="30">
        <f>Q53</f>
        <v>0.18748250478727679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3.1346103248118591</v>
      </c>
      <c r="C65" s="30">
        <f>N40</f>
        <v>0.51698272806018741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3.1816028806024357</v>
      </c>
      <c r="C66" s="30">
        <f>N50</f>
        <v>0.33157335938066224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8.2615710969006404</v>
      </c>
      <c r="C67" s="30">
        <f>N43</f>
        <v>0.21517640576102529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9.9911836208603422</v>
      </c>
      <c r="C68" s="30">
        <f>N53</f>
        <v>1.3709907414466116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zoomScale="60" zoomScaleNormal="60" workbookViewId="0">
      <selection activeCell="B12" sqref="B12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9.7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202816</v>
      </c>
      <c r="F3" s="10">
        <v>199328</v>
      </c>
    </row>
    <row r="4" spans="1:20" x14ac:dyDescent="0.2">
      <c r="D4" s="10" t="s">
        <v>42</v>
      </c>
      <c r="E4" s="10">
        <v>270192</v>
      </c>
      <c r="F4" s="10">
        <v>240120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5.5E-2</v>
      </c>
      <c r="D8" s="63">
        <v>5.0999999999999997E-2</v>
      </c>
      <c r="E8" s="11">
        <f t="shared" ref="E8:E13" si="0">AVERAGE(C8:D8)</f>
        <v>5.2999999999999999E-2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8.5999999999999993E-2</v>
      </c>
      <c r="D9" s="63">
        <v>7.1999999999999995E-2</v>
      </c>
      <c r="E9" s="11">
        <f t="shared" si="0"/>
        <v>7.8999999999999987E-2</v>
      </c>
      <c r="F9" s="12">
        <f>(E9-$E$8)</f>
        <v>2.5999999999999988E-2</v>
      </c>
      <c r="G9" s="12">
        <f>LOG(B9)</f>
        <v>-0.86341728222799241</v>
      </c>
      <c r="H9" s="12">
        <f>LOG(F9)</f>
        <v>-1.5850266520291822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0.151</v>
      </c>
      <c r="D10" s="63">
        <v>0.11600000000000001</v>
      </c>
      <c r="E10" s="11">
        <f t="shared" si="0"/>
        <v>0.13350000000000001</v>
      </c>
      <c r="F10" s="12">
        <f>(E10-$E$8)</f>
        <v>8.0500000000000016E-2</v>
      </c>
      <c r="G10" s="12">
        <f>LOG(B10)</f>
        <v>-0.34469449671881253</v>
      </c>
      <c r="H10" s="12">
        <f>LOG(F10)</f>
        <v>-1.0942041196321315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0.32100000000000001</v>
      </c>
      <c r="D11" s="63">
        <v>0.32700000000000001</v>
      </c>
      <c r="E11" s="11">
        <f t="shared" si="0"/>
        <v>0.32400000000000001</v>
      </c>
      <c r="F11" s="12">
        <f>(E11-$E$8)</f>
        <v>0.27100000000000002</v>
      </c>
      <c r="G11" s="12">
        <f>LOG(B11)</f>
        <v>0.13658271777200767</v>
      </c>
      <c r="H11" s="12">
        <f>LOG(F11)</f>
        <v>-0.56703070912559428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0.996</v>
      </c>
      <c r="D12" s="63">
        <v>1.008</v>
      </c>
      <c r="E12" s="11">
        <f t="shared" si="0"/>
        <v>1.002</v>
      </c>
      <c r="F12" s="12">
        <f>(E12-$E$8)</f>
        <v>0.94899999999999995</v>
      </c>
      <c r="G12" s="12">
        <f>LOG(B12)</f>
        <v>0.66357802924717735</v>
      </c>
      <c r="H12" s="12">
        <f>LOG(F12)</f>
        <v>-2.2733787572707352E-2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1.7749999999999999</v>
      </c>
      <c r="D13" s="63">
        <v>1.7789999999999999</v>
      </c>
      <c r="E13" s="11">
        <f t="shared" si="0"/>
        <v>1.7769999999999999</v>
      </c>
      <c r="F13" s="12">
        <f>(E13-$E$8)</f>
        <v>1.724</v>
      </c>
      <c r="G13" s="12">
        <f>LOG(B13)</f>
        <v>0.96049145871632635</v>
      </c>
      <c r="H13" s="12">
        <f>LOG(F13)</f>
        <v>0.23653726148869397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1.0140510643285738</v>
      </c>
      <c r="N15"/>
    </row>
    <row r="16" spans="1:20" ht="15" x14ac:dyDescent="0.25">
      <c r="A16" s="5" t="s">
        <v>11</v>
      </c>
      <c r="B16" s="11">
        <f>INTERCEPT(H9:H13,G9:G13)</f>
        <v>-0.7185524429481146</v>
      </c>
      <c r="C16" s="13"/>
      <c r="G16" s="13"/>
      <c r="H16" s="13"/>
    </row>
    <row r="17" spans="1:14" ht="15" x14ac:dyDescent="0.3">
      <c r="B17"/>
      <c r="C17"/>
      <c r="D17"/>
      <c r="E17"/>
      <c r="F17"/>
      <c r="G17"/>
    </row>
    <row r="18" spans="1:14" ht="15" x14ac:dyDescent="0.3">
      <c r="B18"/>
      <c r="C18"/>
      <c r="D18"/>
      <c r="E18"/>
      <c r="F18"/>
      <c r="G18"/>
    </row>
    <row r="19" spans="1:14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4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4" s="24" customFormat="1" x14ac:dyDescent="0.2">
      <c r="A21" s="23"/>
      <c r="L21" s="25"/>
      <c r="M21" s="26"/>
    </row>
    <row r="22" spans="1:14" x14ac:dyDescent="0.2">
      <c r="A22" s="1" t="s">
        <v>25</v>
      </c>
      <c r="B22" s="2">
        <v>0.42399999999999999</v>
      </c>
      <c r="C22" s="2">
        <v>0.432</v>
      </c>
      <c r="D22" s="27">
        <f>AVERAGE(B22:C22)</f>
        <v>0.42799999999999999</v>
      </c>
      <c r="E22" s="27">
        <f t="shared" ref="E22:E27" si="2">D22-E$8</f>
        <v>0.375</v>
      </c>
      <c r="F22" s="27">
        <f>LOG(E22)</f>
        <v>-0.42596873227228116</v>
      </c>
      <c r="G22" s="28">
        <f>(F22-$B$16)/$B$15</f>
        <v>0.28852956322230155</v>
      </c>
      <c r="H22" s="28">
        <f>10^G22</f>
        <v>1.9432539681896588</v>
      </c>
      <c r="I22" s="29">
        <v>500</v>
      </c>
      <c r="J22" s="30">
        <f>(H22*I22)</f>
        <v>971.62698409482937</v>
      </c>
      <c r="K22" s="31">
        <f>(0.05*J22/1000)*1000</f>
        <v>48.581349204741471</v>
      </c>
      <c r="L22" s="32">
        <f>K22+K40+K50</f>
        <v>52.753965349116946</v>
      </c>
      <c r="M22" s="33">
        <f>(L22*1000000/50000)/1000</f>
        <v>1.055079306982339</v>
      </c>
      <c r="N22" s="34"/>
    </row>
    <row r="23" spans="1:14" x14ac:dyDescent="0.2">
      <c r="B23" s="2">
        <v>0.35599999999999998</v>
      </c>
      <c r="C23" s="2">
        <v>0.39700000000000002</v>
      </c>
      <c r="D23" s="27">
        <f t="shared" ref="D23:D27" si="3">AVERAGE(B23:C23)</f>
        <v>0.3765</v>
      </c>
      <c r="E23" s="27">
        <f t="shared" si="2"/>
        <v>0.32350000000000001</v>
      </c>
      <c r="F23" s="27">
        <f t="shared" ref="F23:F27" si="4">LOG(E23)</f>
        <v>-0.49012571499528079</v>
      </c>
      <c r="G23" s="28">
        <f t="shared" ref="G23:G27" si="5">(F23-$B$16)/$B$15</f>
        <v>0.22526156323703511</v>
      </c>
      <c r="H23" s="28">
        <f t="shared" ref="H23:H27" si="6">10^G23</f>
        <v>1.6798154186605658</v>
      </c>
      <c r="I23" s="29">
        <v>500</v>
      </c>
      <c r="J23" s="30">
        <f t="shared" ref="J23:J27" si="7">(H23*I23)</f>
        <v>839.90770933028296</v>
      </c>
      <c r="K23" s="31">
        <f t="shared" ref="K23:K27" si="8">(0.05*J23/1000)*1000</f>
        <v>41.995385466514151</v>
      </c>
      <c r="L23" s="32">
        <f>K23+K41+K51</f>
        <v>46.873242865579783</v>
      </c>
      <c r="M23" s="33">
        <f t="shared" ref="M23:M27" si="9">(L23*1000000/50000)/1000</f>
        <v>0.93746485731159568</v>
      </c>
      <c r="N23" s="34"/>
    </row>
    <row r="24" spans="1:14" x14ac:dyDescent="0.2">
      <c r="B24" s="2">
        <v>0.39600000000000002</v>
      </c>
      <c r="C24" s="2">
        <v>0.44600000000000001</v>
      </c>
      <c r="D24" s="27">
        <f t="shared" si="3"/>
        <v>0.42100000000000004</v>
      </c>
      <c r="E24" s="27">
        <f t="shared" si="2"/>
        <v>0.36800000000000005</v>
      </c>
      <c r="F24" s="27">
        <f t="shared" si="4"/>
        <v>-0.43415218132648226</v>
      </c>
      <c r="G24" s="28">
        <f t="shared" si="5"/>
        <v>0.28045950704656103</v>
      </c>
      <c r="H24" s="28">
        <f t="shared" si="6"/>
        <v>1.907477865379007</v>
      </c>
      <c r="I24" s="29">
        <v>500</v>
      </c>
      <c r="J24" s="30">
        <f t="shared" si="7"/>
        <v>953.73893268950349</v>
      </c>
      <c r="K24" s="31">
        <f t="shared" si="8"/>
        <v>47.686946634475177</v>
      </c>
      <c r="L24" s="32">
        <f t="shared" ref="L24:L27" si="10">K24+K42+K52</f>
        <v>51.810669931921389</v>
      </c>
      <c r="M24" s="33">
        <f t="shared" si="9"/>
        <v>1.0362133986384277</v>
      </c>
      <c r="N24" s="34"/>
    </row>
    <row r="25" spans="1:14" x14ac:dyDescent="0.2">
      <c r="A25" s="1" t="s">
        <v>26</v>
      </c>
      <c r="B25" s="2">
        <v>0.32800000000000001</v>
      </c>
      <c r="C25" s="2">
        <v>0.33900000000000002</v>
      </c>
      <c r="D25" s="27">
        <f t="shared" si="3"/>
        <v>0.33350000000000002</v>
      </c>
      <c r="E25" s="27">
        <f t="shared" si="2"/>
        <v>0.28050000000000003</v>
      </c>
      <c r="F25" s="27">
        <f t="shared" si="4"/>
        <v>-0.55206713440781974</v>
      </c>
      <c r="G25" s="28">
        <f t="shared" si="5"/>
        <v>0.16417842690252346</v>
      </c>
      <c r="H25" s="28">
        <f t="shared" si="6"/>
        <v>1.4594137272212102</v>
      </c>
      <c r="I25" s="29">
        <v>500</v>
      </c>
      <c r="J25" s="30">
        <f t="shared" si="7"/>
        <v>729.70686361060507</v>
      </c>
      <c r="K25" s="31">
        <f t="shared" si="8"/>
        <v>36.485343180530258</v>
      </c>
      <c r="L25" s="32">
        <f t="shared" si="10"/>
        <v>45.522681284660926</v>
      </c>
      <c r="M25" s="33">
        <f t="shared" si="9"/>
        <v>0.91045362569321853</v>
      </c>
      <c r="N25" s="34"/>
    </row>
    <row r="26" spans="1:14" x14ac:dyDescent="0.2">
      <c r="B26" s="2">
        <v>0.30199999999999999</v>
      </c>
      <c r="C26" s="2">
        <v>0.308</v>
      </c>
      <c r="D26" s="27">
        <f t="shared" si="3"/>
        <v>0.30499999999999999</v>
      </c>
      <c r="E26" s="27">
        <f t="shared" si="2"/>
        <v>0.252</v>
      </c>
      <c r="F26" s="27">
        <f t="shared" si="4"/>
        <v>-0.59859945921845592</v>
      </c>
      <c r="G26" s="28">
        <f t="shared" si="5"/>
        <v>0.11829087109048327</v>
      </c>
      <c r="H26" s="28">
        <f t="shared" si="6"/>
        <v>1.3130790464099189</v>
      </c>
      <c r="I26" s="29">
        <v>500</v>
      </c>
      <c r="J26" s="30">
        <f t="shared" si="7"/>
        <v>656.53952320495944</v>
      </c>
      <c r="K26" s="31">
        <f t="shared" si="8"/>
        <v>32.826976160247973</v>
      </c>
      <c r="L26" s="32">
        <f t="shared" si="10"/>
        <v>41.259320652014978</v>
      </c>
      <c r="M26" s="33">
        <f t="shared" si="9"/>
        <v>0.8251864130402996</v>
      </c>
      <c r="N26" s="34"/>
    </row>
    <row r="27" spans="1:14" x14ac:dyDescent="0.2">
      <c r="B27" s="2">
        <v>0.30199999999999999</v>
      </c>
      <c r="C27" s="2">
        <v>0.30599999999999999</v>
      </c>
      <c r="D27" s="27">
        <f t="shared" si="3"/>
        <v>0.30399999999999999</v>
      </c>
      <c r="E27" s="27">
        <f t="shared" si="2"/>
        <v>0.251</v>
      </c>
      <c r="F27" s="27">
        <f t="shared" si="4"/>
        <v>-0.60032627851896181</v>
      </c>
      <c r="G27" s="28">
        <f t="shared" si="5"/>
        <v>0.11658797923301131</v>
      </c>
      <c r="H27" s="28">
        <f t="shared" si="6"/>
        <v>1.3079404742342653</v>
      </c>
      <c r="I27" s="29">
        <v>500</v>
      </c>
      <c r="J27" s="30">
        <f t="shared" si="7"/>
        <v>653.97023711713268</v>
      </c>
      <c r="K27" s="31">
        <f t="shared" si="8"/>
        <v>32.698511855856637</v>
      </c>
      <c r="L27" s="32">
        <f t="shared" si="10"/>
        <v>40.404761085986365</v>
      </c>
      <c r="M27" s="33">
        <f t="shared" si="9"/>
        <v>0.80809522171972747</v>
      </c>
      <c r="N27" s="34"/>
    </row>
    <row r="28" spans="1:14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4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4" s="24" customFormat="1" x14ac:dyDescent="0.2">
      <c r="A30" s="23"/>
      <c r="L30" s="25"/>
      <c r="M30" s="26"/>
    </row>
    <row r="31" spans="1:14" x14ac:dyDescent="0.2">
      <c r="A31" s="1" t="s">
        <v>25</v>
      </c>
      <c r="B31" s="2">
        <v>0.42399999999999999</v>
      </c>
      <c r="C31" s="2">
        <v>0.432</v>
      </c>
      <c r="D31" s="27">
        <f>AVERAGE(B31:C31)</f>
        <v>0.42799999999999999</v>
      </c>
      <c r="E31" s="27">
        <f t="shared" ref="E31:E36" si="11">D31-E$8</f>
        <v>0.375</v>
      </c>
      <c r="F31" s="27">
        <f>LOG(E31)</f>
        <v>-0.42596873227228116</v>
      </c>
      <c r="G31" s="28">
        <f>(F31-$B$16)/$B$15</f>
        <v>0.28852956322230155</v>
      </c>
      <c r="H31" s="28">
        <f>10^G31</f>
        <v>1.9432539681896588</v>
      </c>
      <c r="I31" s="29">
        <v>500</v>
      </c>
      <c r="J31" s="30">
        <f>(H31*I31)</f>
        <v>971.62698409482937</v>
      </c>
      <c r="K31" s="31">
        <f>(0.05*J31/1000)*1000</f>
        <v>48.581349204741471</v>
      </c>
      <c r="L31" s="32">
        <f>K31+K50</f>
        <v>50.406589902530285</v>
      </c>
      <c r="M31" s="33">
        <f>(L31*1000000/50000)/1000</f>
        <v>1.0081317980506057</v>
      </c>
      <c r="N31" s="35"/>
    </row>
    <row r="32" spans="1:14" x14ac:dyDescent="0.2">
      <c r="B32" s="2">
        <v>0.35599999999999998</v>
      </c>
      <c r="C32" s="2">
        <v>0.39700000000000002</v>
      </c>
      <c r="D32" s="27">
        <f t="shared" ref="D32:D36" si="12">AVERAGE(B32:C32)</f>
        <v>0.3765</v>
      </c>
      <c r="E32" s="27">
        <f t="shared" si="11"/>
        <v>0.32350000000000001</v>
      </c>
      <c r="F32" s="27">
        <f t="shared" ref="F32:F36" si="13">LOG(E32)</f>
        <v>-0.49012571499528079</v>
      </c>
      <c r="G32" s="28">
        <f t="shared" ref="G32:G36" si="14">(F32-$B$16)/$B$15</f>
        <v>0.22526156323703511</v>
      </c>
      <c r="H32" s="28">
        <f t="shared" ref="H32:H36" si="15">10^G32</f>
        <v>1.6798154186605658</v>
      </c>
      <c r="I32" s="29">
        <v>500</v>
      </c>
      <c r="J32" s="30">
        <f t="shared" ref="J32:J36" si="16">(H32*I32)</f>
        <v>839.90770933028296</v>
      </c>
      <c r="K32" s="31">
        <f t="shared" ref="K32:K36" si="17">(0.05*J32/1000)*1000</f>
        <v>41.995385466514151</v>
      </c>
      <c r="L32" s="32">
        <f>K32+K51</f>
        <v>43.919442291938502</v>
      </c>
      <c r="M32" s="33">
        <f t="shared" ref="M32:M36" si="18">(L32*1000000/50000)/1000</f>
        <v>0.87838884583876997</v>
      </c>
      <c r="N32" s="36"/>
    </row>
    <row r="33" spans="1:28" ht="15" x14ac:dyDescent="0.3">
      <c r="B33" s="2">
        <v>0.39600000000000002</v>
      </c>
      <c r="C33" s="2">
        <v>0.44600000000000001</v>
      </c>
      <c r="D33" s="27">
        <f t="shared" si="12"/>
        <v>0.42100000000000004</v>
      </c>
      <c r="E33" s="27">
        <f t="shared" si="11"/>
        <v>0.36800000000000005</v>
      </c>
      <c r="F33" s="27">
        <f t="shared" si="13"/>
        <v>-0.43415218132648226</v>
      </c>
      <c r="G33" s="28">
        <f t="shared" si="14"/>
        <v>0.28045950704656103</v>
      </c>
      <c r="H33" s="28">
        <f t="shared" si="15"/>
        <v>1.907477865379007</v>
      </c>
      <c r="I33" s="29">
        <v>500</v>
      </c>
      <c r="J33" s="30">
        <f t="shared" si="16"/>
        <v>953.73893268950349</v>
      </c>
      <c r="K33" s="31">
        <f t="shared" si="17"/>
        <v>47.686946634475177</v>
      </c>
      <c r="L33" s="32">
        <f t="shared" ref="L33:L36" si="19">K33+K52</f>
        <v>49.796094372147486</v>
      </c>
      <c r="M33" s="33">
        <f t="shared" si="18"/>
        <v>0.99592188744294974</v>
      </c>
      <c r="N33" s="36"/>
      <c r="Q33" s="74"/>
      <c r="R33" s="75"/>
      <c r="S33" s="75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ht="15" x14ac:dyDescent="0.3">
      <c r="A34" s="1" t="s">
        <v>26</v>
      </c>
      <c r="B34" s="2">
        <v>0.32800000000000001</v>
      </c>
      <c r="C34" s="2">
        <v>0.33900000000000002</v>
      </c>
      <c r="D34" s="27">
        <f t="shared" si="12"/>
        <v>0.33350000000000002</v>
      </c>
      <c r="E34" s="27">
        <f t="shared" si="11"/>
        <v>0.28050000000000003</v>
      </c>
      <c r="F34" s="27">
        <f t="shared" si="13"/>
        <v>-0.55206713440781974</v>
      </c>
      <c r="G34" s="28">
        <f t="shared" si="14"/>
        <v>0.16417842690252346</v>
      </c>
      <c r="H34" s="28">
        <f t="shared" si="15"/>
        <v>1.4594137272212102</v>
      </c>
      <c r="I34" s="29">
        <v>500</v>
      </c>
      <c r="J34" s="30">
        <f t="shared" si="16"/>
        <v>729.70686361060507</v>
      </c>
      <c r="K34" s="31">
        <f t="shared" si="17"/>
        <v>36.485343180530258</v>
      </c>
      <c r="L34" s="32">
        <f t="shared" si="19"/>
        <v>41.841829224561039</v>
      </c>
      <c r="M34" s="33">
        <f t="shared" si="18"/>
        <v>0.83683658449122067</v>
      </c>
      <c r="N34" s="36"/>
      <c r="Q34" s="74"/>
      <c r="R34" s="75"/>
      <c r="S34" s="75"/>
      <c r="T34" s="74"/>
      <c r="U34" s="75"/>
      <c r="V34" s="75"/>
      <c r="W34" s="75"/>
      <c r="X34" s="75"/>
      <c r="Y34" s="75"/>
      <c r="Z34" s="75"/>
      <c r="AA34" s="74"/>
      <c r="AB34" s="74"/>
    </row>
    <row r="35" spans="1:28" ht="15" x14ac:dyDescent="0.3">
      <c r="B35" s="2">
        <v>0.30199999999999999</v>
      </c>
      <c r="C35" s="2">
        <v>0.308</v>
      </c>
      <c r="D35" s="27">
        <f t="shared" si="12"/>
        <v>0.30499999999999999</v>
      </c>
      <c r="E35" s="27">
        <f t="shared" si="11"/>
        <v>0.252</v>
      </c>
      <c r="F35" s="27">
        <f t="shared" si="13"/>
        <v>-0.59859945921845592</v>
      </c>
      <c r="G35" s="28">
        <f t="shared" si="14"/>
        <v>0.11829087109048327</v>
      </c>
      <c r="H35" s="28">
        <f t="shared" si="15"/>
        <v>1.3130790464099189</v>
      </c>
      <c r="I35" s="29">
        <v>500</v>
      </c>
      <c r="J35" s="30">
        <f t="shared" si="16"/>
        <v>656.53952320495944</v>
      </c>
      <c r="K35" s="31">
        <f t="shared" si="17"/>
        <v>32.826976160247973</v>
      </c>
      <c r="L35" s="32">
        <f t="shared" si="19"/>
        <v>38.674057320484515</v>
      </c>
      <c r="M35" s="33">
        <f t="shared" si="18"/>
        <v>0.77348114640969023</v>
      </c>
      <c r="N35" s="36"/>
      <c r="Q35" s="74"/>
      <c r="R35" s="74"/>
      <c r="S35" s="75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ht="15" x14ac:dyDescent="0.3">
      <c r="B36" s="2">
        <v>0.30199999999999999</v>
      </c>
      <c r="C36" s="2">
        <v>0.30599999999999999</v>
      </c>
      <c r="D36" s="27">
        <f t="shared" si="12"/>
        <v>0.30399999999999999</v>
      </c>
      <c r="E36" s="27">
        <f t="shared" si="11"/>
        <v>0.251</v>
      </c>
      <c r="F36" s="27">
        <f t="shared" si="13"/>
        <v>-0.60032627851896181</v>
      </c>
      <c r="G36" s="28">
        <f t="shared" si="14"/>
        <v>0.11658797923301131</v>
      </c>
      <c r="H36" s="28">
        <f t="shared" si="15"/>
        <v>1.3079404742342653</v>
      </c>
      <c r="I36" s="29">
        <v>500</v>
      </c>
      <c r="J36" s="30">
        <f t="shared" si="16"/>
        <v>653.97023711713268</v>
      </c>
      <c r="K36" s="31">
        <f t="shared" si="17"/>
        <v>32.698511855856637</v>
      </c>
      <c r="L36" s="32">
        <f t="shared" si="19"/>
        <v>37.831794505113081</v>
      </c>
      <c r="M36" s="33">
        <f t="shared" si="18"/>
        <v>0.75663589010226151</v>
      </c>
      <c r="N36" s="37"/>
      <c r="Q36" s="74"/>
      <c r="R36" s="74"/>
      <c r="S36" s="75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ht="15" x14ac:dyDescent="0.3">
      <c r="Q37" s="74"/>
      <c r="R37" s="74"/>
      <c r="S37" s="75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ht="23.25" x14ac:dyDescent="0.35">
      <c r="A38" s="14" t="s">
        <v>27</v>
      </c>
      <c r="E38" s="28"/>
      <c r="F38" s="27"/>
      <c r="H38" s="38"/>
      <c r="M38" s="39" t="s">
        <v>28</v>
      </c>
      <c r="Q38" s="74"/>
      <c r="R38" s="74"/>
      <c r="S38" s="74"/>
      <c r="T38" s="74"/>
      <c r="U38" s="75"/>
      <c r="V38" s="75"/>
      <c r="W38" s="75"/>
      <c r="X38" s="74"/>
      <c r="Y38" s="74"/>
      <c r="Z38" s="74"/>
      <c r="AA38" s="74"/>
      <c r="AB38" s="74"/>
    </row>
    <row r="39" spans="1:28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Q39" s="74"/>
      <c r="R39" s="74"/>
      <c r="S39" s="75"/>
      <c r="T39" s="75"/>
      <c r="U39" s="74"/>
      <c r="V39" s="74"/>
      <c r="W39" s="74"/>
      <c r="X39" s="74"/>
      <c r="Y39" s="74"/>
      <c r="Z39" s="74"/>
      <c r="AA39" s="74"/>
      <c r="AB39" s="74"/>
    </row>
    <row r="40" spans="1:28" ht="15" x14ac:dyDescent="0.3">
      <c r="A40" s="1" t="s">
        <v>33</v>
      </c>
      <c r="B40" s="71">
        <v>0.33900000000000002</v>
      </c>
      <c r="C40" s="71">
        <v>0.33100000000000002</v>
      </c>
      <c r="D40" s="27">
        <f>AVERAGE(B40:C40)</f>
        <v>0.33500000000000002</v>
      </c>
      <c r="E40" s="27">
        <f t="shared" ref="E40:E45" si="20">D40-E$8</f>
        <v>0.28200000000000003</v>
      </c>
      <c r="F40" s="27">
        <f t="shared" ref="F40:F45" si="21">LOG(E40)</f>
        <v>-0.54975089168063884</v>
      </c>
      <c r="G40" s="28">
        <f t="shared" ref="G40:G45" si="22">(F40-$B$16)/$B$15</f>
        <v>0.166462574918989</v>
      </c>
      <c r="H40" s="27">
        <f t="shared" ref="H40:H45" si="23">10^G40</f>
        <v>1.4671096541166622</v>
      </c>
      <c r="I40" s="41">
        <v>16</v>
      </c>
      <c r="J40" s="42">
        <f t="shared" ref="J40:J45" si="24">H40*I40</f>
        <v>23.473754465866595</v>
      </c>
      <c r="K40" s="30">
        <f>(0.1*J40/1000)*1000</f>
        <v>2.3473754465866596</v>
      </c>
      <c r="L40" s="43">
        <f>K40*100/L22</f>
        <v>4.4496663540875465</v>
      </c>
      <c r="M40" s="30">
        <f>AVERAGE(L40:L42)</f>
        <v>4.8798949579292552</v>
      </c>
      <c r="N40" s="44">
        <f>STDEV(L40:L42)</f>
        <v>1.2628818626325644</v>
      </c>
      <c r="Q40" s="74"/>
      <c r="R40" s="74"/>
      <c r="S40" s="75"/>
      <c r="T40" s="75"/>
      <c r="U40" s="74"/>
      <c r="V40" s="74"/>
      <c r="W40" s="74"/>
      <c r="X40" s="74"/>
      <c r="Y40" s="74"/>
      <c r="Z40" s="74"/>
      <c r="AA40" s="74"/>
      <c r="AB40" s="74"/>
    </row>
    <row r="41" spans="1:28" ht="15" x14ac:dyDescent="0.3">
      <c r="B41" s="71">
        <v>0.41299999999999998</v>
      </c>
      <c r="C41" s="71">
        <v>0.40500000000000003</v>
      </c>
      <c r="D41" s="27">
        <f t="shared" ref="D41:D45" si="25">AVERAGE(B41:C41)</f>
        <v>0.40900000000000003</v>
      </c>
      <c r="E41" s="27">
        <f t="shared" si="20"/>
        <v>0.35600000000000004</v>
      </c>
      <c r="F41" s="27">
        <f t="shared" si="21"/>
        <v>-0.44855000202712475</v>
      </c>
      <c r="G41" s="28">
        <f t="shared" si="22"/>
        <v>0.26626118784241359</v>
      </c>
      <c r="H41" s="27">
        <f t="shared" si="23"/>
        <v>1.8461253585258022</v>
      </c>
      <c r="I41" s="41">
        <v>16</v>
      </c>
      <c r="J41" s="42">
        <f t="shared" si="24"/>
        <v>29.538005736412835</v>
      </c>
      <c r="K41" s="30">
        <f t="shared" ref="K41:K45" si="26">(0.1*J41/1000)*1000</f>
        <v>2.9538005736412836</v>
      </c>
      <c r="L41" s="43">
        <f t="shared" ref="L41:L45" si="27">K41*100/L23</f>
        <v>6.3016774455140894</v>
      </c>
      <c r="M41" s="30"/>
      <c r="N41" s="44"/>
      <c r="Q41" s="74"/>
      <c r="R41" s="75"/>
      <c r="S41" s="75"/>
      <c r="T41" s="75"/>
      <c r="U41" s="74"/>
      <c r="V41" s="74"/>
      <c r="W41" s="74"/>
      <c r="X41" s="74"/>
      <c r="Y41" s="74"/>
      <c r="Z41" s="74"/>
      <c r="AA41" s="74"/>
      <c r="AB41" s="74"/>
    </row>
    <row r="42" spans="1:28" s="17" customFormat="1" ht="15" x14ac:dyDescent="0.3">
      <c r="A42" s="1"/>
      <c r="B42" s="71">
        <v>0.29499999999999998</v>
      </c>
      <c r="C42" s="71">
        <v>0.29399999999999998</v>
      </c>
      <c r="D42" s="27">
        <f t="shared" si="25"/>
        <v>0.29449999999999998</v>
      </c>
      <c r="E42" s="27">
        <f t="shared" si="20"/>
        <v>0.24149999999999999</v>
      </c>
      <c r="F42" s="27">
        <f t="shared" si="21"/>
        <v>-0.61708286491246911</v>
      </c>
      <c r="G42" s="28">
        <f t="shared" si="22"/>
        <v>0.10006357826055909</v>
      </c>
      <c r="H42" s="27">
        <f t="shared" si="23"/>
        <v>1.2591097248586891</v>
      </c>
      <c r="I42" s="41">
        <v>16</v>
      </c>
      <c r="J42" s="42">
        <f t="shared" si="24"/>
        <v>20.145755597739026</v>
      </c>
      <c r="K42" s="30">
        <f t="shared" si="26"/>
        <v>2.0145755597739026</v>
      </c>
      <c r="L42" s="43">
        <f t="shared" si="27"/>
        <v>3.8883410741861302</v>
      </c>
      <c r="M42" s="30"/>
      <c r="N42" s="44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spans="1:28" ht="15" x14ac:dyDescent="0.3">
      <c r="A43" s="1" t="s">
        <v>34</v>
      </c>
      <c r="B43" s="71">
        <v>0.28999999999999998</v>
      </c>
      <c r="C43" s="71">
        <v>0.70599999999999996</v>
      </c>
      <c r="D43" s="27">
        <f t="shared" si="25"/>
        <v>0.498</v>
      </c>
      <c r="E43" s="27">
        <f t="shared" si="20"/>
        <v>0.44500000000000001</v>
      </c>
      <c r="F43" s="27">
        <f t="shared" si="21"/>
        <v>-0.3516399890190684</v>
      </c>
      <c r="G43" s="28">
        <f t="shared" si="22"/>
        <v>0.36182838008457419</v>
      </c>
      <c r="H43" s="27">
        <f t="shared" si="23"/>
        <v>2.3005325375624315</v>
      </c>
      <c r="I43" s="41">
        <v>16</v>
      </c>
      <c r="J43" s="42">
        <f t="shared" si="24"/>
        <v>36.808520600998904</v>
      </c>
      <c r="K43" s="30">
        <f t="shared" si="26"/>
        <v>3.6808520600998906</v>
      </c>
      <c r="L43" s="43">
        <f t="shared" si="27"/>
        <v>8.0857540817574165</v>
      </c>
      <c r="M43" s="30">
        <f>AVERAGE(L43:L45)</f>
        <v>6.9065406734784176</v>
      </c>
      <c r="N43" s="44">
        <f>STDEV(L43:L45)</f>
        <v>1.0225036731048696</v>
      </c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</row>
    <row r="44" spans="1:28" ht="15" x14ac:dyDescent="0.3">
      <c r="A44" s="45"/>
      <c r="B44" s="71">
        <v>0.34100000000000003</v>
      </c>
      <c r="C44" s="71">
        <v>0.38700000000000001</v>
      </c>
      <c r="D44" s="27">
        <f t="shared" si="25"/>
        <v>0.36399999999999999</v>
      </c>
      <c r="E44" s="27">
        <f t="shared" si="20"/>
        <v>0.311</v>
      </c>
      <c r="F44" s="27">
        <f t="shared" si="21"/>
        <v>-0.5072396109731625</v>
      </c>
      <c r="G44" s="28">
        <f t="shared" si="22"/>
        <v>0.20838480369316226</v>
      </c>
      <c r="H44" s="27">
        <f t="shared" si="23"/>
        <v>1.6157895822065409</v>
      </c>
      <c r="I44" s="41">
        <v>16</v>
      </c>
      <c r="J44" s="42">
        <f t="shared" si="24"/>
        <v>25.852633315304654</v>
      </c>
      <c r="K44" s="30">
        <f t="shared" si="26"/>
        <v>2.5852633315304656</v>
      </c>
      <c r="L44" s="43">
        <f t="shared" si="27"/>
        <v>6.265889235876716</v>
      </c>
      <c r="M44" s="30"/>
      <c r="N44" s="44"/>
      <c r="Q44" s="74"/>
      <c r="R44" s="75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 spans="1:28" ht="15" x14ac:dyDescent="0.3">
      <c r="A45" s="46"/>
      <c r="B45" s="71">
        <v>0.32300000000000001</v>
      </c>
      <c r="C45" s="71">
        <v>0.40200000000000002</v>
      </c>
      <c r="D45" s="27">
        <f t="shared" si="25"/>
        <v>0.36250000000000004</v>
      </c>
      <c r="E45" s="27">
        <f t="shared" si="20"/>
        <v>0.30950000000000005</v>
      </c>
      <c r="F45" s="27">
        <f t="shared" si="21"/>
        <v>-0.50933934664386316</v>
      </c>
      <c r="G45" s="28">
        <f t="shared" si="22"/>
        <v>0.20631416273181091</v>
      </c>
      <c r="H45" s="27">
        <f t="shared" si="23"/>
        <v>1.6081041130458038</v>
      </c>
      <c r="I45" s="41">
        <v>16</v>
      </c>
      <c r="J45" s="42">
        <f t="shared" si="24"/>
        <v>25.729665808732861</v>
      </c>
      <c r="K45" s="30">
        <f t="shared" si="26"/>
        <v>2.5729665808732864</v>
      </c>
      <c r="L45" s="43">
        <f t="shared" si="27"/>
        <v>6.3679787028011203</v>
      </c>
      <c r="M45" s="30"/>
      <c r="N45" s="44"/>
      <c r="Q45" s="74"/>
      <c r="R45" s="75"/>
      <c r="S45" s="74"/>
      <c r="T45" s="74"/>
      <c r="U45" s="74"/>
      <c r="V45" s="74"/>
      <c r="W45" s="74"/>
      <c r="X45" s="74"/>
      <c r="Y45" s="74"/>
      <c r="Z45" s="74"/>
      <c r="AA45" s="74"/>
      <c r="AB45" s="74"/>
    </row>
    <row r="46" spans="1:28" ht="15" x14ac:dyDescent="0.3">
      <c r="E46" s="28"/>
      <c r="F46" s="27"/>
      <c r="G46" s="30"/>
      <c r="H46" s="47"/>
      <c r="Q46" s="74"/>
      <c r="R46" s="75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 spans="1:28" x14ac:dyDescent="0.2">
      <c r="E47" s="28"/>
      <c r="F47" s="27"/>
      <c r="G47" s="30"/>
      <c r="H47" s="47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1:28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9">
        <v>0.27400000000000002</v>
      </c>
      <c r="C50" s="69">
        <v>0.26900000000000002</v>
      </c>
      <c r="D50" s="27">
        <f>AVERAGE(B50:C50)</f>
        <v>0.27150000000000002</v>
      </c>
      <c r="E50" s="27">
        <f t="shared" ref="E50:E55" si="28">D50-E$8</f>
        <v>0.21850000000000003</v>
      </c>
      <c r="F50" s="27">
        <f t="shared" ref="F50:F55" si="29">LOG(E50)</f>
        <v>-0.66054855869355933</v>
      </c>
      <c r="G50" s="28">
        <f t="shared" ref="G50:G55" si="30">(F50-$B$16)/$B$15</f>
        <v>5.7200161111177331E-2</v>
      </c>
      <c r="H50" s="27">
        <f t="shared" ref="H50:H55" si="31">10^G50</f>
        <v>1.14077543611801</v>
      </c>
      <c r="I50" s="41">
        <v>16</v>
      </c>
      <c r="J50" s="42">
        <f t="shared" ref="J50:J55" si="32">H50*I50</f>
        <v>18.25240697788816</v>
      </c>
      <c r="K50" s="30">
        <f>(0.1*J50/1000)*1000</f>
        <v>1.825240697788816</v>
      </c>
      <c r="L50" s="43">
        <f t="shared" ref="L50:L55" si="33">K50*100/L31</f>
        <v>3.6210358632040558</v>
      </c>
      <c r="M50" s="30">
        <f>AVERAGE(L50:L52)</f>
        <v>4.0791605483747455</v>
      </c>
      <c r="N50" s="44">
        <f>STDEV(L50:L52)</f>
        <v>0.40334515770568963</v>
      </c>
      <c r="O50" s="48">
        <f>L50/L40</f>
        <v>0.81377693855129263</v>
      </c>
      <c r="P50" s="30">
        <f>AVERAGE(O50:O52)</f>
        <v>0.86608960793164569</v>
      </c>
      <c r="Q50" s="44">
        <f>STDEV(O50:O52)</f>
        <v>0.20219453041565658</v>
      </c>
      <c r="S50"/>
      <c r="T50"/>
    </row>
    <row r="51" spans="1:25" ht="15" x14ac:dyDescent="0.3">
      <c r="B51" s="69">
        <v>0.28399999999999997</v>
      </c>
      <c r="C51" s="69">
        <v>0.28299999999999997</v>
      </c>
      <c r="D51" s="27">
        <f t="shared" ref="D51:D55" si="34">AVERAGE(B51:C51)</f>
        <v>0.28349999999999997</v>
      </c>
      <c r="E51" s="27">
        <f t="shared" si="28"/>
        <v>0.23049999999999998</v>
      </c>
      <c r="F51" s="27">
        <f t="shared" si="29"/>
        <v>-0.63732907027433305</v>
      </c>
      <c r="G51" s="28">
        <f t="shared" si="30"/>
        <v>8.0097911763014992E-2</v>
      </c>
      <c r="H51" s="27">
        <f t="shared" si="31"/>
        <v>1.2025355158902205</v>
      </c>
      <c r="I51" s="41">
        <v>16</v>
      </c>
      <c r="J51" s="42">
        <f t="shared" si="32"/>
        <v>19.240568254243527</v>
      </c>
      <c r="K51" s="30">
        <f t="shared" ref="K51:K55" si="35">(0.1*J51/1000)*1000</f>
        <v>1.9240568254243529</v>
      </c>
      <c r="L51" s="43">
        <f t="shared" si="33"/>
        <v>4.3808771810782234</v>
      </c>
      <c r="M51" s="30"/>
      <c r="N51" s="44"/>
      <c r="O51" s="2">
        <f>L51/L41</f>
        <v>0.69519222761818655</v>
      </c>
      <c r="P51" s="30"/>
      <c r="Q51" s="44"/>
      <c r="S51"/>
      <c r="T51"/>
    </row>
    <row r="52" spans="1:25" ht="15" x14ac:dyDescent="0.3">
      <c r="B52" s="69">
        <v>0.312</v>
      </c>
      <c r="C52" s="69">
        <v>0.3</v>
      </c>
      <c r="D52" s="27">
        <f t="shared" si="34"/>
        <v>0.30599999999999999</v>
      </c>
      <c r="E52" s="27">
        <f t="shared" si="28"/>
        <v>0.253</v>
      </c>
      <c r="F52" s="27">
        <f t="shared" si="29"/>
        <v>-0.59687947882418213</v>
      </c>
      <c r="G52" s="28">
        <f t="shared" si="30"/>
        <v>0.11998701880412195</v>
      </c>
      <c r="H52" s="27">
        <f t="shared" si="31"/>
        <v>1.3182173360451925</v>
      </c>
      <c r="I52" s="41">
        <v>16</v>
      </c>
      <c r="J52" s="42">
        <f t="shared" si="32"/>
        <v>21.091477376723081</v>
      </c>
      <c r="K52" s="30">
        <f t="shared" si="35"/>
        <v>2.1091477376723082</v>
      </c>
      <c r="L52" s="43">
        <f t="shared" si="33"/>
        <v>4.2355686008419582</v>
      </c>
      <c r="M52" s="30"/>
      <c r="N52" s="44"/>
      <c r="O52" s="2">
        <f t="shared" ref="O52:O55" si="36">L52/L42</f>
        <v>1.0892996576254583</v>
      </c>
      <c r="P52" s="30"/>
      <c r="Q52" s="44"/>
      <c r="S52"/>
      <c r="T52"/>
    </row>
    <row r="53" spans="1:25" ht="15" x14ac:dyDescent="0.3">
      <c r="A53" s="1" t="s">
        <v>26</v>
      </c>
      <c r="B53" s="69">
        <v>0.69799999999999995</v>
      </c>
      <c r="C53" s="69">
        <v>0.71</v>
      </c>
      <c r="D53" s="27">
        <f t="shared" si="34"/>
        <v>0.70399999999999996</v>
      </c>
      <c r="E53" s="27">
        <f t="shared" si="28"/>
        <v>0.65099999999999991</v>
      </c>
      <c r="F53" s="27">
        <f t="shared" si="29"/>
        <v>-0.18641901143180811</v>
      </c>
      <c r="G53" s="28">
        <f t="shared" si="30"/>
        <v>0.52475999506853632</v>
      </c>
      <c r="H53" s="27">
        <f t="shared" si="31"/>
        <v>3.3478037775192382</v>
      </c>
      <c r="I53" s="41">
        <v>16</v>
      </c>
      <c r="J53" s="42">
        <f t="shared" si="32"/>
        <v>53.564860440307811</v>
      </c>
      <c r="K53" s="30">
        <f t="shared" si="35"/>
        <v>5.3564860440307811</v>
      </c>
      <c r="L53" s="43">
        <f t="shared" si="33"/>
        <v>12.801749214364028</v>
      </c>
      <c r="M53" s="30">
        <f>AVERAGE(L53:L55)</f>
        <v>13.829773637997983</v>
      </c>
      <c r="N53" s="44">
        <f>STDEV(L53:L55)</f>
        <v>1.1804168536402964</v>
      </c>
      <c r="O53" s="2">
        <f>L53/L43</f>
        <v>1.5832474108069341</v>
      </c>
      <c r="P53" s="30">
        <f>AVERAGE(O53:O55)</f>
        <v>2.0423009919220791</v>
      </c>
      <c r="Q53" s="44">
        <f>STDEV(O53:O55)</f>
        <v>0.42183510681892283</v>
      </c>
      <c r="S53"/>
      <c r="T53"/>
    </row>
    <row r="54" spans="1:25" ht="15" x14ac:dyDescent="0.3">
      <c r="A54" s="45"/>
      <c r="B54" s="69">
        <v>0.76600000000000001</v>
      </c>
      <c r="C54" s="69">
        <v>0.76300000000000001</v>
      </c>
      <c r="D54" s="27">
        <f t="shared" si="34"/>
        <v>0.76449999999999996</v>
      </c>
      <c r="E54" s="27">
        <f t="shared" si="28"/>
        <v>0.71149999999999991</v>
      </c>
      <c r="F54" s="27">
        <f t="shared" si="29"/>
        <v>-0.14782509557969692</v>
      </c>
      <c r="G54" s="28">
        <f t="shared" si="30"/>
        <v>0.56281913943486583</v>
      </c>
      <c r="H54" s="27">
        <f t="shared" si="31"/>
        <v>3.6544257251478394</v>
      </c>
      <c r="I54" s="41">
        <v>16</v>
      </c>
      <c r="J54" s="42">
        <f t="shared" si="32"/>
        <v>58.47081160236543</v>
      </c>
      <c r="K54" s="30">
        <f t="shared" si="35"/>
        <v>5.8470811602365433</v>
      </c>
      <c r="L54" s="43">
        <f t="shared" si="33"/>
        <v>15.118871836442969</v>
      </c>
      <c r="M54" s="30"/>
      <c r="N54" s="44"/>
      <c r="O54" s="2">
        <f t="shared" si="36"/>
        <v>2.412885269320844</v>
      </c>
      <c r="P54" s="30"/>
      <c r="Q54" s="44"/>
      <c r="S54"/>
      <c r="T54"/>
    </row>
    <row r="55" spans="1:25" ht="15" x14ac:dyDescent="0.3">
      <c r="A55" s="46"/>
      <c r="B55" s="69">
        <v>0.68100000000000005</v>
      </c>
      <c r="C55" s="69">
        <v>0.67200000000000004</v>
      </c>
      <c r="D55" s="27">
        <f t="shared" si="34"/>
        <v>0.6765000000000001</v>
      </c>
      <c r="E55" s="27">
        <f t="shared" si="28"/>
        <v>0.62350000000000005</v>
      </c>
      <c r="F55" s="27">
        <f t="shared" si="29"/>
        <v>-0.20516354218543853</v>
      </c>
      <c r="G55" s="28">
        <f t="shared" si="30"/>
        <v>0.50627519542381472</v>
      </c>
      <c r="H55" s="27">
        <f t="shared" si="31"/>
        <v>3.208301655785279</v>
      </c>
      <c r="I55" s="41">
        <v>16</v>
      </c>
      <c r="J55" s="42">
        <f t="shared" si="32"/>
        <v>51.332826492564465</v>
      </c>
      <c r="K55" s="30">
        <f t="shared" si="35"/>
        <v>5.1332826492564472</v>
      </c>
      <c r="L55" s="43">
        <f t="shared" si="33"/>
        <v>13.568699863186952</v>
      </c>
      <c r="M55" s="30"/>
      <c r="N55" s="44"/>
      <c r="O55" s="2">
        <f t="shared" si="36"/>
        <v>2.1307702956384587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0.86608960793164569</v>
      </c>
      <c r="O58" s="30">
        <f>Q50</f>
        <v>0.20219453041565658</v>
      </c>
    </row>
    <row r="59" spans="1:25" ht="15" x14ac:dyDescent="0.3">
      <c r="D59"/>
      <c r="E59"/>
      <c r="G59"/>
      <c r="M59" s="2" t="s">
        <v>26</v>
      </c>
      <c r="N59" s="30">
        <f>P53</f>
        <v>2.0423009919220791</v>
      </c>
      <c r="O59" s="30">
        <f>Q53</f>
        <v>0.42183510681892283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4.8798949579292552</v>
      </c>
      <c r="C65" s="30">
        <f>N40</f>
        <v>1.2628818626325644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4.0791605483747455</v>
      </c>
      <c r="C66" s="30">
        <f>N50</f>
        <v>0.40334515770568963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6.9065406734784176</v>
      </c>
      <c r="C67" s="30">
        <f>N43</f>
        <v>1.0225036731048696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13.829773637997983</v>
      </c>
      <c r="C68" s="30">
        <f>N53</f>
        <v>1.1804168536402964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9.1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192936</v>
      </c>
      <c r="F3" s="10">
        <v>224488</v>
      </c>
    </row>
    <row r="4" spans="1:20" x14ac:dyDescent="0.2">
      <c r="D4" s="10" t="s">
        <v>42</v>
      </c>
      <c r="E4" s="10">
        <v>221920</v>
      </c>
      <c r="F4" s="10">
        <v>245512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5.5E-2</v>
      </c>
      <c r="D8" s="63">
        <v>5.0999999999999997E-2</v>
      </c>
      <c r="E8" s="11">
        <f t="shared" ref="E8:E13" si="0">AVERAGE(C8:D8)</f>
        <v>5.2999999999999999E-2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8.5999999999999993E-2</v>
      </c>
      <c r="D9" s="63">
        <v>7.1999999999999995E-2</v>
      </c>
      <c r="E9" s="11">
        <f t="shared" si="0"/>
        <v>7.8999999999999987E-2</v>
      </c>
      <c r="F9" s="12">
        <f>(E9-$E$8)</f>
        <v>2.5999999999999988E-2</v>
      </c>
      <c r="G9" s="12">
        <f>LOG(B9)</f>
        <v>-0.86341728222799241</v>
      </c>
      <c r="H9" s="12">
        <f>LOG(F9)</f>
        <v>-1.5850266520291822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0.151</v>
      </c>
      <c r="D10" s="63">
        <v>0.11600000000000001</v>
      </c>
      <c r="E10" s="11">
        <f t="shared" si="0"/>
        <v>0.13350000000000001</v>
      </c>
      <c r="F10" s="12">
        <f>(E10-$E$8)</f>
        <v>8.0500000000000016E-2</v>
      </c>
      <c r="G10" s="12">
        <f>LOG(B10)</f>
        <v>-0.34469449671881253</v>
      </c>
      <c r="H10" s="12">
        <f>LOG(F10)</f>
        <v>-1.0942041196321315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0.32100000000000001</v>
      </c>
      <c r="D11" s="63">
        <v>0.32700000000000001</v>
      </c>
      <c r="E11" s="11">
        <f t="shared" si="0"/>
        <v>0.32400000000000001</v>
      </c>
      <c r="F11" s="12">
        <f>(E11-$E$8)</f>
        <v>0.27100000000000002</v>
      </c>
      <c r="G11" s="12">
        <f>LOG(B11)</f>
        <v>0.13658271777200767</v>
      </c>
      <c r="H11" s="12">
        <f>LOG(F11)</f>
        <v>-0.56703070912559428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0.996</v>
      </c>
      <c r="D12" s="63">
        <v>1.008</v>
      </c>
      <c r="E12" s="11">
        <f t="shared" si="0"/>
        <v>1.002</v>
      </c>
      <c r="F12" s="12">
        <f>(E12-$E$8)</f>
        <v>0.94899999999999995</v>
      </c>
      <c r="G12" s="12">
        <f>LOG(B12)</f>
        <v>0.66357802924717735</v>
      </c>
      <c r="H12" s="12">
        <f>LOG(F12)</f>
        <v>-2.2733787572707352E-2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1.7749999999999999</v>
      </c>
      <c r="D13" s="63">
        <v>1.7789999999999999</v>
      </c>
      <c r="E13" s="11">
        <f t="shared" si="0"/>
        <v>1.7769999999999999</v>
      </c>
      <c r="F13" s="12">
        <f>(E13-$E$8)</f>
        <v>1.724</v>
      </c>
      <c r="G13" s="12">
        <f>LOG(B13)</f>
        <v>0.96049145871632635</v>
      </c>
      <c r="H13" s="12">
        <f>LOG(F13)</f>
        <v>0.23653726148869397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1.0140510643285738</v>
      </c>
      <c r="N15"/>
    </row>
    <row r="16" spans="1:20" ht="15" x14ac:dyDescent="0.25">
      <c r="A16" s="5" t="s">
        <v>11</v>
      </c>
      <c r="B16" s="11">
        <f>INTERCEPT(H9:H13,G9:G13)</f>
        <v>-0.7185524429481146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3">
        <v>0.41499999999999998</v>
      </c>
      <c r="C22" s="73">
        <v>0.437</v>
      </c>
      <c r="D22" s="27">
        <f t="shared" ref="D22:D27" si="2">AVERAGE(B22:C22)</f>
        <v>0.42599999999999999</v>
      </c>
      <c r="E22" s="27">
        <f t="shared" ref="E22:E27" si="3">D22-E$8</f>
        <v>0.373</v>
      </c>
      <c r="F22" s="27">
        <f>LOG(E22)</f>
        <v>-0.42829116819131241</v>
      </c>
      <c r="G22" s="28">
        <f>(F22-$B$16)/$B$15</f>
        <v>0.28623930782912865</v>
      </c>
      <c r="H22" s="28">
        <f>10^G22</f>
        <v>1.9330331763832098</v>
      </c>
      <c r="I22" s="29">
        <v>500</v>
      </c>
      <c r="J22" s="30">
        <f>(H22*I22)</f>
        <v>966.51658819160491</v>
      </c>
      <c r="K22" s="31">
        <f>(0.05*J22/1000)*1000</f>
        <v>48.325829409580251</v>
      </c>
      <c r="L22" s="32">
        <f>K22+K40+K50</f>
        <v>52.835693017968026</v>
      </c>
      <c r="M22" s="33">
        <f>(L22*1000000/50000)/1000</f>
        <v>1.0567138603593604</v>
      </c>
      <c r="N22" s="34"/>
    </row>
    <row r="23" spans="1:17" ht="15" x14ac:dyDescent="0.3">
      <c r="B23" s="73">
        <v>0.56499999999999995</v>
      </c>
      <c r="C23" s="73">
        <v>0.52400000000000002</v>
      </c>
      <c r="D23" s="27">
        <f t="shared" si="2"/>
        <v>0.54449999999999998</v>
      </c>
      <c r="E23" s="27">
        <f t="shared" si="3"/>
        <v>0.49149999999999999</v>
      </c>
      <c r="F23" s="27">
        <f t="shared" ref="F23:F27" si="4">LOG(E23)</f>
        <v>-0.30847647783184556</v>
      </c>
      <c r="G23" s="28">
        <f t="shared" ref="G23:G27" si="5">(F23-$B$16)/$B$15</f>
        <v>0.40439380179319628</v>
      </c>
      <c r="H23" s="28">
        <f t="shared" ref="H23:H27" si="6">10^G23</f>
        <v>2.5374284316852882</v>
      </c>
      <c r="I23" s="29">
        <v>500</v>
      </c>
      <c r="J23" s="30">
        <f t="shared" ref="J23:J27" si="7">(H23*I23)</f>
        <v>1268.7142158426441</v>
      </c>
      <c r="K23" s="31">
        <f t="shared" ref="K23:K27" si="8">(0.05*J23/1000)*1000</f>
        <v>63.435710792132198</v>
      </c>
      <c r="L23" s="32">
        <f>K23+K41+K51</f>
        <v>67.398565832808274</v>
      </c>
      <c r="M23" s="33">
        <f t="shared" ref="M23:M27" si="9">(L23*1000000/50000)/1000</f>
        <v>1.3479713166561655</v>
      </c>
      <c r="N23" s="34"/>
    </row>
    <row r="24" spans="1:17" ht="15" x14ac:dyDescent="0.3">
      <c r="B24" s="73">
        <v>0.441</v>
      </c>
      <c r="C24" s="73">
        <v>0.45700000000000002</v>
      </c>
      <c r="D24" s="27">
        <f t="shared" si="2"/>
        <v>0.44900000000000001</v>
      </c>
      <c r="E24" s="27">
        <f t="shared" si="3"/>
        <v>0.39600000000000002</v>
      </c>
      <c r="F24" s="27">
        <f t="shared" si="4"/>
        <v>-0.40230481407448765</v>
      </c>
      <c r="G24" s="28">
        <f t="shared" si="5"/>
        <v>0.31186558547031523</v>
      </c>
      <c r="H24" s="28">
        <f t="shared" si="6"/>
        <v>2.0505274405319986</v>
      </c>
      <c r="I24" s="29">
        <v>500</v>
      </c>
      <c r="J24" s="30">
        <f t="shared" si="7"/>
        <v>1025.2637202659994</v>
      </c>
      <c r="K24" s="31">
        <f t="shared" si="8"/>
        <v>51.263186013299972</v>
      </c>
      <c r="L24" s="32">
        <f t="shared" ref="L24:L27" si="10">K24+K42+K52</f>
        <v>56.121977175736305</v>
      </c>
      <c r="M24" s="33">
        <f t="shared" si="9"/>
        <v>1.1224395435147263</v>
      </c>
      <c r="N24" s="34"/>
    </row>
    <row r="25" spans="1:17" ht="15" x14ac:dyDescent="0.3">
      <c r="A25" s="1" t="s">
        <v>26</v>
      </c>
      <c r="B25" s="73">
        <v>0.40200000000000002</v>
      </c>
      <c r="C25" s="73">
        <v>0.42299999999999999</v>
      </c>
      <c r="D25" s="27">
        <f t="shared" si="2"/>
        <v>0.41249999999999998</v>
      </c>
      <c r="E25" s="27">
        <f t="shared" si="3"/>
        <v>0.35949999999999999</v>
      </c>
      <c r="F25" s="27">
        <f t="shared" si="4"/>
        <v>-0.44430110528109862</v>
      </c>
      <c r="G25" s="28">
        <f t="shared" si="5"/>
        <v>0.27045121031316505</v>
      </c>
      <c r="H25" s="28">
        <f t="shared" si="6"/>
        <v>1.8640227576886264</v>
      </c>
      <c r="I25" s="29">
        <v>500</v>
      </c>
      <c r="J25" s="30">
        <f t="shared" si="7"/>
        <v>932.01137884431319</v>
      </c>
      <c r="K25" s="31">
        <f t="shared" si="8"/>
        <v>46.600568942215659</v>
      </c>
      <c r="L25" s="32">
        <f t="shared" si="10"/>
        <v>56.391319468270652</v>
      </c>
      <c r="M25" s="33">
        <f t="shared" si="9"/>
        <v>1.127826389365413</v>
      </c>
      <c r="N25" s="34"/>
    </row>
    <row r="26" spans="1:17" ht="15" x14ac:dyDescent="0.3">
      <c r="B26" s="73">
        <v>0.51300000000000001</v>
      </c>
      <c r="C26" s="73">
        <v>0.46700000000000003</v>
      </c>
      <c r="D26" s="27">
        <f t="shared" si="2"/>
        <v>0.49</v>
      </c>
      <c r="E26" s="27">
        <f t="shared" si="3"/>
        <v>0.437</v>
      </c>
      <c r="F26" s="27">
        <f t="shared" si="4"/>
        <v>-0.35951856302957819</v>
      </c>
      <c r="G26" s="28">
        <f t="shared" si="5"/>
        <v>0.35405897449184265</v>
      </c>
      <c r="H26" s="28">
        <f t="shared" si="6"/>
        <v>2.2597426083908383</v>
      </c>
      <c r="I26" s="29">
        <v>500</v>
      </c>
      <c r="J26" s="30">
        <f t="shared" si="7"/>
        <v>1129.871304195419</v>
      </c>
      <c r="K26" s="31">
        <f t="shared" si="8"/>
        <v>56.493565209770956</v>
      </c>
      <c r="L26" s="32">
        <f t="shared" si="10"/>
        <v>67.011621191182115</v>
      </c>
      <c r="M26" s="33">
        <f t="shared" si="9"/>
        <v>1.3402324238236423</v>
      </c>
      <c r="N26" s="34"/>
    </row>
    <row r="27" spans="1:17" ht="15" x14ac:dyDescent="0.3">
      <c r="B27" s="73">
        <v>0.50700000000000001</v>
      </c>
      <c r="C27" s="73">
        <v>0.49199999999999999</v>
      </c>
      <c r="D27" s="27">
        <f t="shared" si="2"/>
        <v>0.4995</v>
      </c>
      <c r="E27" s="27">
        <f t="shared" si="3"/>
        <v>0.44650000000000001</v>
      </c>
      <c r="F27" s="27">
        <f t="shared" si="4"/>
        <v>-0.35017853677543476</v>
      </c>
      <c r="G27" s="28">
        <f t="shared" si="5"/>
        <v>0.36326958190866704</v>
      </c>
      <c r="H27" s="28">
        <f t="shared" si="6"/>
        <v>2.3081795125929161</v>
      </c>
      <c r="I27" s="29">
        <v>500</v>
      </c>
      <c r="J27" s="30">
        <f t="shared" si="7"/>
        <v>1154.0897562964581</v>
      </c>
      <c r="K27" s="31">
        <f t="shared" si="8"/>
        <v>57.704487814822905</v>
      </c>
      <c r="L27" s="32">
        <f t="shared" si="10"/>
        <v>67.464583133356925</v>
      </c>
      <c r="M27" s="33">
        <f t="shared" si="9"/>
        <v>1.3492916626671385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3">
        <v>0.41499999999999998</v>
      </c>
      <c r="C31" s="73">
        <v>0.437</v>
      </c>
      <c r="D31" s="27">
        <f t="shared" ref="D31:D36" si="11">AVERAGE(B31:C31)</f>
        <v>0.42599999999999999</v>
      </c>
      <c r="E31" s="27">
        <f t="shared" ref="E31:E36" si="12">D31-E$8</f>
        <v>0.373</v>
      </c>
      <c r="F31" s="27">
        <f>LOG(E31)</f>
        <v>-0.42829116819131241</v>
      </c>
      <c r="G31" s="28">
        <f>(F31-$B$16)/$B$15</f>
        <v>0.28623930782912865</v>
      </c>
      <c r="H31" s="28">
        <f>10^G31</f>
        <v>1.9330331763832098</v>
      </c>
      <c r="I31" s="29">
        <v>500</v>
      </c>
      <c r="J31" s="30">
        <f>(H31*I31)</f>
        <v>966.51658819160491</v>
      </c>
      <c r="K31" s="31">
        <f>(0.05*J31/1000)*1000</f>
        <v>48.325829409580251</v>
      </c>
      <c r="L31" s="32">
        <f>K31+K50</f>
        <v>50.430866571938857</v>
      </c>
      <c r="M31" s="33">
        <f>(L31*1000000/50000)/1000</f>
        <v>1.0086173314387772</v>
      </c>
      <c r="N31" s="35"/>
      <c r="Q31"/>
    </row>
    <row r="32" spans="1:17" ht="15" x14ac:dyDescent="0.3">
      <c r="B32" s="73">
        <v>0.56499999999999995</v>
      </c>
      <c r="C32" s="73">
        <v>0.52400000000000002</v>
      </c>
      <c r="D32" s="27">
        <f t="shared" si="11"/>
        <v>0.54449999999999998</v>
      </c>
      <c r="E32" s="27">
        <f t="shared" si="12"/>
        <v>0.49149999999999999</v>
      </c>
      <c r="F32" s="27">
        <f t="shared" ref="F32:F36" si="13">LOG(E32)</f>
        <v>-0.30847647783184556</v>
      </c>
      <c r="G32" s="28">
        <f t="shared" ref="G32:G36" si="14">(F32-$B$16)/$B$15</f>
        <v>0.40439380179319628</v>
      </c>
      <c r="H32" s="28">
        <f t="shared" ref="H32:H36" si="15">10^G32</f>
        <v>2.5374284316852882</v>
      </c>
      <c r="I32" s="29">
        <v>500</v>
      </c>
      <c r="J32" s="30">
        <f t="shared" ref="J32:J36" si="16">(H32*I32)</f>
        <v>1268.7142158426441</v>
      </c>
      <c r="K32" s="31">
        <f t="shared" ref="K32:K36" si="17">(0.05*J32/1000)*1000</f>
        <v>63.435710792132198</v>
      </c>
      <c r="L32" s="32">
        <f>K32+K51</f>
        <v>65.157937925589806</v>
      </c>
      <c r="M32" s="33">
        <f t="shared" ref="M32:M36" si="18">(L32*1000000/50000)/1000</f>
        <v>1.3031587585117961</v>
      </c>
      <c r="N32" s="36"/>
      <c r="Q32"/>
    </row>
    <row r="33" spans="1:21" ht="15" x14ac:dyDescent="0.3">
      <c r="B33" s="73">
        <v>0.441</v>
      </c>
      <c r="C33" s="73">
        <v>0.45700000000000002</v>
      </c>
      <c r="D33" s="27">
        <f t="shared" si="11"/>
        <v>0.44900000000000001</v>
      </c>
      <c r="E33" s="27">
        <f t="shared" si="12"/>
        <v>0.39600000000000002</v>
      </c>
      <c r="F33" s="27">
        <f t="shared" si="13"/>
        <v>-0.40230481407448765</v>
      </c>
      <c r="G33" s="28">
        <f t="shared" si="14"/>
        <v>0.31186558547031523</v>
      </c>
      <c r="H33" s="28">
        <f t="shared" si="15"/>
        <v>2.0505274405319986</v>
      </c>
      <c r="I33" s="29">
        <v>500</v>
      </c>
      <c r="J33" s="30">
        <f t="shared" si="16"/>
        <v>1025.2637202659994</v>
      </c>
      <c r="K33" s="31">
        <f t="shared" si="17"/>
        <v>51.263186013299972</v>
      </c>
      <c r="L33" s="32">
        <f t="shared" ref="L33:L36" si="19">K33+K52</f>
        <v>53.565407547722202</v>
      </c>
      <c r="M33" s="33">
        <f t="shared" si="18"/>
        <v>1.071308150954444</v>
      </c>
      <c r="N33" s="36"/>
      <c r="Q33"/>
      <c r="R33"/>
      <c r="S33"/>
    </row>
    <row r="34" spans="1:21" ht="15" x14ac:dyDescent="0.3">
      <c r="A34" s="1" t="s">
        <v>26</v>
      </c>
      <c r="B34" s="73">
        <v>0.40200000000000002</v>
      </c>
      <c r="C34" s="73">
        <v>0.42299999999999999</v>
      </c>
      <c r="D34" s="27">
        <f t="shared" si="11"/>
        <v>0.41249999999999998</v>
      </c>
      <c r="E34" s="27">
        <f t="shared" si="12"/>
        <v>0.35949999999999999</v>
      </c>
      <c r="F34" s="27">
        <f t="shared" si="13"/>
        <v>-0.44430110528109862</v>
      </c>
      <c r="G34" s="28">
        <f t="shared" si="14"/>
        <v>0.27045121031316505</v>
      </c>
      <c r="H34" s="28">
        <f t="shared" si="15"/>
        <v>1.8640227576886264</v>
      </c>
      <c r="I34" s="29">
        <v>500</v>
      </c>
      <c r="J34" s="30">
        <f t="shared" si="16"/>
        <v>932.01137884431319</v>
      </c>
      <c r="K34" s="31">
        <f t="shared" si="17"/>
        <v>46.600568942215659</v>
      </c>
      <c r="L34" s="32">
        <f t="shared" si="19"/>
        <v>51.989509918390709</v>
      </c>
      <c r="M34" s="33">
        <f t="shared" si="18"/>
        <v>1.0397901983678142</v>
      </c>
      <c r="N34" s="36"/>
      <c r="Q34"/>
      <c r="R34"/>
      <c r="S34"/>
    </row>
    <row r="35" spans="1:21" ht="15" x14ac:dyDescent="0.3">
      <c r="B35" s="73">
        <v>0.51300000000000001</v>
      </c>
      <c r="C35" s="73">
        <v>0.46700000000000003</v>
      </c>
      <c r="D35" s="27">
        <f t="shared" si="11"/>
        <v>0.49</v>
      </c>
      <c r="E35" s="27">
        <f t="shared" si="12"/>
        <v>0.437</v>
      </c>
      <c r="F35" s="27">
        <f t="shared" si="13"/>
        <v>-0.35951856302957819</v>
      </c>
      <c r="G35" s="28">
        <f t="shared" si="14"/>
        <v>0.35405897449184265</v>
      </c>
      <c r="H35" s="28">
        <f t="shared" si="15"/>
        <v>2.2597426083908383</v>
      </c>
      <c r="I35" s="29">
        <v>500</v>
      </c>
      <c r="J35" s="30">
        <f t="shared" si="16"/>
        <v>1129.871304195419</v>
      </c>
      <c r="K35" s="31">
        <f t="shared" si="17"/>
        <v>56.493565209770956</v>
      </c>
      <c r="L35" s="32">
        <f t="shared" si="19"/>
        <v>61.992021405568146</v>
      </c>
      <c r="M35" s="33">
        <f t="shared" si="18"/>
        <v>1.2398404281113629</v>
      </c>
      <c r="N35" s="36"/>
      <c r="Q35"/>
      <c r="R35"/>
      <c r="S35"/>
    </row>
    <row r="36" spans="1:21" ht="15" x14ac:dyDescent="0.3">
      <c r="B36" s="73">
        <v>0.50700000000000001</v>
      </c>
      <c r="C36" s="73">
        <v>0.49199999999999999</v>
      </c>
      <c r="D36" s="27">
        <f t="shared" si="11"/>
        <v>0.4995</v>
      </c>
      <c r="E36" s="27">
        <f t="shared" si="12"/>
        <v>0.44650000000000001</v>
      </c>
      <c r="F36" s="27">
        <f t="shared" si="13"/>
        <v>-0.35017853677543476</v>
      </c>
      <c r="G36" s="28">
        <f t="shared" si="14"/>
        <v>0.36326958190866704</v>
      </c>
      <c r="H36" s="28">
        <f t="shared" si="15"/>
        <v>2.3081795125929161</v>
      </c>
      <c r="I36" s="29">
        <v>500</v>
      </c>
      <c r="J36" s="30">
        <f t="shared" si="16"/>
        <v>1154.0897562964581</v>
      </c>
      <c r="K36" s="31">
        <f t="shared" si="17"/>
        <v>57.704487814822905</v>
      </c>
      <c r="L36" s="32">
        <f t="shared" si="19"/>
        <v>63.588035796980563</v>
      </c>
      <c r="M36" s="33">
        <f t="shared" si="18"/>
        <v>1.2717607159396112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2">
        <v>0.38900000000000001</v>
      </c>
      <c r="C40" s="72">
        <v>0.29499999999999998</v>
      </c>
      <c r="D40" s="27">
        <f t="shared" ref="D40:D45" si="20">AVERAGE(B40,C40)</f>
        <v>0.34199999999999997</v>
      </c>
      <c r="E40" s="27">
        <f t="shared" ref="E40:E45" si="21">D40-E$8</f>
        <v>0.28899999999999998</v>
      </c>
      <c r="F40" s="27">
        <f t="shared" ref="F40:F45" si="22">LOG(E40)</f>
        <v>-0.53910215724345223</v>
      </c>
      <c r="G40" s="28">
        <f t="shared" ref="G40:G45" si="23">(F40-$B$16)/$B$15</f>
        <v>0.17696375657717048</v>
      </c>
      <c r="H40" s="27">
        <f t="shared" ref="H40:H45" si="24">10^G40</f>
        <v>1.5030165287682298</v>
      </c>
      <c r="I40" s="41">
        <v>16</v>
      </c>
      <c r="J40" s="42">
        <f t="shared" ref="J40:J45" si="25">H40*I40</f>
        <v>24.048264460291676</v>
      </c>
      <c r="K40" s="30">
        <f>(0.1*J40/1000)*1000</f>
        <v>2.4048264460291677</v>
      </c>
      <c r="L40" s="43">
        <f>K40*100/L22</f>
        <v>4.5515186962937149</v>
      </c>
      <c r="M40" s="30">
        <f>AVERAGE(L40:L42)</f>
        <v>4.14378124227422</v>
      </c>
      <c r="N40" s="44">
        <f>STDEV(L40:L42)</f>
        <v>0.7095690702211549</v>
      </c>
      <c r="R40"/>
      <c r="S40"/>
      <c r="T40"/>
      <c r="U40"/>
    </row>
    <row r="41" spans="1:21" ht="15" x14ac:dyDescent="0.3">
      <c r="B41" s="72">
        <v>0.32200000000000001</v>
      </c>
      <c r="C41" s="72">
        <v>0.32200000000000001</v>
      </c>
      <c r="D41" s="27">
        <f t="shared" si="20"/>
        <v>0.32200000000000001</v>
      </c>
      <c r="E41" s="27">
        <f t="shared" si="21"/>
        <v>0.26900000000000002</v>
      </c>
      <c r="F41" s="27">
        <f t="shared" si="22"/>
        <v>-0.57024771999759194</v>
      </c>
      <c r="G41" s="28">
        <f t="shared" si="23"/>
        <v>0.14624975819015443</v>
      </c>
      <c r="H41" s="27">
        <f t="shared" si="24"/>
        <v>1.400392442011545</v>
      </c>
      <c r="I41" s="41">
        <v>16</v>
      </c>
      <c r="J41" s="42">
        <f t="shared" si="25"/>
        <v>22.40627907218472</v>
      </c>
      <c r="K41" s="30">
        <f t="shared" ref="K41:K45" si="26">(0.1*J41/1000)*1000</f>
        <v>2.2406279072184723</v>
      </c>
      <c r="L41" s="43">
        <f t="shared" ref="L41:L45" si="27">K41*100/L23</f>
        <v>3.3244444885914461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2">
        <v>0.36299999999999999</v>
      </c>
      <c r="C42" s="72">
        <v>0.35799999999999998</v>
      </c>
      <c r="D42" s="27">
        <f t="shared" si="20"/>
        <v>0.36049999999999999</v>
      </c>
      <c r="E42" s="27">
        <f t="shared" si="21"/>
        <v>0.3075</v>
      </c>
      <c r="F42" s="27">
        <f t="shared" si="22"/>
        <v>-0.51215487988856445</v>
      </c>
      <c r="G42" s="28">
        <f t="shared" si="23"/>
        <v>0.20353764255078283</v>
      </c>
      <c r="H42" s="27">
        <f t="shared" si="24"/>
        <v>1.5978560175088095</v>
      </c>
      <c r="I42" s="41">
        <v>16</v>
      </c>
      <c r="J42" s="42">
        <f t="shared" si="25"/>
        <v>25.565696280140951</v>
      </c>
      <c r="K42" s="30">
        <f t="shared" si="26"/>
        <v>2.5565696280140955</v>
      </c>
      <c r="L42" s="43">
        <f t="shared" si="27"/>
        <v>4.555380541937498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2">
        <v>0.57799999999999996</v>
      </c>
      <c r="C43" s="72">
        <v>0.59499999999999997</v>
      </c>
      <c r="D43" s="27">
        <f t="shared" si="20"/>
        <v>0.58650000000000002</v>
      </c>
      <c r="E43" s="27">
        <f t="shared" si="21"/>
        <v>0.53349999999999997</v>
      </c>
      <c r="F43" s="27">
        <f t="shared" si="22"/>
        <v>-0.2728655762395113</v>
      </c>
      <c r="G43" s="28">
        <f t="shared" si="23"/>
        <v>0.43951126564193554</v>
      </c>
      <c r="H43" s="27">
        <f t="shared" si="24"/>
        <v>2.7511309686749659</v>
      </c>
      <c r="I43" s="41">
        <v>16</v>
      </c>
      <c r="J43" s="42">
        <f t="shared" si="25"/>
        <v>44.018095498799454</v>
      </c>
      <c r="K43" s="30">
        <f t="shared" si="26"/>
        <v>4.4018095498799452</v>
      </c>
      <c r="L43" s="43">
        <f t="shared" si="27"/>
        <v>7.8058282575861409</v>
      </c>
      <c r="M43" s="30">
        <f>AVERAGE(L43:L45)</f>
        <v>7.0141723298539072</v>
      </c>
      <c r="N43" s="44">
        <f>STDEV(L43:L45)</f>
        <v>1.109477473477845</v>
      </c>
      <c r="R43"/>
      <c r="S43"/>
      <c r="T43"/>
      <c r="U43"/>
    </row>
    <row r="44" spans="1:21" ht="15" x14ac:dyDescent="0.3">
      <c r="A44" s="45"/>
      <c r="B44" s="72">
        <v>0.65600000000000003</v>
      </c>
      <c r="C44" s="72">
        <v>0.66900000000000004</v>
      </c>
      <c r="D44" s="27">
        <f t="shared" si="20"/>
        <v>0.66250000000000009</v>
      </c>
      <c r="E44" s="27">
        <f t="shared" si="21"/>
        <v>0.60950000000000004</v>
      </c>
      <c r="F44" s="27">
        <f t="shared" si="22"/>
        <v>-0.21502629004559923</v>
      </c>
      <c r="G44" s="28">
        <f t="shared" si="23"/>
        <v>0.49654910942370678</v>
      </c>
      <c r="H44" s="27">
        <f t="shared" si="24"/>
        <v>3.1372498660087333</v>
      </c>
      <c r="I44" s="41">
        <v>16</v>
      </c>
      <c r="J44" s="42">
        <f t="shared" si="25"/>
        <v>50.195997856139734</v>
      </c>
      <c r="K44" s="30">
        <f t="shared" si="26"/>
        <v>5.0195997856139734</v>
      </c>
      <c r="L44" s="43">
        <f t="shared" si="27"/>
        <v>7.490640722290852</v>
      </c>
      <c r="M44" s="30"/>
      <c r="N44" s="44"/>
      <c r="R44"/>
      <c r="S44"/>
      <c r="T44"/>
      <c r="U44"/>
    </row>
    <row r="45" spans="1:21" ht="15" x14ac:dyDescent="0.3">
      <c r="A45" s="46"/>
      <c r="B45" s="72">
        <v>0.51400000000000001</v>
      </c>
      <c r="C45" s="72">
        <v>0.53</v>
      </c>
      <c r="D45" s="27">
        <f t="shared" si="20"/>
        <v>0.52200000000000002</v>
      </c>
      <c r="E45" s="27">
        <f t="shared" si="21"/>
        <v>0.46900000000000003</v>
      </c>
      <c r="F45" s="27">
        <f t="shared" si="22"/>
        <v>-0.32882715728491668</v>
      </c>
      <c r="G45" s="28">
        <f t="shared" si="23"/>
        <v>0.38432510883585913</v>
      </c>
      <c r="H45" s="27">
        <f t="shared" si="24"/>
        <v>2.4228420852352222</v>
      </c>
      <c r="I45" s="41">
        <v>16</v>
      </c>
      <c r="J45" s="42">
        <f t="shared" si="25"/>
        <v>38.765473363763554</v>
      </c>
      <c r="K45" s="30">
        <f t="shared" si="26"/>
        <v>3.8765473363763556</v>
      </c>
      <c r="L45" s="43">
        <f t="shared" si="27"/>
        <v>5.7460480096847295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7">
        <v>0.29799999999999999</v>
      </c>
      <c r="C50" s="67">
        <v>0.313</v>
      </c>
      <c r="D50" s="27">
        <f t="shared" ref="D50:D52" si="28">AVERAGE(B50,C50)</f>
        <v>0.30549999999999999</v>
      </c>
      <c r="E50" s="27">
        <f t="shared" ref="E50:E55" si="29">D50-E$8</f>
        <v>0.2525</v>
      </c>
      <c r="F50" s="27">
        <f t="shared" ref="F50:F55" si="30">LOG(E50)</f>
        <v>-0.59773861754531976</v>
      </c>
      <c r="G50" s="28">
        <f t="shared" ref="G50:G55" si="31">(F50-$B$16)/$B$15</f>
        <v>0.11913978462493741</v>
      </c>
      <c r="H50" s="27">
        <f t="shared" ref="H50:H55" si="32">10^G50</f>
        <v>1.3156482264741287</v>
      </c>
      <c r="I50" s="41">
        <v>16</v>
      </c>
      <c r="J50" s="42">
        <f t="shared" ref="J50:J55" si="33">H50*I50</f>
        <v>21.050371623586059</v>
      </c>
      <c r="K50" s="30">
        <f>(0.1*J50/1000)*1000</f>
        <v>2.1050371623586059</v>
      </c>
      <c r="L50" s="43">
        <f t="shared" ref="L50:L55" si="34">K50*100/L31</f>
        <v>4.1741046812189966</v>
      </c>
      <c r="M50" s="30">
        <f>AVERAGE(L50:L52)</f>
        <v>3.7050752533995919</v>
      </c>
      <c r="N50" s="44">
        <f>STDEV(L50:L52)</f>
        <v>0.92173027980025279</v>
      </c>
      <c r="O50" s="48">
        <f>L50/L40</f>
        <v>0.91707954195990782</v>
      </c>
      <c r="P50" s="30">
        <f>AVERAGE(O50:O52)</f>
        <v>0.88521288464540848</v>
      </c>
      <c r="Q50" s="44">
        <f>STDEV(O50:O52)</f>
        <v>7.9177267652157712E-2</v>
      </c>
      <c r="S50"/>
      <c r="T50"/>
    </row>
    <row r="51" spans="1:25" ht="15" x14ac:dyDescent="0.3">
      <c r="B51" s="67">
        <v>0.25800000000000001</v>
      </c>
      <c r="C51" s="67">
        <v>0.26</v>
      </c>
      <c r="D51" s="27">
        <f t="shared" si="28"/>
        <v>0.25900000000000001</v>
      </c>
      <c r="E51" s="27">
        <f t="shared" si="29"/>
        <v>0.20600000000000002</v>
      </c>
      <c r="F51" s="27">
        <f t="shared" si="30"/>
        <v>-0.68613277963084651</v>
      </c>
      <c r="G51" s="28">
        <f t="shared" si="31"/>
        <v>3.1970444544362153E-2</v>
      </c>
      <c r="H51" s="27">
        <f t="shared" si="32"/>
        <v>1.0763919584110033</v>
      </c>
      <c r="I51" s="41">
        <v>16</v>
      </c>
      <c r="J51" s="42">
        <f t="shared" si="33"/>
        <v>17.222271334576053</v>
      </c>
      <c r="K51" s="30">
        <f t="shared" ref="K51:K55" si="35">(0.1*J51/1000)*1000</f>
        <v>1.7222271334576054</v>
      </c>
      <c r="L51" s="43">
        <f t="shared" si="34"/>
        <v>2.6431578228033921</v>
      </c>
      <c r="M51" s="30"/>
      <c r="N51" s="44"/>
      <c r="O51" s="2">
        <f>L51/L41</f>
        <v>0.79506751635467598</v>
      </c>
      <c r="P51" s="30"/>
      <c r="Q51" s="44"/>
      <c r="S51"/>
      <c r="T51"/>
    </row>
    <row r="52" spans="1:25" ht="15" x14ac:dyDescent="0.3">
      <c r="B52" s="67">
        <v>0.317</v>
      </c>
      <c r="C52" s="67">
        <v>0.34200000000000003</v>
      </c>
      <c r="D52" s="27">
        <f t="shared" si="28"/>
        <v>0.32950000000000002</v>
      </c>
      <c r="E52" s="27">
        <f t="shared" si="29"/>
        <v>0.27650000000000002</v>
      </c>
      <c r="F52" s="27">
        <f t="shared" si="30"/>
        <v>-0.55830486435928295</v>
      </c>
      <c r="G52" s="28">
        <f t="shared" si="31"/>
        <v>0.15802712923035606</v>
      </c>
      <c r="H52" s="27">
        <f t="shared" si="32"/>
        <v>1.4388884590138962</v>
      </c>
      <c r="I52" s="41">
        <v>16</v>
      </c>
      <c r="J52" s="42">
        <f t="shared" si="33"/>
        <v>23.022215344222339</v>
      </c>
      <c r="K52" s="30">
        <f t="shared" si="35"/>
        <v>2.3022215344222339</v>
      </c>
      <c r="L52" s="43">
        <f t="shared" si="34"/>
        <v>4.2979632561763879</v>
      </c>
      <c r="M52" s="30"/>
      <c r="N52" s="44"/>
      <c r="O52" s="2">
        <f t="shared" ref="O52:O55" si="36">L52/L42</f>
        <v>0.94349159562164153</v>
      </c>
      <c r="P52" s="30"/>
      <c r="Q52" s="44"/>
      <c r="S52"/>
      <c r="T52"/>
    </row>
    <row r="53" spans="1:25" ht="15" x14ac:dyDescent="0.3">
      <c r="A53" s="1" t="s">
        <v>26</v>
      </c>
      <c r="B53" s="67">
        <v>0.67900000000000005</v>
      </c>
      <c r="C53" s="67">
        <v>0.73699999999999999</v>
      </c>
      <c r="D53" s="27">
        <f>AVERAGE(B53:C53)</f>
        <v>0.70799999999999996</v>
      </c>
      <c r="E53" s="27">
        <f t="shared" si="29"/>
        <v>0.65499999999999992</v>
      </c>
      <c r="F53" s="27">
        <f t="shared" si="30"/>
        <v>-0.18375870000821698</v>
      </c>
      <c r="G53" s="28">
        <f t="shared" si="31"/>
        <v>0.52738344423906969</v>
      </c>
      <c r="H53" s="27">
        <f t="shared" si="32"/>
        <v>3.3680881101094076</v>
      </c>
      <c r="I53" s="41">
        <v>16</v>
      </c>
      <c r="J53" s="42">
        <f t="shared" si="33"/>
        <v>53.889409761750521</v>
      </c>
      <c r="K53" s="30">
        <f t="shared" si="35"/>
        <v>5.3889409761750526</v>
      </c>
      <c r="L53" s="43">
        <f t="shared" si="34"/>
        <v>10.365439075371578</v>
      </c>
      <c r="M53" s="30">
        <f>AVERAGE(L53:L55)</f>
        <v>9.4958867962143341</v>
      </c>
      <c r="N53" s="44">
        <f>STDEV(L53:L55)</f>
        <v>0.77701986822965996</v>
      </c>
      <c r="O53" s="2">
        <f>L53/L43</f>
        <v>1.3279102144346904</v>
      </c>
      <c r="P53" s="30">
        <f>AVERAGE(O53:O55)</f>
        <v>1.3740862236681928</v>
      </c>
      <c r="Q53" s="44">
        <f>STDEV(O53:O55)</f>
        <v>0.21680072904782441</v>
      </c>
      <c r="S53"/>
      <c r="T53"/>
    </row>
    <row r="54" spans="1:25" ht="15" x14ac:dyDescent="0.3">
      <c r="A54" s="45"/>
      <c r="B54" s="67">
        <v>0.71899999999999997</v>
      </c>
      <c r="C54" s="67">
        <v>0.72399999999999998</v>
      </c>
      <c r="D54" s="27">
        <f>AVERAGE(B54:C54)</f>
        <v>0.72150000000000003</v>
      </c>
      <c r="E54" s="27">
        <f t="shared" si="29"/>
        <v>0.66849999999999998</v>
      </c>
      <c r="F54" s="27">
        <f t="shared" si="30"/>
        <v>-0.17489858840199685</v>
      </c>
      <c r="G54" s="28">
        <f t="shared" si="31"/>
        <v>0.53612078688175657</v>
      </c>
      <c r="H54" s="27">
        <f t="shared" si="32"/>
        <v>3.4365351223732441</v>
      </c>
      <c r="I54" s="41">
        <v>16</v>
      </c>
      <c r="J54" s="42">
        <f t="shared" si="33"/>
        <v>54.984561957971906</v>
      </c>
      <c r="K54" s="30">
        <f t="shared" si="35"/>
        <v>5.4984561957971909</v>
      </c>
      <c r="L54" s="43">
        <f t="shared" si="34"/>
        <v>8.8696191398967965</v>
      </c>
      <c r="M54" s="30"/>
      <c r="N54" s="44"/>
      <c r="O54" s="2">
        <f t="shared" si="36"/>
        <v>1.1840935199978746</v>
      </c>
      <c r="P54" s="30"/>
      <c r="Q54" s="44"/>
      <c r="S54"/>
      <c r="T54"/>
    </row>
    <row r="55" spans="1:25" ht="15" x14ac:dyDescent="0.3">
      <c r="A55" s="46"/>
      <c r="B55" s="67">
        <v>0.76100000000000001</v>
      </c>
      <c r="C55" s="67">
        <v>0.77700000000000002</v>
      </c>
      <c r="D55" s="27">
        <f>AVERAGE(B55:C55)</f>
        <v>0.76900000000000002</v>
      </c>
      <c r="E55" s="27">
        <f t="shared" si="29"/>
        <v>0.71599999999999997</v>
      </c>
      <c r="F55" s="27">
        <f t="shared" si="30"/>
        <v>-0.14508697769214446</v>
      </c>
      <c r="G55" s="28">
        <f t="shared" si="31"/>
        <v>0.56551931695439273</v>
      </c>
      <c r="H55" s="27">
        <f t="shared" si="32"/>
        <v>3.6772174888485369</v>
      </c>
      <c r="I55" s="41">
        <v>16</v>
      </c>
      <c r="J55" s="42">
        <f t="shared" si="33"/>
        <v>58.835479821576591</v>
      </c>
      <c r="K55" s="30">
        <f t="shared" si="35"/>
        <v>5.8835479821576593</v>
      </c>
      <c r="L55" s="43">
        <f t="shared" si="34"/>
        <v>9.252602173374628</v>
      </c>
      <c r="M55" s="30"/>
      <c r="N55" s="44"/>
      <c r="O55" s="2">
        <f t="shared" si="36"/>
        <v>1.6102549365720134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0.88521288464540848</v>
      </c>
      <c r="O58" s="30">
        <f>Q50</f>
        <v>7.9177267652157712E-2</v>
      </c>
    </row>
    <row r="59" spans="1:25" ht="15" x14ac:dyDescent="0.3">
      <c r="D59"/>
      <c r="E59"/>
      <c r="G59"/>
      <c r="M59" s="2" t="s">
        <v>26</v>
      </c>
      <c r="N59" s="30">
        <f>P53</f>
        <v>1.3740862236681928</v>
      </c>
      <c r="O59" s="30">
        <f>Q53</f>
        <v>0.21680072904782441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4.14378124227422</v>
      </c>
      <c r="C65" s="30">
        <f>N40</f>
        <v>0.7095690702211549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3.7050752533995919</v>
      </c>
      <c r="C66" s="30">
        <f>N50</f>
        <v>0.92173027980025279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7.0141723298539072</v>
      </c>
      <c r="C67" s="30">
        <f>N43</f>
        <v>1.109477473477845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9.4958867962143341</v>
      </c>
      <c r="C68" s="30">
        <f>N53</f>
        <v>0.77701986822965996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siNTP</vt:lpstr>
      <vt:lpstr>siPRC1</vt:lpstr>
      <vt:lpstr>siCDKN2A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2016-05-13T14:36:29Z</dcterms:modified>
</cp:coreProperties>
</file>