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fils\csalazar\Desktop\Fichiers stats_Clara\"/>
    </mc:Choice>
  </mc:AlternateContent>
  <bookViews>
    <workbookView xWindow="0" yWindow="0" windowWidth="25200" windowHeight="11985" activeTab="1"/>
  </bookViews>
  <sheets>
    <sheet name="siNTP" sheetId="1" r:id="rId1"/>
    <sheet name="siZBED3" sheetId="8" r:id="rId2"/>
  </sheets>
  <externalReferences>
    <externalReference r:id="rId3"/>
  </externalReferences>
  <definedNames>
    <definedName name="_xlnm.Print_Area" localSheetId="0">siNTP!$A$1:$Q$83</definedName>
  </definedNames>
  <calcPr calcId="152511"/>
</workbook>
</file>

<file path=xl/calcChain.xml><?xml version="1.0" encoding="utf-8"?>
<calcChain xmlns="http://schemas.openxmlformats.org/spreadsheetml/2006/main">
  <c r="B9" i="8" l="1"/>
  <c r="B10" i="8"/>
  <c r="B11" i="8"/>
  <c r="B12" i="8"/>
  <c r="B13" i="8"/>
  <c r="B8" i="8"/>
  <c r="B10" i="1"/>
  <c r="B11" i="1"/>
  <c r="B12" i="1"/>
  <c r="B13" i="1"/>
  <c r="B9" i="1"/>
  <c r="D51" i="8" l="1"/>
  <c r="D52" i="8"/>
  <c r="D53" i="8"/>
  <c r="D54" i="8"/>
  <c r="D55" i="8"/>
  <c r="D50" i="8"/>
  <c r="D41" i="8"/>
  <c r="D42" i="8"/>
  <c r="D43" i="8"/>
  <c r="D44" i="8"/>
  <c r="D45" i="8"/>
  <c r="D40" i="8"/>
  <c r="D25" i="1"/>
  <c r="E25" i="1" s="1"/>
  <c r="D26" i="1"/>
  <c r="E26" i="1" s="1"/>
  <c r="D27" i="1"/>
  <c r="D22" i="1"/>
  <c r="D24" i="1"/>
  <c r="E24" i="1"/>
  <c r="E27" i="1"/>
  <c r="D41" i="1"/>
  <c r="D42" i="1"/>
  <c r="D43" i="1"/>
  <c r="D44" i="1"/>
  <c r="D45" i="1"/>
  <c r="D40" i="1"/>
  <c r="D51" i="1"/>
  <c r="D52" i="1"/>
  <c r="D53" i="1"/>
  <c r="D54" i="1"/>
  <c r="D55" i="1"/>
  <c r="D50" i="1"/>
  <c r="D36" i="8" l="1"/>
  <c r="D35" i="8"/>
  <c r="D34" i="8"/>
  <c r="D33" i="8"/>
  <c r="D32" i="8"/>
  <c r="D31" i="8"/>
  <c r="D27" i="8"/>
  <c r="D26" i="8"/>
  <c r="D25" i="8"/>
  <c r="D24" i="8"/>
  <c r="D23" i="8"/>
  <c r="D22" i="8"/>
  <c r="G13" i="8"/>
  <c r="E13" i="8"/>
  <c r="G12" i="8"/>
  <c r="E12" i="8"/>
  <c r="G11" i="8"/>
  <c r="E11" i="8"/>
  <c r="G10" i="8"/>
  <c r="E10" i="8"/>
  <c r="F10" i="8" s="1"/>
  <c r="H10" i="8" s="1"/>
  <c r="G9" i="8"/>
  <c r="E9" i="8"/>
  <c r="E8" i="8"/>
  <c r="F12" i="8" l="1"/>
  <c r="H12" i="8" s="1"/>
  <c r="E54" i="8"/>
  <c r="F54" i="8" s="1"/>
  <c r="E27" i="8"/>
  <c r="F27" i="8" s="1"/>
  <c r="E34" i="8"/>
  <c r="F34" i="8" s="1"/>
  <c r="E45" i="8"/>
  <c r="F45" i="8" s="1"/>
  <c r="F13" i="8"/>
  <c r="H13" i="8" s="1"/>
  <c r="E24" i="8"/>
  <c r="F24" i="8" s="1"/>
  <c r="E31" i="8"/>
  <c r="F31" i="8" s="1"/>
  <c r="E35" i="8"/>
  <c r="F35" i="8" s="1"/>
  <c r="E42" i="8"/>
  <c r="F42" i="8" s="1"/>
  <c r="E50" i="8"/>
  <c r="F50" i="8" s="1"/>
  <c r="E23" i="8"/>
  <c r="F23" i="8" s="1"/>
  <c r="E41" i="8"/>
  <c r="F41" i="8" s="1"/>
  <c r="F9" i="8"/>
  <c r="H9" i="8" s="1"/>
  <c r="F11" i="8"/>
  <c r="H11" i="8" s="1"/>
  <c r="E25" i="8"/>
  <c r="F25" i="8" s="1"/>
  <c r="E32" i="8"/>
  <c r="F32" i="8" s="1"/>
  <c r="E36" i="8"/>
  <c r="F36" i="8" s="1"/>
  <c r="E43" i="8"/>
  <c r="F43" i="8" s="1"/>
  <c r="E51" i="8"/>
  <c r="F51" i="8" s="1"/>
  <c r="E55" i="8"/>
  <c r="F55" i="8" s="1"/>
  <c r="E22" i="8"/>
  <c r="F22" i="8" s="1"/>
  <c r="E26" i="8"/>
  <c r="F26" i="8" s="1"/>
  <c r="E33" i="8"/>
  <c r="F33" i="8" s="1"/>
  <c r="E40" i="8"/>
  <c r="F40" i="8" s="1"/>
  <c r="E44" i="8"/>
  <c r="F44" i="8" s="1"/>
  <c r="E52" i="8"/>
  <c r="F52" i="8" s="1"/>
  <c r="E53" i="8"/>
  <c r="F53" i="8" s="1"/>
  <c r="B16" i="8" l="1"/>
  <c r="B15" i="8"/>
  <c r="G26" i="8" s="1"/>
  <c r="H26" i="8" s="1"/>
  <c r="J26" i="8" s="1"/>
  <c r="K26" i="8" s="1"/>
  <c r="G45" i="8" l="1"/>
  <c r="H45" i="8" s="1"/>
  <c r="J45" i="8" s="1"/>
  <c r="K45" i="8" s="1"/>
  <c r="G34" i="8"/>
  <c r="H34" i="8" s="1"/>
  <c r="J34" i="8" s="1"/>
  <c r="K34" i="8" s="1"/>
  <c r="G44" i="8"/>
  <c r="H44" i="8" s="1"/>
  <c r="J44" i="8" s="1"/>
  <c r="K44" i="8" s="1"/>
  <c r="G25" i="8"/>
  <c r="H25" i="8" s="1"/>
  <c r="J25" i="8" s="1"/>
  <c r="K25" i="8" s="1"/>
  <c r="G43" i="8"/>
  <c r="H43" i="8" s="1"/>
  <c r="J43" i="8" s="1"/>
  <c r="K43" i="8" s="1"/>
  <c r="G36" i="8"/>
  <c r="H36" i="8" s="1"/>
  <c r="J36" i="8" s="1"/>
  <c r="K36" i="8" s="1"/>
  <c r="G40" i="8"/>
  <c r="H40" i="8" s="1"/>
  <c r="J40" i="8" s="1"/>
  <c r="K40" i="8" s="1"/>
  <c r="G24" i="8"/>
  <c r="H24" i="8" s="1"/>
  <c r="J24" i="8" s="1"/>
  <c r="K24" i="8" s="1"/>
  <c r="G42" i="8"/>
  <c r="H42" i="8" s="1"/>
  <c r="J42" i="8" s="1"/>
  <c r="K42" i="8" s="1"/>
  <c r="G23" i="8"/>
  <c r="H23" i="8" s="1"/>
  <c r="J23" i="8" s="1"/>
  <c r="K23" i="8" s="1"/>
  <c r="G52" i="8"/>
  <c r="H52" i="8" s="1"/>
  <c r="J52" i="8" s="1"/>
  <c r="K52" i="8" s="1"/>
  <c r="G32" i="8"/>
  <c r="H32" i="8" s="1"/>
  <c r="J32" i="8" s="1"/>
  <c r="K32" i="8" s="1"/>
  <c r="G55" i="8"/>
  <c r="H55" i="8" s="1"/>
  <c r="J55" i="8" s="1"/>
  <c r="K55" i="8" s="1"/>
  <c r="G41" i="8"/>
  <c r="H41" i="8" s="1"/>
  <c r="J41" i="8" s="1"/>
  <c r="K41" i="8" s="1"/>
  <c r="G54" i="8"/>
  <c r="H54" i="8" s="1"/>
  <c r="J54" i="8" s="1"/>
  <c r="K54" i="8" s="1"/>
  <c r="L26" i="8" s="1"/>
  <c r="M26" i="8" s="1"/>
  <c r="G35" i="8"/>
  <c r="H35" i="8" s="1"/>
  <c r="J35" i="8" s="1"/>
  <c r="K35" i="8" s="1"/>
  <c r="G27" i="8"/>
  <c r="H27" i="8" s="1"/>
  <c r="J27" i="8" s="1"/>
  <c r="K27" i="8" s="1"/>
  <c r="G51" i="8"/>
  <c r="H51" i="8" s="1"/>
  <c r="J51" i="8" s="1"/>
  <c r="K51" i="8" s="1"/>
  <c r="G53" i="8"/>
  <c r="H53" i="8" s="1"/>
  <c r="J53" i="8" s="1"/>
  <c r="K53" i="8" s="1"/>
  <c r="G31" i="8"/>
  <c r="H31" i="8" s="1"/>
  <c r="J31" i="8" s="1"/>
  <c r="K31" i="8" s="1"/>
  <c r="G33" i="8"/>
  <c r="H33" i="8" s="1"/>
  <c r="J33" i="8" s="1"/>
  <c r="K33" i="8" s="1"/>
  <c r="G50" i="8"/>
  <c r="H50" i="8" s="1"/>
  <c r="J50" i="8" s="1"/>
  <c r="K50" i="8" s="1"/>
  <c r="G22" i="8"/>
  <c r="H22" i="8" s="1"/>
  <c r="J22" i="8" s="1"/>
  <c r="K22" i="8" s="1"/>
  <c r="L34" i="8" l="1"/>
  <c r="M34" i="8" s="1"/>
  <c r="L36" i="8"/>
  <c r="M36" i="8" s="1"/>
  <c r="L27" i="8"/>
  <c r="M27" i="8" s="1"/>
  <c r="L25" i="8"/>
  <c r="M25" i="8" s="1"/>
  <c r="L33" i="8"/>
  <c r="M33" i="8" s="1"/>
  <c r="L22" i="8"/>
  <c r="M22" i="8" s="1"/>
  <c r="L31" i="8"/>
  <c r="M31" i="8" s="1"/>
  <c r="L35" i="8"/>
  <c r="M35" i="8" s="1"/>
  <c r="L32" i="8"/>
  <c r="M32" i="8" s="1"/>
  <c r="L23" i="8"/>
  <c r="M23" i="8" s="1"/>
  <c r="L24" i="8"/>
  <c r="M24" i="8" s="1"/>
  <c r="L44" i="8"/>
  <c r="L55" i="8" l="1"/>
  <c r="L45" i="8"/>
  <c r="O55" i="8" s="1"/>
  <c r="L53" i="8"/>
  <c r="L54" i="8"/>
  <c r="O54" i="8" s="1"/>
  <c r="L50" i="8"/>
  <c r="L40" i="8"/>
  <c r="L43" i="8"/>
  <c r="L52" i="8"/>
  <c r="L51" i="8"/>
  <c r="L42" i="8"/>
  <c r="L41" i="8"/>
  <c r="M40" i="8" l="1"/>
  <c r="N40" i="8"/>
  <c r="M43" i="8"/>
  <c r="B67" i="8" s="1"/>
  <c r="N43" i="8"/>
  <c r="M53" i="8"/>
  <c r="B68" i="8" s="1"/>
  <c r="N53" i="8"/>
  <c r="M50" i="8"/>
  <c r="N50" i="8"/>
  <c r="C68" i="8"/>
  <c r="B66" i="8"/>
  <c r="C66" i="8"/>
  <c r="O50" i="8"/>
  <c r="B65" i="8"/>
  <c r="O53" i="8"/>
  <c r="Q53" i="8" s="1"/>
  <c r="O59" i="8" s="1"/>
  <c r="C67" i="8"/>
  <c r="O52" i="8"/>
  <c r="C65" i="8"/>
  <c r="O51" i="8"/>
  <c r="P50" i="8" l="1"/>
  <c r="N58" i="8" s="1"/>
  <c r="P53" i="8"/>
  <c r="N59" i="8" s="1"/>
  <c r="Q50" i="8"/>
  <c r="O58" i="8" s="1"/>
  <c r="D36" i="1"/>
  <c r="D35" i="1"/>
  <c r="D34" i="1"/>
  <c r="D33" i="1"/>
  <c r="D32" i="1"/>
  <c r="D31" i="1"/>
  <c r="D23" i="1"/>
  <c r="E13" i="1"/>
  <c r="G13" i="1"/>
  <c r="E12" i="1"/>
  <c r="G12" i="1"/>
  <c r="E11" i="1"/>
  <c r="G11" i="1"/>
  <c r="E10" i="1"/>
  <c r="G10" i="1"/>
  <c r="E9" i="1"/>
  <c r="G9" i="1"/>
  <c r="E8" i="1"/>
  <c r="E36" i="1" l="1"/>
  <c r="F36" i="1" s="1"/>
  <c r="E22" i="1"/>
  <c r="F22" i="1" s="1"/>
  <c r="F26" i="1"/>
  <c r="E33" i="1"/>
  <c r="F33" i="1" s="1"/>
  <c r="E40" i="1"/>
  <c r="F40" i="1" s="1"/>
  <c r="E44" i="1"/>
  <c r="F44" i="1" s="1"/>
  <c r="F10" i="1"/>
  <c r="H10" i="1" s="1"/>
  <c r="F12" i="1"/>
  <c r="H12" i="1" s="1"/>
  <c r="E23" i="1"/>
  <c r="F23" i="1" s="1"/>
  <c r="F27" i="1"/>
  <c r="E41" i="1"/>
  <c r="F41" i="1" s="1"/>
  <c r="E45" i="1"/>
  <c r="F45" i="1" s="1"/>
  <c r="E53" i="1"/>
  <c r="F53" i="1" s="1"/>
  <c r="F24" i="1"/>
  <c r="E31" i="1"/>
  <c r="F31" i="1" s="1"/>
  <c r="E35" i="1"/>
  <c r="F35" i="1" s="1"/>
  <c r="E42" i="1"/>
  <c r="F42" i="1" s="1"/>
  <c r="E50" i="1"/>
  <c r="F50" i="1" s="1"/>
  <c r="F9" i="1"/>
  <c r="H9" i="1" s="1"/>
  <c r="F11" i="1"/>
  <c r="H11" i="1" s="1"/>
  <c r="F13" i="1"/>
  <c r="H13" i="1" s="1"/>
  <c r="F25" i="1"/>
  <c r="E43" i="1"/>
  <c r="F43" i="1" s="1"/>
  <c r="E51" i="1"/>
  <c r="F51" i="1" s="1"/>
  <c r="E55" i="1"/>
  <c r="F55" i="1" s="1"/>
  <c r="E52" i="1"/>
  <c r="F52" i="1" s="1"/>
  <c r="E54" i="1"/>
  <c r="F54" i="1" s="1"/>
  <c r="E32" i="1"/>
  <c r="F32" i="1" s="1"/>
  <c r="E34" i="1"/>
  <c r="F34" i="1" s="1"/>
  <c r="B15" i="1" l="1"/>
  <c r="B16" i="1"/>
  <c r="G27" i="1" l="1"/>
  <c r="H27" i="1" s="1"/>
  <c r="J27" i="1" s="1"/>
  <c r="K27" i="1" s="1"/>
  <c r="G51" i="1"/>
  <c r="H51" i="1" s="1"/>
  <c r="J51" i="1" s="1"/>
  <c r="K51" i="1" s="1"/>
  <c r="G24" i="1"/>
  <c r="H24" i="1" s="1"/>
  <c r="J24" i="1" s="1"/>
  <c r="K24" i="1" s="1"/>
  <c r="G35" i="1"/>
  <c r="H35" i="1" s="1"/>
  <c r="J35" i="1" s="1"/>
  <c r="K35" i="1" s="1"/>
  <c r="G50" i="1"/>
  <c r="H50" i="1" s="1"/>
  <c r="J50" i="1" s="1"/>
  <c r="K50" i="1" s="1"/>
  <c r="G36" i="1"/>
  <c r="H36" i="1" s="1"/>
  <c r="J36" i="1" s="1"/>
  <c r="K36" i="1" s="1"/>
  <c r="G53" i="1"/>
  <c r="H53" i="1" s="1"/>
  <c r="J53" i="1" s="1"/>
  <c r="K53" i="1" s="1"/>
  <c r="G26" i="1"/>
  <c r="H26" i="1" s="1"/>
  <c r="J26" i="1" s="1"/>
  <c r="K26" i="1" s="1"/>
  <c r="G40" i="1"/>
  <c r="H40" i="1" s="1"/>
  <c r="J40" i="1" s="1"/>
  <c r="K40" i="1" s="1"/>
  <c r="G23" i="1"/>
  <c r="H23" i="1" s="1"/>
  <c r="J23" i="1" s="1"/>
  <c r="K23" i="1" s="1"/>
  <c r="G55" i="1"/>
  <c r="H55" i="1" s="1"/>
  <c r="J55" i="1" s="1"/>
  <c r="K55" i="1" s="1"/>
  <c r="G42" i="1"/>
  <c r="H42" i="1" s="1"/>
  <c r="J42" i="1" s="1"/>
  <c r="K42" i="1" s="1"/>
  <c r="G25" i="1"/>
  <c r="H25" i="1" s="1"/>
  <c r="J25" i="1" s="1"/>
  <c r="K25" i="1" s="1"/>
  <c r="G22" i="1"/>
  <c r="H22" i="1" s="1"/>
  <c r="J22" i="1" s="1"/>
  <c r="K22" i="1" s="1"/>
  <c r="G44" i="1"/>
  <c r="H44" i="1" s="1"/>
  <c r="J44" i="1" s="1"/>
  <c r="K44" i="1" s="1"/>
  <c r="G31" i="1"/>
  <c r="H31" i="1" s="1"/>
  <c r="J31" i="1" s="1"/>
  <c r="K31" i="1" s="1"/>
  <c r="G34" i="1"/>
  <c r="H34" i="1" s="1"/>
  <c r="J34" i="1" s="1"/>
  <c r="K34" i="1" s="1"/>
  <c r="G32" i="1"/>
  <c r="H32" i="1" s="1"/>
  <c r="J32" i="1" s="1"/>
  <c r="K32" i="1" s="1"/>
  <c r="G33" i="1"/>
  <c r="H33" i="1" s="1"/>
  <c r="J33" i="1" s="1"/>
  <c r="K33" i="1" s="1"/>
  <c r="G54" i="1"/>
  <c r="H54" i="1" s="1"/>
  <c r="J54" i="1" s="1"/>
  <c r="K54" i="1" s="1"/>
  <c r="G43" i="1"/>
  <c r="H43" i="1" s="1"/>
  <c r="J43" i="1" s="1"/>
  <c r="K43" i="1" s="1"/>
  <c r="G52" i="1"/>
  <c r="H52" i="1" s="1"/>
  <c r="J52" i="1" s="1"/>
  <c r="K52" i="1" s="1"/>
  <c r="G41" i="1"/>
  <c r="H41" i="1" s="1"/>
  <c r="J41" i="1" s="1"/>
  <c r="K41" i="1" s="1"/>
  <c r="G45" i="1"/>
  <c r="H45" i="1" s="1"/>
  <c r="J45" i="1" s="1"/>
  <c r="K45" i="1" s="1"/>
  <c r="L31" i="1" l="1"/>
  <c r="M31" i="1" s="1"/>
  <c r="L22" i="1"/>
  <c r="M22" i="1" s="1"/>
  <c r="L33" i="1"/>
  <c r="M33" i="1" s="1"/>
  <c r="L32" i="1"/>
  <c r="M32" i="1" s="1"/>
  <c r="L24" i="1"/>
  <c r="M24" i="1" s="1"/>
  <c r="L23" i="1"/>
  <c r="L26" i="1"/>
  <c r="M26" i="1" s="1"/>
  <c r="L35" i="1"/>
  <c r="L36" i="1"/>
  <c r="M36" i="1" s="1"/>
  <c r="L34" i="1"/>
  <c r="M34" i="1" s="1"/>
  <c r="L25" i="1"/>
  <c r="M25" i="1" s="1"/>
  <c r="L27" i="1"/>
  <c r="M27" i="1" s="1"/>
  <c r="L50" i="1" l="1"/>
  <c r="L40" i="1"/>
  <c r="L51" i="1"/>
  <c r="L52" i="1"/>
  <c r="O52" i="1" s="1"/>
  <c r="L43" i="1"/>
  <c r="L44" i="1"/>
  <c r="L55" i="1"/>
  <c r="O55" i="1" s="1"/>
  <c r="L42" i="1"/>
  <c r="L53" i="1"/>
  <c r="M23" i="1"/>
  <c r="L41" i="1"/>
  <c r="M35" i="1"/>
  <c r="L54" i="1"/>
  <c r="L45" i="1"/>
  <c r="O51" i="1" l="1"/>
  <c r="N40" i="1"/>
  <c r="M40" i="1"/>
  <c r="O54" i="1"/>
  <c r="O53" i="1"/>
  <c r="N53" i="1"/>
  <c r="M53" i="1"/>
  <c r="N43" i="1"/>
  <c r="C67" i="1" s="1"/>
  <c r="M43" i="1"/>
  <c r="B67" i="1" s="1"/>
  <c r="O50" i="1"/>
  <c r="M50" i="1"/>
  <c r="N50" i="1"/>
  <c r="C66" i="1" s="1"/>
  <c r="B66" i="1"/>
  <c r="C65" i="1"/>
  <c r="B65" i="1"/>
  <c r="B68" i="1"/>
  <c r="C68" i="1"/>
  <c r="Q53" i="1" l="1"/>
  <c r="O59" i="1" s="1"/>
  <c r="P53" i="1"/>
  <c r="N59" i="1" s="1"/>
  <c r="P50" i="1"/>
  <c r="N58" i="1" s="1"/>
  <c r="Q50" i="1"/>
  <c r="O58" i="1" s="1"/>
</calcChain>
</file>

<file path=xl/sharedStrings.xml><?xml version="1.0" encoding="utf-8"?>
<sst xmlns="http://schemas.openxmlformats.org/spreadsheetml/2006/main" count="204" uniqueCount="46">
  <si>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</si>
  <si>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</si>
  <si>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</si>
  <si>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</si>
  <si>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</si>
  <si>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</si>
  <si>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</si>
  <si>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</si>
  <si>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</si>
  <si>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</si>
  <si>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</si>
  <si>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</si>
  <si>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</si>
  <si>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</si>
  <si>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</si>
  <si>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</si>
  <si>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</si>
  <si>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</si>
  <si>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</si>
  <si>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</si>
  <si>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</si>
  <si>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</si>
  <si>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</si>
  <si>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</si>
  <si>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</si>
  <si>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</si>
  <si>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</si>
  <si>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</si>
  <si>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</si>
  <si>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</si>
  <si>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</si>
  <si>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</si>
  <si>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</si>
  <si>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</si>
  <si>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</si>
  <si>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</si>
  <si>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</si>
  <si>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</si>
  <si>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</si>
  <si>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</si>
  <si>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</si>
  <si>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</si>
  <si>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</si>
  <si>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Clara</t>
  </si>
  <si>
    <t>08.02.2016</t>
  </si>
  <si>
    <t>P80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</si>
</sst>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2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1" fillId="0" borderId="0"/>
    <xf numFmtId="0" fontId="1" fillId="0" borderId="0"/>
  </cellStyleXfs>
  <cellXfs count="73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0" xfId="1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1" xfId="0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center"/>
    </xf>
    <xf numFmtId="0" fontId="0" fillId="5" borderId="0" xfId="0" applyFill="1"/>
    <xf numFmtId="0" fontId="3" fillId="6" borderId="0" xfId="0" applyFont="1" applyFill="1" applyAlignment="1">
      <alignment horizontal="left"/>
    </xf>
    <xf numFmtId="14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2" xfId="0" applyBorder="1"/>
  </cellXfs>
  <cellStyles count="6">
    <cellStyle name="Commentaire 2" xfId="2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-1.8860566476931631</c:v>
                </c:pt>
                <c:pt idx="1">
                  <c:v>-1.2967086218813386</c:v>
                </c:pt>
                <c:pt idx="2">
                  <c:v>-0.66958622665080914</c:v>
                </c:pt>
                <c:pt idx="3">
                  <c:v>-0.12234075588839138</c:v>
                </c:pt>
                <c:pt idx="4">
                  <c:v>0.13497354000591527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79840"/>
        <c:axId val="264580400"/>
      </c:scatterChart>
      <c:valAx>
        <c:axId val="2645798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64580400"/>
        <c:crosses val="autoZero"/>
        <c:crossBetween val="midCat"/>
      </c:valAx>
      <c:valAx>
        <c:axId val="26458040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645798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0.21563000335949842</c:v>
                  </c:pt>
                  <c:pt idx="1">
                    <c:v>0.22240136111650854</c:v>
                  </c:pt>
                  <c:pt idx="2">
                    <c:v>0.36917900685217769</c:v>
                  </c:pt>
                  <c:pt idx="3">
                    <c:v>0.35990732544443887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0.21563000335949842</c:v>
                  </c:pt>
                  <c:pt idx="1">
                    <c:v>0.22240136111650854</c:v>
                  </c:pt>
                  <c:pt idx="2">
                    <c:v>0.36917900685217769</c:v>
                  </c:pt>
                  <c:pt idx="3">
                    <c:v>0.35990732544443887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0.62827064407743272</c:v>
                </c:pt>
                <c:pt idx="1">
                  <c:v>0.90482328301047199</c:v>
                </c:pt>
                <c:pt idx="2">
                  <c:v>3.4831275635199783</c:v>
                </c:pt>
                <c:pt idx="3">
                  <c:v>3.6811339292363265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183136"/>
        <c:axId val="407183696"/>
      </c:barChart>
      <c:catAx>
        <c:axId val="40718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07183696"/>
        <c:crosses val="autoZero"/>
        <c:auto val="1"/>
        <c:lblAlgn val="ctr"/>
        <c:lblOffset val="100"/>
        <c:noMultiLvlLbl val="0"/>
      </c:catAx>
      <c:valAx>
        <c:axId val="407183696"/>
        <c:scaling>
          <c:orientation val="minMax"/>
          <c:max val="17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86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071831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71"/>
          <c:y val="2.720080182307727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0.53826851453778513</c:v>
                  </c:pt>
                  <c:pt idx="1">
                    <c:v>8.5963933288503672E-2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0.53826851453778513</c:v>
                  </c:pt>
                  <c:pt idx="1">
                    <c:v>8.5963933288503672E-2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1.5218448741373951</c:v>
                </c:pt>
                <c:pt idx="1">
                  <c:v>1.0600381736034425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186496"/>
        <c:axId val="407187056"/>
      </c:barChart>
      <c:catAx>
        <c:axId val="40718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07187056"/>
        <c:crosses val="autoZero"/>
        <c:auto val="1"/>
        <c:lblAlgn val="ctr"/>
        <c:lblOffset val="100"/>
        <c:noMultiLvlLbl val="0"/>
      </c:catAx>
      <c:valAx>
        <c:axId val="4071870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071864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-1.8860566476931631</c:v>
                </c:pt>
                <c:pt idx="1">
                  <c:v>-1.2967086218813386</c:v>
                </c:pt>
                <c:pt idx="2">
                  <c:v>-0.66958622665080914</c:v>
                </c:pt>
                <c:pt idx="3">
                  <c:v>-0.12234075588839138</c:v>
                </c:pt>
                <c:pt idx="4">
                  <c:v>0.13497354000591527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89856"/>
        <c:axId val="261834464"/>
      </c:scatterChart>
      <c:valAx>
        <c:axId val="4071898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61834464"/>
        <c:crosses val="autoZero"/>
        <c:crossBetween val="midCat"/>
      </c:valAx>
      <c:valAx>
        <c:axId val="26183446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071898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0.21563000335949842</c:v>
                  </c:pt>
                  <c:pt idx="1">
                    <c:v>0.22240136111650854</c:v>
                  </c:pt>
                  <c:pt idx="2">
                    <c:v>0.36917900685217769</c:v>
                  </c:pt>
                  <c:pt idx="3">
                    <c:v>0.35990732544443887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0.21563000335949842</c:v>
                  </c:pt>
                  <c:pt idx="1">
                    <c:v>0.22240136111650854</c:v>
                  </c:pt>
                  <c:pt idx="2">
                    <c:v>0.36917900685217769</c:v>
                  </c:pt>
                  <c:pt idx="3">
                    <c:v>0.35990732544443887</c:v>
                  </c:pt>
                </c:numCache>
              </c:numRef>
            </c:minus>
          </c:errBars>
          <c:cat>
            <c:strRef>
              <c:f>siZBED3!$A$65:$A$68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siZBED3!$B$65:$B$68</c:f>
              <c:numCache>
                <c:formatCode>0.0</c:formatCode>
                <c:ptCount val="4"/>
                <c:pt idx="0">
                  <c:v>1.6871866853149646</c:v>
                </c:pt>
                <c:pt idx="1">
                  <c:v>1.6702492320204598</c:v>
                </c:pt>
                <c:pt idx="2">
                  <c:v>6.0707551603585266</c:v>
                </c:pt>
                <c:pt idx="3">
                  <c:v>4.0997744480292218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836704"/>
        <c:axId val="261837264"/>
      </c:barChart>
      <c:catAx>
        <c:axId val="26183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61837264"/>
        <c:crosses val="autoZero"/>
        <c:auto val="1"/>
        <c:lblAlgn val="ctr"/>
        <c:lblOffset val="100"/>
        <c:noMultiLvlLbl val="0"/>
      </c:catAx>
      <c:valAx>
        <c:axId val="261837264"/>
        <c:scaling>
          <c:orientation val="minMax"/>
          <c:max val="17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86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618367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Insulin secretion Human b-cell line</a:t>
            </a:r>
            <a:endParaRPr lang="fr-FR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siZBED3!$O$58:$O$59</c:f>
                <c:numCache>
                  <c:formatCode>General</c:formatCode>
                  <c:ptCount val="2"/>
                  <c:pt idx="0">
                    <c:v>0.91099415261365846</c:v>
                  </c:pt>
                  <c:pt idx="1">
                    <c:v>2.4331321936793281E-2</c:v>
                  </c:pt>
                </c:numCache>
              </c:numRef>
            </c:plus>
            <c:minus>
              <c:numRef>
                <c:f>siZBED3!$O$58:$O$59</c:f>
                <c:numCache>
                  <c:formatCode>General</c:formatCode>
                  <c:ptCount val="2"/>
                  <c:pt idx="0">
                    <c:v>0.91099415261365846</c:v>
                  </c:pt>
                  <c:pt idx="1">
                    <c:v>2.4331321936793281E-2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siZBED3!$M$58:$M$59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siZBED3!$N$58:$N$59</c:f>
              <c:numCache>
                <c:formatCode>0.0</c:formatCode>
                <c:ptCount val="2"/>
                <c:pt idx="0">
                  <c:v>1.0818109028127643</c:v>
                </c:pt>
                <c:pt idx="1">
                  <c:v>0.67376057259625532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839504"/>
        <c:axId val="261840064"/>
      </c:barChart>
      <c:catAx>
        <c:axId val="2618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1840064"/>
        <c:crosses val="autoZero"/>
        <c:auto val="1"/>
        <c:lblAlgn val="ctr"/>
        <c:lblOffset val="100"/>
        <c:noMultiLvlLbl val="0"/>
      </c:catAx>
      <c:valAx>
        <c:axId val="261840064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Fold 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183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391205</xdr:colOff>
      <xdr:row>57</xdr:row>
      <xdr:rowOff>143895</xdr:rowOff>
    </xdr:from>
    <xdr:to>
      <xdr:col>8</xdr:col>
      <xdr:colOff>700769</xdr:colOff>
      <xdr:row>74</xdr:row>
      <xdr:rowOff>27214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391205</xdr:colOff>
      <xdr:row>57</xdr:row>
      <xdr:rowOff>143895</xdr:rowOff>
    </xdr:from>
    <xdr:to>
      <xdr:col>8</xdr:col>
      <xdr:colOff>700769</xdr:colOff>
      <xdr:row>74</xdr:row>
      <xdr:rowOff>27214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823232</xdr:colOff>
      <xdr:row>60</xdr:row>
      <xdr:rowOff>136070</xdr:rowOff>
    </xdr:from>
    <xdr:to>
      <xdr:col>14</xdr:col>
      <xdr:colOff>843644</xdr:colOff>
      <xdr:row>81</xdr:row>
      <xdr:rowOff>126545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28" zoomScale="70" zoomScaleNormal="70" workbookViewId="0">
      <selection activeCell="B9" sqref="B9:B13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8.5" style="2" customWidth="1"/>
    <col min="5" max="5" width="9.37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64" t="s">
        <v>0</v>
      </c>
      <c r="B1" s="65" t="s">
        <v>44</v>
      </c>
    </row>
    <row r="2" spans="1:20" x14ac:dyDescent="0.2">
      <c r="A2" s="64" t="s">
        <v>1</v>
      </c>
      <c r="B2" s="66" t="s">
        <v>45</v>
      </c>
      <c r="C2" s="3"/>
      <c r="E2" s="4" t="s">
        <v>40</v>
      </c>
    </row>
    <row r="3" spans="1:20" ht="15" x14ac:dyDescent="0.3">
      <c r="A3" s="64" t="s">
        <v>2</v>
      </c>
      <c r="B3" s="66" t="s">
        <v>43</v>
      </c>
      <c r="D3" s="10" t="s">
        <v>41</v>
      </c>
      <c r="E3" s="72">
        <v>134640</v>
      </c>
      <c r="F3" s="10">
        <v>118336</v>
      </c>
    </row>
    <row r="4" spans="1:20" x14ac:dyDescent="0.2">
      <c r="D4" s="10" t="s">
        <v>42</v>
      </c>
      <c r="E4" s="10">
        <v>175416</v>
      </c>
      <c r="F4" s="10">
        <v>157976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63">
        <v>4.9000000000000002E-2</v>
      </c>
      <c r="D8" s="63">
        <v>5.8999999999999997E-2</v>
      </c>
      <c r="E8" s="11">
        <f t="shared" ref="E8:E13" si="0">AVERAGE(C8:D8)</f>
        <v>5.3999999999999999E-2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f>A9/23</f>
        <v>0.13695652173913042</v>
      </c>
      <c r="C9" s="63">
        <v>6.3E-2</v>
      </c>
      <c r="D9" s="63">
        <v>7.0999999999999994E-2</v>
      </c>
      <c r="E9" s="11">
        <f t="shared" si="0"/>
        <v>6.7000000000000004E-2</v>
      </c>
      <c r="F9" s="12">
        <f>(E9-$E$8)</f>
        <v>1.3000000000000005E-2</v>
      </c>
      <c r="G9" s="12">
        <f>LOG(B9)</f>
        <v>-0.86341728222799241</v>
      </c>
      <c r="H9" s="12">
        <f>LOG(F9)</f>
        <v>-1.8860566476931631</v>
      </c>
      <c r="N9"/>
      <c r="O9"/>
      <c r="P9"/>
    </row>
    <row r="10" spans="1:20" ht="15" x14ac:dyDescent="0.3">
      <c r="A10" s="10">
        <v>10.4</v>
      </c>
      <c r="B10" s="12">
        <f t="shared" ref="B10:B13" si="1">A10/23</f>
        <v>0.45217391304347826</v>
      </c>
      <c r="C10" s="63">
        <v>0.105</v>
      </c>
      <c r="D10" s="63">
        <v>0.104</v>
      </c>
      <c r="E10" s="11">
        <f t="shared" si="0"/>
        <v>0.1045</v>
      </c>
      <c r="F10" s="12">
        <f>(E10-$E$8)</f>
        <v>5.0499999999999996E-2</v>
      </c>
      <c r="G10" s="12">
        <f>LOG(B10)</f>
        <v>-0.34469449671881253</v>
      </c>
      <c r="H10" s="12">
        <f>LOG(F10)</f>
        <v>-1.2967086218813386</v>
      </c>
      <c r="N10"/>
      <c r="O10"/>
      <c r="P10"/>
    </row>
    <row r="11" spans="1:20" ht="15" x14ac:dyDescent="0.3">
      <c r="A11" s="10">
        <v>31.5</v>
      </c>
      <c r="B11" s="12">
        <f t="shared" si="1"/>
        <v>1.3695652173913044</v>
      </c>
      <c r="C11" s="63">
        <v>0.25900000000000001</v>
      </c>
      <c r="D11" s="63">
        <v>0.27700000000000002</v>
      </c>
      <c r="E11" s="11">
        <f t="shared" si="0"/>
        <v>0.26800000000000002</v>
      </c>
      <c r="F11" s="12">
        <f>(E11-$E$8)</f>
        <v>0.21400000000000002</v>
      </c>
      <c r="G11" s="12">
        <f>LOG(B11)</f>
        <v>0.13658271777200767</v>
      </c>
      <c r="H11" s="12">
        <f>LOG(F11)</f>
        <v>-0.66958622665080914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2">
        <f t="shared" si="1"/>
        <v>4.6086956521739131</v>
      </c>
      <c r="C12" s="63">
        <v>0.80700000000000005</v>
      </c>
      <c r="D12" s="63">
        <v>0.81</v>
      </c>
      <c r="E12" s="11">
        <f t="shared" si="0"/>
        <v>0.8085</v>
      </c>
      <c r="F12" s="12">
        <f>(E12-$E$8)</f>
        <v>0.75449999999999995</v>
      </c>
      <c r="G12" s="12">
        <f>LOG(B12)</f>
        <v>0.66357802924717735</v>
      </c>
      <c r="H12" s="12">
        <f>LOG(F12)</f>
        <v>-0.12234075588839138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2">
        <f t="shared" si="1"/>
        <v>9.1304347826086953</v>
      </c>
      <c r="C13" s="63">
        <v>1.411</v>
      </c>
      <c r="D13" s="63">
        <v>1.4259999999999999</v>
      </c>
      <c r="E13" s="11">
        <f t="shared" si="0"/>
        <v>1.4184999999999999</v>
      </c>
      <c r="F13" s="12">
        <f>(E13-$E$8)</f>
        <v>1.3644999999999998</v>
      </c>
      <c r="G13" s="12">
        <f>LOG(B13)</f>
        <v>0.96049145871632635</v>
      </c>
      <c r="H13" s="12">
        <f>LOG(F13)</f>
        <v>0.13497354000591527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1.124483396338352</v>
      </c>
      <c r="N15"/>
    </row>
    <row r="16" spans="1:20" ht="15" x14ac:dyDescent="0.25">
      <c r="A16" s="5" t="s">
        <v>11</v>
      </c>
      <c r="B16" s="11">
        <f>INTERCEPT(H9:H13,G9:G13)</f>
        <v>-0.89220824956747879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71">
        <v>0.96899999999999997</v>
      </c>
      <c r="C22" s="71">
        <v>0.36</v>
      </c>
      <c r="D22" s="27">
        <f>AVERAGE(B22:C22)</f>
        <v>0.66449999999999998</v>
      </c>
      <c r="E22" s="27">
        <f t="shared" ref="E22:E27" si="2">D22-E$8</f>
        <v>0.61049999999999993</v>
      </c>
      <c r="F22" s="27">
        <f>LOG(E22)</f>
        <v>-0.21431433171909878</v>
      </c>
      <c r="G22" s="28">
        <f>(F22-$B$16)/$B$15</f>
        <v>0.60284920173637213</v>
      </c>
      <c r="H22" s="28">
        <f>10^G22</f>
        <v>4.0072755050960787</v>
      </c>
      <c r="I22" s="29">
        <v>500</v>
      </c>
      <c r="J22" s="30">
        <f>(H22*I22)</f>
        <v>2003.6377525480393</v>
      </c>
      <c r="K22" s="31">
        <f>(0.05*J22/1000)*1000</f>
        <v>100.18188762740198</v>
      </c>
      <c r="L22" s="32">
        <f>K22+K40+K50</f>
        <v>101.84094753163214</v>
      </c>
      <c r="M22" s="33">
        <f>(L22*1000000/50000)/1000</f>
        <v>2.0368189506326426</v>
      </c>
      <c r="N22" s="34"/>
    </row>
    <row r="23" spans="1:17" ht="15" x14ac:dyDescent="0.3">
      <c r="B23" s="71">
        <v>1.008</v>
      </c>
      <c r="C23" s="71">
        <v>0.35599999999999998</v>
      </c>
      <c r="D23" s="27">
        <f>AVERAGE(B23:C23)</f>
        <v>0.68199999999999994</v>
      </c>
      <c r="E23" s="27">
        <f t="shared" si="2"/>
        <v>0.62799999999999989</v>
      </c>
      <c r="F23" s="27">
        <f t="shared" ref="F23:F27" si="3">LOG(E23)</f>
        <v>-0.20204035626280395</v>
      </c>
      <c r="G23" s="28">
        <f t="shared" ref="G23:G27" si="4">(F23-$B$16)/$B$15</f>
        <v>0.61376441444316931</v>
      </c>
      <c r="H23" s="28">
        <f t="shared" ref="H23:H27" si="5">10^G23</f>
        <v>4.1092675103839413</v>
      </c>
      <c r="I23" s="29">
        <v>500</v>
      </c>
      <c r="J23" s="30">
        <f t="shared" ref="J23:J27" si="6">(H23*I23)</f>
        <v>2054.6337551919705</v>
      </c>
      <c r="K23" s="31">
        <f t="shared" ref="K23:K27" si="7">(0.05*J23/1000)*1000</f>
        <v>102.73168775959853</v>
      </c>
      <c r="L23" s="32">
        <f>K23+K41+K51</f>
        <v>103.84202132145941</v>
      </c>
      <c r="M23" s="33">
        <f t="shared" ref="M23:M27" si="8">(L23*1000000/50000)/1000</f>
        <v>2.0768404264291882</v>
      </c>
      <c r="N23" s="34"/>
    </row>
    <row r="24" spans="1:17" ht="15" x14ac:dyDescent="0.3">
      <c r="B24" s="71">
        <v>1.1970000000000001</v>
      </c>
      <c r="C24" s="71">
        <v>0.28699999999999998</v>
      </c>
      <c r="D24" s="27">
        <f>AVERAGE(B24:C24)</f>
        <v>0.74199999999999999</v>
      </c>
      <c r="E24" s="27">
        <f t="shared" si="2"/>
        <v>0.68799999999999994</v>
      </c>
      <c r="F24" s="27">
        <f t="shared" si="3"/>
        <v>-0.16241156176448873</v>
      </c>
      <c r="G24" s="28">
        <f t="shared" si="4"/>
        <v>0.6490061926920595</v>
      </c>
      <c r="H24" s="28">
        <f t="shared" si="5"/>
        <v>4.4566260314457518</v>
      </c>
      <c r="I24" s="29">
        <v>500</v>
      </c>
      <c r="J24" s="30">
        <f t="shared" si="6"/>
        <v>2228.3130157228757</v>
      </c>
      <c r="K24" s="31">
        <f t="shared" si="7"/>
        <v>111.41565078614379</v>
      </c>
      <c r="L24" s="32">
        <f t="shared" ref="L24:L27" si="9">K24+K42+K52</f>
        <v>112.50060667442425</v>
      </c>
      <c r="M24" s="33">
        <f t="shared" si="8"/>
        <v>2.2500121334884846</v>
      </c>
      <c r="N24" s="34"/>
    </row>
    <row r="25" spans="1:17" ht="15" x14ac:dyDescent="0.3">
      <c r="A25" s="1" t="s">
        <v>26</v>
      </c>
      <c r="B25" s="71">
        <v>0.69599999999999995</v>
      </c>
      <c r="C25" s="71">
        <v>0.22500000000000001</v>
      </c>
      <c r="D25" s="27">
        <f t="shared" ref="D25:D27" si="10">AVERAGE(B25:C25)</f>
        <v>0.46049999999999996</v>
      </c>
      <c r="E25" s="27">
        <f t="shared" si="2"/>
        <v>0.40649999999999997</v>
      </c>
      <c r="F25" s="27">
        <f t="shared" si="3"/>
        <v>-0.39093945006991304</v>
      </c>
      <c r="G25" s="28">
        <f t="shared" si="4"/>
        <v>0.44577696845488701</v>
      </c>
      <c r="H25" s="28">
        <f t="shared" si="5"/>
        <v>2.7911101010096382</v>
      </c>
      <c r="I25" s="29">
        <v>500</v>
      </c>
      <c r="J25" s="30">
        <f t="shared" si="6"/>
        <v>1395.5550505048191</v>
      </c>
      <c r="K25" s="31">
        <f t="shared" si="7"/>
        <v>69.777752525240956</v>
      </c>
      <c r="L25" s="32">
        <f t="shared" si="9"/>
        <v>75.475828152225631</v>
      </c>
      <c r="M25" s="33">
        <f t="shared" si="8"/>
        <v>1.5095165630445126</v>
      </c>
      <c r="N25" s="34"/>
    </row>
    <row r="26" spans="1:17" ht="15" x14ac:dyDescent="0.3">
      <c r="B26" s="71">
        <v>0.80300000000000005</v>
      </c>
      <c r="C26" s="71">
        <v>0.20499999999999999</v>
      </c>
      <c r="D26" s="27">
        <f t="shared" si="10"/>
        <v>0.504</v>
      </c>
      <c r="E26" s="27">
        <f t="shared" si="2"/>
        <v>0.45</v>
      </c>
      <c r="F26" s="27">
        <f t="shared" si="3"/>
        <v>-0.34678748622465633</v>
      </c>
      <c r="G26" s="28">
        <f t="shared" si="4"/>
        <v>0.48504118879733804</v>
      </c>
      <c r="H26" s="28">
        <f t="shared" si="5"/>
        <v>3.0552108578447492</v>
      </c>
      <c r="I26" s="29">
        <v>500</v>
      </c>
      <c r="J26" s="30">
        <f t="shared" si="6"/>
        <v>1527.6054289223746</v>
      </c>
      <c r="K26" s="31">
        <f t="shared" si="7"/>
        <v>76.380271446118726</v>
      </c>
      <c r="L26" s="32">
        <f t="shared" si="9"/>
        <v>81.53281900502607</v>
      </c>
      <c r="M26" s="33">
        <f t="shared" si="8"/>
        <v>1.6306563801005214</v>
      </c>
      <c r="N26" s="34"/>
    </row>
    <row r="27" spans="1:17" ht="15" x14ac:dyDescent="0.3">
      <c r="B27" s="71">
        <v>0.53400000000000003</v>
      </c>
      <c r="C27" s="71">
        <v>0.27800000000000002</v>
      </c>
      <c r="D27" s="27">
        <f t="shared" si="10"/>
        <v>0.40600000000000003</v>
      </c>
      <c r="E27" s="27">
        <f t="shared" si="2"/>
        <v>0.35200000000000004</v>
      </c>
      <c r="F27" s="27">
        <f t="shared" si="3"/>
        <v>-0.45345733652186893</v>
      </c>
      <c r="G27" s="28">
        <f t="shared" si="4"/>
        <v>0.39017998351448463</v>
      </c>
      <c r="H27" s="28">
        <f t="shared" si="5"/>
        <v>2.4557264250415285</v>
      </c>
      <c r="I27" s="29">
        <v>500</v>
      </c>
      <c r="J27" s="30">
        <f t="shared" si="6"/>
        <v>1227.8632125207641</v>
      </c>
      <c r="K27" s="31">
        <f t="shared" si="7"/>
        <v>61.39316062603821</v>
      </c>
      <c r="L27" s="32">
        <f t="shared" si="9"/>
        <v>66.182997139943822</v>
      </c>
      <c r="M27" s="33">
        <f t="shared" si="8"/>
        <v>1.3236599427988764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71">
        <v>0.96899999999999997</v>
      </c>
      <c r="C31" s="71">
        <v>0.36</v>
      </c>
      <c r="D31" s="27">
        <f>AVERAGE(B25:C25)</f>
        <v>0.46049999999999996</v>
      </c>
      <c r="E31" s="27">
        <f t="shared" ref="E31:E36" si="11">D31-E$8</f>
        <v>0.40649999999999997</v>
      </c>
      <c r="F31" s="27">
        <f>LOG(E31)</f>
        <v>-0.39093945006991304</v>
      </c>
      <c r="G31" s="28">
        <f>(F31-$B$16)/$B$15</f>
        <v>0.44577696845488701</v>
      </c>
      <c r="H31" s="28">
        <f>10^G31</f>
        <v>2.7911101010096382</v>
      </c>
      <c r="I31" s="29">
        <v>500</v>
      </c>
      <c r="J31" s="30">
        <f>(H31*I31)</f>
        <v>1395.5550505048191</v>
      </c>
      <c r="K31" s="31">
        <f>(0.05*J31/1000)*1000</f>
        <v>69.777752525240956</v>
      </c>
      <c r="L31" s="32">
        <f>K31+K50</f>
        <v>70.556078014681049</v>
      </c>
      <c r="M31" s="33">
        <f>(L31*1000000/50000)/1000</f>
        <v>1.4111215602936209</v>
      </c>
      <c r="N31" s="35"/>
      <c r="Q31"/>
    </row>
    <row r="32" spans="1:17" ht="15" x14ac:dyDescent="0.3">
      <c r="B32" s="71">
        <v>1.008</v>
      </c>
      <c r="C32" s="71">
        <v>0.35599999999999998</v>
      </c>
      <c r="D32" s="27">
        <f>AVERAGE(B26:C26)</f>
        <v>0.504</v>
      </c>
      <c r="E32" s="27">
        <f t="shared" si="11"/>
        <v>0.45</v>
      </c>
      <c r="F32" s="27">
        <f t="shared" ref="F32:F36" si="12">LOG(E32)</f>
        <v>-0.34678748622465633</v>
      </c>
      <c r="G32" s="28">
        <f t="shared" ref="G32:G36" si="13">(F32-$B$16)/$B$15</f>
        <v>0.48504118879733804</v>
      </c>
      <c r="H32" s="28">
        <f t="shared" ref="H32:H36" si="14">10^G32</f>
        <v>3.0552108578447492</v>
      </c>
      <c r="I32" s="29">
        <v>500</v>
      </c>
      <c r="J32" s="30">
        <f t="shared" ref="J32:J36" si="15">(H32*I32)</f>
        <v>1527.6054289223746</v>
      </c>
      <c r="K32" s="31">
        <f t="shared" ref="K32:K36" si="16">(0.05*J32/1000)*1000</f>
        <v>76.380271446118726</v>
      </c>
      <c r="L32" s="32">
        <f>K32+K51</f>
        <v>76.891106137122208</v>
      </c>
      <c r="M32" s="33">
        <f t="shared" ref="M32:M36" si="17">(L32*1000000/50000)/1000</f>
        <v>1.5378221227424442</v>
      </c>
      <c r="N32" s="36"/>
      <c r="Q32"/>
    </row>
    <row r="33" spans="1:21" ht="15" x14ac:dyDescent="0.3">
      <c r="B33" s="71">
        <v>1.1970000000000001</v>
      </c>
      <c r="C33" s="71">
        <v>0.28699999999999998</v>
      </c>
      <c r="D33" s="27">
        <f>AVERAGE(B27:C27)</f>
        <v>0.40600000000000003</v>
      </c>
      <c r="E33" s="27">
        <f t="shared" si="11"/>
        <v>0.35200000000000004</v>
      </c>
      <c r="F33" s="27">
        <f t="shared" si="12"/>
        <v>-0.45345733652186893</v>
      </c>
      <c r="G33" s="28">
        <f t="shared" si="13"/>
        <v>0.39017998351448463</v>
      </c>
      <c r="H33" s="28">
        <f t="shared" si="14"/>
        <v>2.4557264250415285</v>
      </c>
      <c r="I33" s="29">
        <v>500</v>
      </c>
      <c r="J33" s="30">
        <f t="shared" si="15"/>
        <v>1227.8632125207641</v>
      </c>
      <c r="K33" s="31">
        <f t="shared" si="16"/>
        <v>61.39316062603821</v>
      </c>
      <c r="L33" s="32">
        <f t="shared" ref="L33:L36" si="18">K33+K52</f>
        <v>61.980098716412144</v>
      </c>
      <c r="M33" s="33">
        <f t="shared" si="17"/>
        <v>1.2396019743282429</v>
      </c>
      <c r="N33" s="36"/>
      <c r="Q33"/>
      <c r="R33"/>
      <c r="S33"/>
    </row>
    <row r="34" spans="1:21" ht="15" x14ac:dyDescent="0.3">
      <c r="A34" s="1" t="s">
        <v>26</v>
      </c>
      <c r="B34" s="71">
        <v>0.69599999999999995</v>
      </c>
      <c r="C34" s="71">
        <v>0.22500000000000001</v>
      </c>
      <c r="D34" s="27">
        <f t="shared" ref="D34:D36" si="19">AVERAGE(B34:C34)</f>
        <v>0.46049999999999996</v>
      </c>
      <c r="E34" s="27">
        <f t="shared" si="11"/>
        <v>0.40649999999999997</v>
      </c>
      <c r="F34" s="27">
        <f t="shared" si="12"/>
        <v>-0.39093945006991304</v>
      </c>
      <c r="G34" s="28">
        <f t="shared" si="13"/>
        <v>0.44577696845488701</v>
      </c>
      <c r="H34" s="28">
        <f t="shared" si="14"/>
        <v>2.7911101010096382</v>
      </c>
      <c r="I34" s="29">
        <v>500</v>
      </c>
      <c r="J34" s="30">
        <f t="shared" si="15"/>
        <v>1395.5550505048191</v>
      </c>
      <c r="K34" s="31">
        <f t="shared" si="16"/>
        <v>69.777752525240956</v>
      </c>
      <c r="L34" s="32">
        <f t="shared" si="18"/>
        <v>72.737861884292528</v>
      </c>
      <c r="M34" s="33">
        <f t="shared" si="17"/>
        <v>1.4547572376858506</v>
      </c>
      <c r="N34" s="36"/>
      <c r="Q34"/>
      <c r="R34"/>
      <c r="S34"/>
    </row>
    <row r="35" spans="1:21" ht="15" x14ac:dyDescent="0.3">
      <c r="B35" s="71">
        <v>0.80300000000000005</v>
      </c>
      <c r="C35" s="71">
        <v>0.20499999999999999</v>
      </c>
      <c r="D35" s="27">
        <f t="shared" si="19"/>
        <v>0.504</v>
      </c>
      <c r="E35" s="27">
        <f t="shared" si="11"/>
        <v>0.45</v>
      </c>
      <c r="F35" s="27">
        <f t="shared" si="12"/>
        <v>-0.34678748622465633</v>
      </c>
      <c r="G35" s="28">
        <f t="shared" si="13"/>
        <v>0.48504118879733804</v>
      </c>
      <c r="H35" s="28">
        <f t="shared" si="14"/>
        <v>3.0552108578447492</v>
      </c>
      <c r="I35" s="29">
        <v>500</v>
      </c>
      <c r="J35" s="30">
        <f t="shared" si="15"/>
        <v>1527.6054289223746</v>
      </c>
      <c r="K35" s="31">
        <f t="shared" si="16"/>
        <v>76.380271446118726</v>
      </c>
      <c r="L35" s="32">
        <f t="shared" si="18"/>
        <v>79.03501305431783</v>
      </c>
      <c r="M35" s="33">
        <f t="shared" si="17"/>
        <v>1.5807002610863568</v>
      </c>
      <c r="N35" s="36"/>
      <c r="Q35"/>
      <c r="R35"/>
      <c r="S35"/>
    </row>
    <row r="36" spans="1:21" ht="15" x14ac:dyDescent="0.3">
      <c r="B36" s="71">
        <v>0.53400000000000003</v>
      </c>
      <c r="C36" s="71">
        <v>0.27800000000000002</v>
      </c>
      <c r="D36" s="27">
        <f t="shared" si="19"/>
        <v>0.40600000000000003</v>
      </c>
      <c r="E36" s="27">
        <f t="shared" si="11"/>
        <v>0.35200000000000004</v>
      </c>
      <c r="F36" s="27">
        <f t="shared" si="12"/>
        <v>-0.45345733652186893</v>
      </c>
      <c r="G36" s="28">
        <f t="shared" si="13"/>
        <v>0.39017998351448463</v>
      </c>
      <c r="H36" s="28">
        <f t="shared" si="14"/>
        <v>2.4557264250415285</v>
      </c>
      <c r="I36" s="29">
        <v>500</v>
      </c>
      <c r="J36" s="30">
        <f t="shared" si="15"/>
        <v>1227.8632125207641</v>
      </c>
      <c r="K36" s="31">
        <f t="shared" si="16"/>
        <v>61.39316062603821</v>
      </c>
      <c r="L36" s="32">
        <f t="shared" si="18"/>
        <v>63.695696505226636</v>
      </c>
      <c r="M36" s="33">
        <f t="shared" si="17"/>
        <v>1.2739139301045328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 s="69">
        <v>0.121</v>
      </c>
      <c r="C40" s="69">
        <v>0.11799999999999999</v>
      </c>
      <c r="D40" s="27">
        <f>AVERAGE(B40:C40)</f>
        <v>0.1195</v>
      </c>
      <c r="E40" s="27">
        <f t="shared" ref="E40:E45" si="20">D40-E$8</f>
        <v>6.5500000000000003E-2</v>
      </c>
      <c r="F40" s="27">
        <f t="shared" ref="F40:F45" si="21">LOG(E40)</f>
        <v>-1.1837587000082168</v>
      </c>
      <c r="G40" s="28">
        <f t="shared" ref="G40:G45" si="22">(F40-$B$16)/$B$15</f>
        <v>-0.25927501587850194</v>
      </c>
      <c r="H40" s="27">
        <f t="shared" ref="H40:H45" si="23">10^G40</f>
        <v>0.55045900924379021</v>
      </c>
      <c r="I40" s="41">
        <v>16</v>
      </c>
      <c r="J40" s="42">
        <f t="shared" ref="J40:J45" si="24">H40*I40</f>
        <v>8.8073441479006433</v>
      </c>
      <c r="K40" s="30">
        <f>(0.1*J40/1000)*1000</f>
        <v>0.88073441479006442</v>
      </c>
      <c r="L40" s="43">
        <f>K40*100/L22</f>
        <v>0.8648136492607803</v>
      </c>
      <c r="M40" s="30">
        <f>AVERAGE(L40:L42)</f>
        <v>0.62827064407743272</v>
      </c>
      <c r="N40" s="44">
        <f>STDEV(L40:L42)</f>
        <v>0.21563000335949842</v>
      </c>
      <c r="R40"/>
      <c r="S40"/>
      <c r="T40"/>
      <c r="U40"/>
    </row>
    <row r="41" spans="1:21" ht="15" x14ac:dyDescent="0.3">
      <c r="B41" s="69">
        <v>0.1</v>
      </c>
      <c r="C41" s="69">
        <v>9.2999999999999999E-2</v>
      </c>
      <c r="D41" s="27">
        <f t="shared" ref="D41:D45" si="25">AVERAGE(B41:C41)</f>
        <v>9.6500000000000002E-2</v>
      </c>
      <c r="E41" s="27">
        <f t="shared" si="20"/>
        <v>4.2500000000000003E-2</v>
      </c>
      <c r="F41" s="27">
        <f t="shared" si="21"/>
        <v>-1.3716110699496884</v>
      </c>
      <c r="G41" s="28">
        <f t="shared" si="22"/>
        <v>-0.42633161320414859</v>
      </c>
      <c r="H41" s="27">
        <f t="shared" si="23"/>
        <v>0.37468679428587359</v>
      </c>
      <c r="I41" s="41">
        <v>16</v>
      </c>
      <c r="J41" s="42">
        <f t="shared" si="24"/>
        <v>5.9949887085739775</v>
      </c>
      <c r="K41" s="30">
        <f t="shared" ref="K41:K45" si="26">(0.1*J41/1000)*1000</f>
        <v>0.59949887085739773</v>
      </c>
      <c r="L41" s="43">
        <f t="shared" ref="L41:L45" si="27">K41*100/L23</f>
        <v>0.57731818316744254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69">
        <v>8.8999999999999996E-2</v>
      </c>
      <c r="C42" s="69">
        <v>8.7999999999999995E-2</v>
      </c>
      <c r="D42" s="27">
        <f t="shared" si="25"/>
        <v>8.8499999999999995E-2</v>
      </c>
      <c r="E42" s="27">
        <f t="shared" si="20"/>
        <v>3.4499999999999996E-2</v>
      </c>
      <c r="F42" s="27">
        <f t="shared" si="21"/>
        <v>-1.462180904926726</v>
      </c>
      <c r="G42" s="28">
        <f t="shared" si="22"/>
        <v>-0.50687511902376281</v>
      </c>
      <c r="H42" s="27">
        <f t="shared" si="23"/>
        <v>0.31126112369158215</v>
      </c>
      <c r="I42" s="41">
        <v>16</v>
      </c>
      <c r="J42" s="42">
        <f t="shared" si="24"/>
        <v>4.9801779790653145</v>
      </c>
      <c r="K42" s="30">
        <f t="shared" si="26"/>
        <v>0.49801779790653145</v>
      </c>
      <c r="L42" s="43">
        <f t="shared" si="27"/>
        <v>0.4426800998040753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69">
        <v>0.32100000000000001</v>
      </c>
      <c r="C43" s="69">
        <v>0.25600000000000001</v>
      </c>
      <c r="D43" s="27">
        <f t="shared" si="25"/>
        <v>0.28849999999999998</v>
      </c>
      <c r="E43" s="27">
        <f t="shared" si="20"/>
        <v>0.23449999999999999</v>
      </c>
      <c r="F43" s="27">
        <f t="shared" si="21"/>
        <v>-0.62985715294889799</v>
      </c>
      <c r="G43" s="28">
        <f t="shared" si="22"/>
        <v>0.23330811061583742</v>
      </c>
      <c r="H43" s="27">
        <f t="shared" si="23"/>
        <v>1.7112289174581876</v>
      </c>
      <c r="I43" s="41">
        <v>16</v>
      </c>
      <c r="J43" s="42">
        <f t="shared" si="24"/>
        <v>27.379662679331002</v>
      </c>
      <c r="K43" s="30">
        <f t="shared" si="26"/>
        <v>2.7379662679331003</v>
      </c>
      <c r="L43" s="43">
        <f t="shared" si="27"/>
        <v>3.6276067914232795</v>
      </c>
      <c r="M43" s="30">
        <f>AVERAGE(L43:L45)</f>
        <v>3.4831275635199783</v>
      </c>
      <c r="N43" s="44">
        <f>STDEV(L43:L45)</f>
        <v>0.36917900685217769</v>
      </c>
      <c r="R43"/>
      <c r="S43"/>
      <c r="T43"/>
      <c r="U43"/>
    </row>
    <row r="44" spans="1:21" ht="15" x14ac:dyDescent="0.3">
      <c r="A44" s="45"/>
      <c r="B44" s="69">
        <v>0.28000000000000003</v>
      </c>
      <c r="C44" s="69">
        <v>0.251</v>
      </c>
      <c r="D44" s="27">
        <f t="shared" si="25"/>
        <v>0.26550000000000001</v>
      </c>
      <c r="E44" s="27">
        <f t="shared" si="20"/>
        <v>0.21150000000000002</v>
      </c>
      <c r="F44" s="27">
        <f t="shared" si="21"/>
        <v>-0.67468962828893886</v>
      </c>
      <c r="G44" s="28">
        <f t="shared" si="22"/>
        <v>0.19343871326766088</v>
      </c>
      <c r="H44" s="27">
        <f t="shared" si="23"/>
        <v>1.5611287191926515</v>
      </c>
      <c r="I44" s="41">
        <v>16</v>
      </c>
      <c r="J44" s="42">
        <f t="shared" si="24"/>
        <v>24.978059507082424</v>
      </c>
      <c r="K44" s="30">
        <f t="shared" si="26"/>
        <v>2.4978059507082424</v>
      </c>
      <c r="L44" s="43">
        <f t="shared" si="27"/>
        <v>3.0635589216586094</v>
      </c>
      <c r="M44" s="30"/>
      <c r="N44" s="44"/>
      <c r="R44"/>
      <c r="S44"/>
      <c r="T44"/>
      <c r="U44"/>
    </row>
    <row r="45" spans="1:21" ht="15" x14ac:dyDescent="0.3">
      <c r="A45" s="46"/>
      <c r="B45" s="69">
        <v>0.27400000000000002</v>
      </c>
      <c r="C45" s="69">
        <v>0.255</v>
      </c>
      <c r="D45" s="27">
        <f t="shared" si="25"/>
        <v>0.26450000000000001</v>
      </c>
      <c r="E45" s="27">
        <f t="shared" si="20"/>
        <v>0.21050000000000002</v>
      </c>
      <c r="F45" s="27">
        <f t="shared" si="21"/>
        <v>-0.67674789982831285</v>
      </c>
      <c r="G45" s="28">
        <f t="shared" si="22"/>
        <v>0.19160829803336188</v>
      </c>
      <c r="H45" s="27">
        <f t="shared" si="23"/>
        <v>1.5545628966982363</v>
      </c>
      <c r="I45" s="41">
        <v>16</v>
      </c>
      <c r="J45" s="42">
        <f t="shared" si="24"/>
        <v>24.873006347171781</v>
      </c>
      <c r="K45" s="30">
        <f t="shared" si="26"/>
        <v>2.4873006347171782</v>
      </c>
      <c r="L45" s="43">
        <f t="shared" si="27"/>
        <v>3.7582169774780456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70">
        <v>0.126</v>
      </c>
      <c r="C50" s="70">
        <v>9.6000000000000002E-2</v>
      </c>
      <c r="D50" s="27">
        <f>AVERAGE(B50:C50)</f>
        <v>0.111</v>
      </c>
      <c r="E50" s="27">
        <f t="shared" ref="E50:E55" si="28">D50-E$8</f>
        <v>5.7000000000000002E-2</v>
      </c>
      <c r="F50" s="27">
        <f t="shared" ref="F50:F55" si="29">LOG(E50)</f>
        <v>-1.2441251443275085</v>
      </c>
      <c r="G50" s="28">
        <f t="shared" ref="G50:G55" si="30">(F50-$B$16)/$B$15</f>
        <v>-0.31295872923155149</v>
      </c>
      <c r="H50" s="27">
        <f t="shared" ref="H50:H55" si="31">10^G50</f>
        <v>0.48645343090005644</v>
      </c>
      <c r="I50" s="41">
        <v>16</v>
      </c>
      <c r="J50" s="42">
        <f t="shared" ref="J50:J55" si="32">H50*I50</f>
        <v>7.783254894400903</v>
      </c>
      <c r="K50" s="30">
        <f>(0.1*J50/1000)*1000</f>
        <v>0.77832548944009039</v>
      </c>
      <c r="L50" s="43">
        <f t="shared" ref="L50:L55" si="33">K50*100/L31</f>
        <v>1.1031303203646599</v>
      </c>
      <c r="M50" s="30">
        <f>AVERAGE(L50:L52)</f>
        <v>0.90482328301047199</v>
      </c>
      <c r="N50" s="44">
        <f>STDEV(L50:L52)</f>
        <v>0.22240136111650854</v>
      </c>
      <c r="O50" s="48">
        <f t="shared" ref="O50:O55" si="34">L50/L40</f>
        <v>1.2755699696779605</v>
      </c>
      <c r="P50" s="30">
        <f>AVERAGE(O50:O52)</f>
        <v>1.5218448741373951</v>
      </c>
      <c r="Q50" s="44">
        <f>STDEV(O50:O52)</f>
        <v>0.53826851453778513</v>
      </c>
      <c r="S50"/>
      <c r="T50"/>
    </row>
    <row r="51" spans="1:25" ht="15" x14ac:dyDescent="0.3">
      <c r="B51" s="70">
        <v>9.4E-2</v>
      </c>
      <c r="C51" s="70">
        <v>8.5000000000000006E-2</v>
      </c>
      <c r="D51" s="27">
        <f t="shared" ref="D51:D55" si="35">AVERAGE(B51:C51)</f>
        <v>8.9499999999999996E-2</v>
      </c>
      <c r="E51" s="27">
        <f t="shared" si="28"/>
        <v>3.5499999999999997E-2</v>
      </c>
      <c r="F51" s="27">
        <f t="shared" si="29"/>
        <v>-1.449771646944906</v>
      </c>
      <c r="G51" s="28">
        <f t="shared" si="30"/>
        <v>-0.49583959993808469</v>
      </c>
      <c r="H51" s="27">
        <f t="shared" si="31"/>
        <v>0.31927168187717297</v>
      </c>
      <c r="I51" s="41">
        <v>16</v>
      </c>
      <c r="J51" s="42">
        <f t="shared" si="32"/>
        <v>5.1083469100347676</v>
      </c>
      <c r="K51" s="30">
        <f t="shared" ref="K51:K55" si="36">(0.1*J51/1000)*1000</f>
        <v>0.51083469100347678</v>
      </c>
      <c r="L51" s="43">
        <f t="shared" si="33"/>
        <v>0.66436122025932365</v>
      </c>
      <c r="M51" s="30"/>
      <c r="N51" s="44"/>
      <c r="O51" s="2">
        <f t="shared" si="34"/>
        <v>1.1507713417483605</v>
      </c>
      <c r="P51" s="30"/>
      <c r="Q51" s="44"/>
      <c r="S51"/>
      <c r="T51"/>
    </row>
    <row r="52" spans="1:25" ht="15" x14ac:dyDescent="0.3">
      <c r="B52" s="70">
        <v>0.1</v>
      </c>
      <c r="C52" s="70">
        <v>9.0999999999999998E-2</v>
      </c>
      <c r="D52" s="27">
        <f t="shared" si="35"/>
        <v>9.5500000000000002E-2</v>
      </c>
      <c r="E52" s="27">
        <f t="shared" si="28"/>
        <v>4.1500000000000002E-2</v>
      </c>
      <c r="F52" s="27">
        <f t="shared" si="29"/>
        <v>-1.3819519032879073</v>
      </c>
      <c r="G52" s="28">
        <f t="shared" si="30"/>
        <v>-0.43552768792778762</v>
      </c>
      <c r="H52" s="27">
        <f t="shared" si="31"/>
        <v>0.36683630648371035</v>
      </c>
      <c r="I52" s="41">
        <v>16</v>
      </c>
      <c r="J52" s="42">
        <f t="shared" si="32"/>
        <v>5.8693809037393656</v>
      </c>
      <c r="K52" s="30">
        <f t="shared" si="36"/>
        <v>0.58693809037393663</v>
      </c>
      <c r="L52" s="43">
        <f t="shared" si="33"/>
        <v>0.94697830840743269</v>
      </c>
      <c r="M52" s="30"/>
      <c r="N52" s="44"/>
      <c r="O52" s="2">
        <f t="shared" si="34"/>
        <v>2.1391933109858643</v>
      </c>
      <c r="P52" s="30"/>
      <c r="Q52" s="44"/>
      <c r="S52"/>
      <c r="T52"/>
    </row>
    <row r="53" spans="1:25" ht="15" x14ac:dyDescent="0.3">
      <c r="A53" s="1" t="s">
        <v>26</v>
      </c>
      <c r="B53" s="70">
        <v>0.35299999999999998</v>
      </c>
      <c r="C53" s="70">
        <v>0.26700000000000002</v>
      </c>
      <c r="D53" s="27">
        <f t="shared" si="35"/>
        <v>0.31</v>
      </c>
      <c r="E53" s="27">
        <f t="shared" si="28"/>
        <v>0.25600000000000001</v>
      </c>
      <c r="F53" s="27">
        <f t="shared" si="29"/>
        <v>-0.59176003468815042</v>
      </c>
      <c r="G53" s="28">
        <f t="shared" si="30"/>
        <v>0.26718777338791833</v>
      </c>
      <c r="H53" s="27">
        <f t="shared" si="31"/>
        <v>1.850068349407233</v>
      </c>
      <c r="I53" s="41">
        <v>16</v>
      </c>
      <c r="J53" s="42">
        <f t="shared" si="32"/>
        <v>29.601093590515728</v>
      </c>
      <c r="K53" s="30">
        <f t="shared" si="36"/>
        <v>2.960109359051573</v>
      </c>
      <c r="L53" s="43">
        <f t="shared" si="33"/>
        <v>4.0695578373754717</v>
      </c>
      <c r="M53" s="30">
        <f>AVERAGE(L53:L55)</f>
        <v>3.6811339292363265</v>
      </c>
      <c r="N53" s="44">
        <f>STDEV(L53:L55)</f>
        <v>0.35990732544443887</v>
      </c>
      <c r="O53" s="2">
        <f t="shared" si="34"/>
        <v>1.121829920209956</v>
      </c>
      <c r="P53" s="30">
        <f>AVERAGE(O53:O55)</f>
        <v>1.0600381736034425</v>
      </c>
      <c r="Q53" s="44">
        <f>STDEV(O53:O55)</f>
        <v>8.5963933288503672E-2</v>
      </c>
      <c r="S53"/>
      <c r="T53"/>
    </row>
    <row r="54" spans="1:25" ht="15" x14ac:dyDescent="0.3">
      <c r="A54" s="45"/>
      <c r="B54" s="70">
        <v>0.30499999999999999</v>
      </c>
      <c r="C54" s="70">
        <v>0.25600000000000001</v>
      </c>
      <c r="D54" s="27">
        <f t="shared" si="35"/>
        <v>0.28049999999999997</v>
      </c>
      <c r="E54" s="27">
        <f t="shared" si="28"/>
        <v>0.22649999999999998</v>
      </c>
      <c r="F54" s="27">
        <f t="shared" si="29"/>
        <v>-0.64493179365114939</v>
      </c>
      <c r="G54" s="28">
        <f t="shared" si="30"/>
        <v>0.21990227398780107</v>
      </c>
      <c r="H54" s="27">
        <f t="shared" si="31"/>
        <v>1.6592135051244412</v>
      </c>
      <c r="I54" s="41">
        <v>16</v>
      </c>
      <c r="J54" s="42">
        <f t="shared" si="32"/>
        <v>26.547416081991059</v>
      </c>
      <c r="K54" s="30">
        <f t="shared" si="36"/>
        <v>2.6547416081991062</v>
      </c>
      <c r="L54" s="43">
        <f t="shared" si="33"/>
        <v>3.358943720771705</v>
      </c>
      <c r="M54" s="30"/>
      <c r="N54" s="44"/>
      <c r="O54" s="2">
        <f t="shared" si="34"/>
        <v>1.0964188405272044</v>
      </c>
      <c r="P54" s="30"/>
      <c r="Q54" s="44"/>
      <c r="S54"/>
      <c r="T54"/>
    </row>
    <row r="55" spans="1:25" ht="15" x14ac:dyDescent="0.3">
      <c r="A55" s="46"/>
      <c r="B55" s="70">
        <v>0.26900000000000002</v>
      </c>
      <c r="C55" s="70">
        <v>0.22500000000000001</v>
      </c>
      <c r="D55" s="27">
        <f t="shared" si="35"/>
        <v>0.247</v>
      </c>
      <c r="E55" s="27">
        <f t="shared" si="28"/>
        <v>0.193</v>
      </c>
      <c r="F55" s="27">
        <f t="shared" si="29"/>
        <v>-0.71444269099222624</v>
      </c>
      <c r="G55" s="28">
        <f t="shared" si="30"/>
        <v>0.1580864236449461</v>
      </c>
      <c r="H55" s="27">
        <f t="shared" si="31"/>
        <v>1.4390849244927664</v>
      </c>
      <c r="I55" s="41">
        <v>16</v>
      </c>
      <c r="J55" s="42">
        <f t="shared" si="32"/>
        <v>23.025358791884262</v>
      </c>
      <c r="K55" s="30">
        <f t="shared" si="36"/>
        <v>2.3025358791884263</v>
      </c>
      <c r="L55" s="43">
        <f t="shared" si="33"/>
        <v>3.614900229561802</v>
      </c>
      <c r="M55" s="30"/>
      <c r="N55" s="44"/>
      <c r="O55" s="2">
        <f t="shared" si="34"/>
        <v>0.96186576007316738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1.5218448741373951</v>
      </c>
      <c r="O58" s="30">
        <f>Q50</f>
        <v>0.53826851453778513</v>
      </c>
    </row>
    <row r="59" spans="1:25" ht="15" x14ac:dyDescent="0.3">
      <c r="D59"/>
      <c r="E59"/>
      <c r="G59"/>
      <c r="M59" s="2" t="s">
        <v>26</v>
      </c>
      <c r="N59" s="30">
        <f>P53</f>
        <v>1.0600381736034425</v>
      </c>
      <c r="O59" s="30">
        <f>Q53</f>
        <v>8.5963933288503672E-2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0.62827064407743272</v>
      </c>
      <c r="C65" s="30">
        <f>N40</f>
        <v>0.21563000335949842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0.90482328301047199</v>
      </c>
      <c r="C66" s="30">
        <f>N50</f>
        <v>0.22240136111650854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3.4831275635199783</v>
      </c>
      <c r="C67" s="30">
        <f>N43</f>
        <v>0.36917900685217769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3.6811339292363265</v>
      </c>
      <c r="C68" s="30">
        <f>N53</f>
        <v>0.35990732544443887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zoomScale="70" zoomScaleNormal="70" workbookViewId="0">
      <selection activeCell="P13" sqref="P13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6" style="2" bestFit="1" customWidth="1"/>
    <col min="5" max="5" width="10.2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64" t="s">
        <v>0</v>
      </c>
      <c r="B1" s="65" t="s">
        <v>44</v>
      </c>
    </row>
    <row r="2" spans="1:20" x14ac:dyDescent="0.2">
      <c r="A2" s="64" t="s">
        <v>1</v>
      </c>
      <c r="B2" s="66" t="s">
        <v>45</v>
      </c>
      <c r="C2" s="3"/>
      <c r="E2" s="4" t="s">
        <v>40</v>
      </c>
    </row>
    <row r="3" spans="1:20" ht="15" x14ac:dyDescent="0.3">
      <c r="A3" s="64" t="s">
        <v>2</v>
      </c>
      <c r="B3" s="66" t="s">
        <v>43</v>
      </c>
      <c r="D3" s="10" t="s">
        <v>41</v>
      </c>
      <c r="E3" s="72">
        <v>228952</v>
      </c>
      <c r="F3" s="10">
        <v>214840</v>
      </c>
    </row>
    <row r="4" spans="1:20" x14ac:dyDescent="0.2">
      <c r="D4" s="10" t="s">
        <v>42</v>
      </c>
      <c r="E4" s="10">
        <v>150744</v>
      </c>
      <c r="F4" s="10">
        <v>166256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>A8/23</f>
        <v>0</v>
      </c>
      <c r="C8" s="63">
        <v>4.9000000000000002E-2</v>
      </c>
      <c r="D8" s="63">
        <v>5.8999999999999997E-2</v>
      </c>
      <c r="E8" s="11">
        <f t="shared" ref="E8:E13" si="0">AVERAGE(C8:D8)</f>
        <v>5.3999999999999999E-2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0">
        <f t="shared" ref="B9:B13" si="1">A9/23</f>
        <v>0.13695652173913042</v>
      </c>
      <c r="C9" s="63">
        <v>6.3E-2</v>
      </c>
      <c r="D9" s="63">
        <v>7.0999999999999994E-2</v>
      </c>
      <c r="E9" s="11">
        <f t="shared" si="0"/>
        <v>6.7000000000000004E-2</v>
      </c>
      <c r="F9" s="12">
        <f>(E9-$E$8)</f>
        <v>1.3000000000000005E-2</v>
      </c>
      <c r="G9" s="12">
        <f>LOG(B9)</f>
        <v>-0.86341728222799241</v>
      </c>
      <c r="H9" s="12">
        <f>LOG(F9)</f>
        <v>-1.8860566476931631</v>
      </c>
      <c r="N9"/>
      <c r="O9"/>
      <c r="P9"/>
    </row>
    <row r="10" spans="1:20" ht="15" x14ac:dyDescent="0.3">
      <c r="A10" s="10">
        <v>10.4</v>
      </c>
      <c r="B10" s="10">
        <f t="shared" si="1"/>
        <v>0.45217391304347826</v>
      </c>
      <c r="C10" s="63">
        <v>0.105</v>
      </c>
      <c r="D10" s="63">
        <v>0.104</v>
      </c>
      <c r="E10" s="11">
        <f t="shared" si="0"/>
        <v>0.1045</v>
      </c>
      <c r="F10" s="12">
        <f>(E10-$E$8)</f>
        <v>5.0499999999999996E-2</v>
      </c>
      <c r="G10" s="12">
        <f>LOG(B10)</f>
        <v>-0.34469449671881253</v>
      </c>
      <c r="H10" s="12">
        <f>LOG(F10)</f>
        <v>-1.2967086218813386</v>
      </c>
      <c r="N10"/>
      <c r="O10"/>
      <c r="P10"/>
    </row>
    <row r="11" spans="1:20" ht="15" x14ac:dyDescent="0.3">
      <c r="A11" s="10">
        <v>31.5</v>
      </c>
      <c r="B11" s="10">
        <f t="shared" si="1"/>
        <v>1.3695652173913044</v>
      </c>
      <c r="C11" s="63">
        <v>0.25900000000000001</v>
      </c>
      <c r="D11" s="63">
        <v>0.27700000000000002</v>
      </c>
      <c r="E11" s="11">
        <f t="shared" si="0"/>
        <v>0.26800000000000002</v>
      </c>
      <c r="F11" s="12">
        <f>(E11-$E$8)</f>
        <v>0.21400000000000002</v>
      </c>
      <c r="G11" s="12">
        <f>LOG(B11)</f>
        <v>0.13658271777200767</v>
      </c>
      <c r="H11" s="12">
        <f>LOG(F11)</f>
        <v>-0.66958622665080914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0">
        <f t="shared" si="1"/>
        <v>4.6086956521739131</v>
      </c>
      <c r="C12" s="63">
        <v>0.80700000000000005</v>
      </c>
      <c r="D12" s="63">
        <v>0.81</v>
      </c>
      <c r="E12" s="11">
        <f t="shared" si="0"/>
        <v>0.8085</v>
      </c>
      <c r="F12" s="12">
        <f>(E12-$E$8)</f>
        <v>0.75449999999999995</v>
      </c>
      <c r="G12" s="12">
        <f>LOG(B12)</f>
        <v>0.66357802924717735</v>
      </c>
      <c r="H12" s="12">
        <f>LOG(F12)</f>
        <v>-0.12234075588839138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0">
        <f t="shared" si="1"/>
        <v>9.1304347826086953</v>
      </c>
      <c r="C13" s="63">
        <v>1.411</v>
      </c>
      <c r="D13" s="63">
        <v>1.4259999999999999</v>
      </c>
      <c r="E13" s="11">
        <f t="shared" si="0"/>
        <v>1.4184999999999999</v>
      </c>
      <c r="F13" s="12">
        <f>(E13-$E$8)</f>
        <v>1.3644999999999998</v>
      </c>
      <c r="G13" s="12">
        <f>LOG(B13)</f>
        <v>0.96049145871632635</v>
      </c>
      <c r="H13" s="12">
        <f>LOG(F13)</f>
        <v>0.13497354000591527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1.124483396338352</v>
      </c>
      <c r="N15"/>
    </row>
    <row r="16" spans="1:20" ht="15" x14ac:dyDescent="0.25">
      <c r="A16" s="5" t="s">
        <v>11</v>
      </c>
      <c r="B16" s="11">
        <f>INTERCEPT(H9:H13,G9:G13)</f>
        <v>-0.89220824956747879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67">
        <v>0.81100000000000005</v>
      </c>
      <c r="C22" s="67">
        <v>0.29799999999999999</v>
      </c>
      <c r="D22" s="27">
        <f t="shared" ref="D22:D27" si="2">AVERAGE(B22:C22)</f>
        <v>0.55449999999999999</v>
      </c>
      <c r="E22" s="27">
        <f t="shared" ref="E22:E27" si="3">D22-E$8</f>
        <v>0.50049999999999994</v>
      </c>
      <c r="F22" s="27">
        <f>LOG(E22)</f>
        <v>-0.30059591818466258</v>
      </c>
      <c r="G22" s="28">
        <f>(F22-$B$16)/$B$15</f>
        <v>0.52611922355570528</v>
      </c>
      <c r="H22" s="28">
        <f>10^G22</f>
        <v>3.3582979438475467</v>
      </c>
      <c r="I22" s="29">
        <v>500</v>
      </c>
      <c r="J22" s="30">
        <f>(H22*I22)</f>
        <v>1679.1489719237734</v>
      </c>
      <c r="K22" s="31">
        <f>(0.05*J22/1000)*1000</f>
        <v>83.957448596188669</v>
      </c>
      <c r="L22" s="32">
        <f>K22+K40+K50</f>
        <v>88.077398930010418</v>
      </c>
      <c r="M22" s="33">
        <f>(L22*1000000/50000)/1000</f>
        <v>1.7615479786002084</v>
      </c>
      <c r="N22" s="34"/>
    </row>
    <row r="23" spans="1:17" ht="15" x14ac:dyDescent="0.3">
      <c r="B23" s="67">
        <v>0.92300000000000004</v>
      </c>
      <c r="C23" s="67">
        <v>0.27100000000000002</v>
      </c>
      <c r="D23" s="27">
        <f t="shared" si="2"/>
        <v>0.59699999999999998</v>
      </c>
      <c r="E23" s="27">
        <f t="shared" si="3"/>
        <v>0.54299999999999993</v>
      </c>
      <c r="F23" s="27">
        <f t="shared" ref="F23:F27" si="4">LOG(E23)</f>
        <v>-0.26520017041115312</v>
      </c>
      <c r="G23" s="28">
        <f t="shared" ref="G23:G27" si="5">(F23-$B$16)/$B$15</f>
        <v>0.55759656496311827</v>
      </c>
      <c r="H23" s="28">
        <f t="shared" ref="H23:H27" si="6">10^G23</f>
        <v>3.610742891847079</v>
      </c>
      <c r="I23" s="29">
        <v>500</v>
      </c>
      <c r="J23" s="30">
        <f t="shared" ref="J23:J27" si="7">(H23*I23)</f>
        <v>1805.3714459235396</v>
      </c>
      <c r="K23" s="31">
        <f t="shared" ref="K23:K27" si="8">(0.05*J23/1000)*1000</f>
        <v>90.268572296176984</v>
      </c>
      <c r="L23" s="32">
        <f>K23+K41+K51</f>
        <v>92.48218757386924</v>
      </c>
      <c r="M23" s="33">
        <f t="shared" ref="M23:M27" si="9">(L23*1000000/50000)/1000</f>
        <v>1.8496437514773849</v>
      </c>
      <c r="N23" s="34"/>
    </row>
    <row r="24" spans="1:17" ht="15" x14ac:dyDescent="0.3">
      <c r="B24" s="67">
        <v>0.97799999999999998</v>
      </c>
      <c r="C24" s="67">
        <v>0.30399999999999999</v>
      </c>
      <c r="D24" s="27">
        <f t="shared" si="2"/>
        <v>0.64100000000000001</v>
      </c>
      <c r="E24" s="27">
        <f t="shared" si="3"/>
        <v>0.58699999999999997</v>
      </c>
      <c r="F24" s="27">
        <f t="shared" si="4"/>
        <v>-0.23136189875238555</v>
      </c>
      <c r="G24" s="28">
        <f t="shared" si="5"/>
        <v>0.5876888471337175</v>
      </c>
      <c r="H24" s="28">
        <f t="shared" si="6"/>
        <v>3.8698029124484226</v>
      </c>
      <c r="I24" s="29">
        <v>500</v>
      </c>
      <c r="J24" s="30">
        <f t="shared" si="7"/>
        <v>1934.9014562242112</v>
      </c>
      <c r="K24" s="31">
        <f t="shared" si="8"/>
        <v>96.745072811210562</v>
      </c>
      <c r="L24" s="32">
        <f t="shared" ref="L24:L27" si="10">K24+K42+K52</f>
        <v>99.656896331224004</v>
      </c>
      <c r="M24" s="33">
        <f t="shared" si="9"/>
        <v>1.9931379266244802</v>
      </c>
      <c r="N24" s="34"/>
    </row>
    <row r="25" spans="1:17" ht="15" x14ac:dyDescent="0.3">
      <c r="A25" s="1" t="s">
        <v>26</v>
      </c>
      <c r="B25" s="67">
        <v>0.48699999999999999</v>
      </c>
      <c r="C25" s="67">
        <v>0.22500000000000001</v>
      </c>
      <c r="D25" s="27">
        <f t="shared" si="2"/>
        <v>0.35599999999999998</v>
      </c>
      <c r="E25" s="27">
        <f t="shared" si="3"/>
        <v>0.30199999999999999</v>
      </c>
      <c r="F25" s="27">
        <f t="shared" si="4"/>
        <v>-0.51999305704284937</v>
      </c>
      <c r="G25" s="28">
        <f t="shared" si="5"/>
        <v>0.33100994975708076</v>
      </c>
      <c r="H25" s="28">
        <f t="shared" si="6"/>
        <v>2.1429396956539719</v>
      </c>
      <c r="I25" s="29">
        <v>500</v>
      </c>
      <c r="J25" s="30">
        <f t="shared" si="7"/>
        <v>1071.4698478269859</v>
      </c>
      <c r="K25" s="31">
        <f t="shared" si="8"/>
        <v>53.573492391349298</v>
      </c>
      <c r="L25" s="32">
        <f t="shared" si="10"/>
        <v>60.064918573060837</v>
      </c>
      <c r="M25" s="33">
        <f t="shared" si="9"/>
        <v>1.2012983714612167</v>
      </c>
      <c r="N25" s="34"/>
    </row>
    <row r="26" spans="1:17" ht="15" x14ac:dyDescent="0.3">
      <c r="B26" s="67">
        <v>0.73699999999999999</v>
      </c>
      <c r="C26" s="67">
        <v>0.22700000000000001</v>
      </c>
      <c r="D26" s="27">
        <f t="shared" si="2"/>
        <v>0.48199999999999998</v>
      </c>
      <c r="E26" s="27">
        <f t="shared" si="3"/>
        <v>0.42799999999999999</v>
      </c>
      <c r="F26" s="27">
        <f t="shared" si="4"/>
        <v>-0.36855623098682799</v>
      </c>
      <c r="G26" s="28">
        <f t="shared" si="5"/>
        <v>0.46568230379018088</v>
      </c>
      <c r="H26" s="28">
        <f t="shared" si="6"/>
        <v>2.922014076622478</v>
      </c>
      <c r="I26" s="29">
        <v>500</v>
      </c>
      <c r="J26" s="30">
        <f t="shared" si="7"/>
        <v>1461.0070383112391</v>
      </c>
      <c r="K26" s="31">
        <f t="shared" si="8"/>
        <v>73.050351915561961</v>
      </c>
      <c r="L26" s="32">
        <f t="shared" si="10"/>
        <v>81.767368237135045</v>
      </c>
      <c r="M26" s="33">
        <f t="shared" si="9"/>
        <v>1.6353473647427008</v>
      </c>
      <c r="N26" s="34"/>
    </row>
    <row r="27" spans="1:17" ht="15" x14ac:dyDescent="0.3">
      <c r="B27" s="67">
        <v>0.67</v>
      </c>
      <c r="C27" s="67">
        <v>0.23899999999999999</v>
      </c>
      <c r="D27" s="27">
        <f t="shared" si="2"/>
        <v>0.45450000000000002</v>
      </c>
      <c r="E27" s="27">
        <f t="shared" si="3"/>
        <v>0.40050000000000002</v>
      </c>
      <c r="F27" s="27">
        <f t="shared" si="4"/>
        <v>-0.39739747957974353</v>
      </c>
      <c r="G27" s="28">
        <f t="shared" si="5"/>
        <v>0.44003386052562837</v>
      </c>
      <c r="H27" s="28">
        <f t="shared" si="6"/>
        <v>2.7544434499470953</v>
      </c>
      <c r="I27" s="29">
        <v>500</v>
      </c>
      <c r="J27" s="30">
        <f t="shared" si="7"/>
        <v>1377.2217249735477</v>
      </c>
      <c r="K27" s="31">
        <f t="shared" si="8"/>
        <v>68.861086248677381</v>
      </c>
      <c r="L27" s="32">
        <f t="shared" si="10"/>
        <v>75.082413345658537</v>
      </c>
      <c r="M27" s="33">
        <f t="shared" si="9"/>
        <v>1.5016482669131708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67">
        <v>0.81100000000000005</v>
      </c>
      <c r="C31" s="67">
        <v>0.29799999999999999</v>
      </c>
      <c r="D31" s="27">
        <f t="shared" ref="D31:D36" si="11">AVERAGE(B31:C31)</f>
        <v>0.55449999999999999</v>
      </c>
      <c r="E31" s="27">
        <f t="shared" ref="E31:E36" si="12">D31-E$8</f>
        <v>0.50049999999999994</v>
      </c>
      <c r="F31" s="27">
        <f>LOG(E31)</f>
        <v>-0.30059591818466258</v>
      </c>
      <c r="G31" s="28">
        <f>(F31-$B$16)/$B$15</f>
        <v>0.52611922355570528</v>
      </c>
      <c r="H31" s="28">
        <f>10^G31</f>
        <v>3.3582979438475467</v>
      </c>
      <c r="I31" s="29">
        <v>500</v>
      </c>
      <c r="J31" s="30">
        <f>(H31*I31)</f>
        <v>1679.1489719237734</v>
      </c>
      <c r="K31" s="31">
        <f>(0.05*J31/1000)*1000</f>
        <v>83.957448596188669</v>
      </c>
      <c r="L31" s="32">
        <f>K31+K50</f>
        <v>86.731726287719695</v>
      </c>
      <c r="M31" s="33">
        <f>(L31*1000000/50000)/1000</f>
        <v>1.734634525754394</v>
      </c>
      <c r="N31" s="35"/>
      <c r="Q31"/>
    </row>
    <row r="32" spans="1:17" ht="15" x14ac:dyDescent="0.3">
      <c r="B32" s="67">
        <v>0.92300000000000004</v>
      </c>
      <c r="C32" s="67">
        <v>0.27100000000000002</v>
      </c>
      <c r="D32" s="27">
        <f t="shared" si="11"/>
        <v>0.59699999999999998</v>
      </c>
      <c r="E32" s="27">
        <f t="shared" si="12"/>
        <v>0.54299999999999993</v>
      </c>
      <c r="F32" s="27">
        <f t="shared" ref="F32:F36" si="13">LOG(E32)</f>
        <v>-0.26520017041115312</v>
      </c>
      <c r="G32" s="28">
        <f t="shared" ref="G32:G36" si="14">(F32-$B$16)/$B$15</f>
        <v>0.55759656496311827</v>
      </c>
      <c r="H32" s="28">
        <f t="shared" ref="H32:H36" si="15">10^G32</f>
        <v>3.610742891847079</v>
      </c>
      <c r="I32" s="29">
        <v>500</v>
      </c>
      <c r="J32" s="30">
        <f t="shared" ref="J32:J36" si="16">(H32*I32)</f>
        <v>1805.3714459235396</v>
      </c>
      <c r="K32" s="31">
        <f t="shared" ref="K32:K36" si="17">(0.05*J32/1000)*1000</f>
        <v>90.268572296176984</v>
      </c>
      <c r="L32" s="32">
        <f>K32+K51</f>
        <v>91.262039189046888</v>
      </c>
      <c r="M32" s="33">
        <f t="shared" ref="M32:M36" si="18">(L32*1000000/50000)/1000</f>
        <v>1.8252407837809379</v>
      </c>
      <c r="N32" s="36"/>
      <c r="Q32"/>
    </row>
    <row r="33" spans="1:21" ht="15" x14ac:dyDescent="0.3">
      <c r="B33" s="67">
        <v>0.97799999999999998</v>
      </c>
      <c r="C33" s="67">
        <v>0.30399999999999999</v>
      </c>
      <c r="D33" s="27">
        <f t="shared" si="11"/>
        <v>0.64100000000000001</v>
      </c>
      <c r="E33" s="27">
        <f t="shared" si="12"/>
        <v>0.58699999999999997</v>
      </c>
      <c r="F33" s="27">
        <f t="shared" si="13"/>
        <v>-0.23136189875238555</v>
      </c>
      <c r="G33" s="28">
        <f t="shared" si="14"/>
        <v>0.5876888471337175</v>
      </c>
      <c r="H33" s="28">
        <f t="shared" si="15"/>
        <v>3.8698029124484226</v>
      </c>
      <c r="I33" s="29">
        <v>500</v>
      </c>
      <c r="J33" s="30">
        <f t="shared" si="16"/>
        <v>1934.9014562242112</v>
      </c>
      <c r="K33" s="31">
        <f t="shared" si="17"/>
        <v>96.745072811210562</v>
      </c>
      <c r="L33" s="32">
        <f t="shared" ref="L33:L36" si="19">K33+K52</f>
        <v>97.450097027349798</v>
      </c>
      <c r="M33" s="33">
        <f t="shared" si="18"/>
        <v>1.9490019405469958</v>
      </c>
      <c r="N33" s="36"/>
      <c r="Q33"/>
      <c r="R33"/>
      <c r="S33"/>
    </row>
    <row r="34" spans="1:21" ht="15" x14ac:dyDescent="0.3">
      <c r="A34" s="1" t="s">
        <v>26</v>
      </c>
      <c r="B34" s="67">
        <v>0.48699999999999999</v>
      </c>
      <c r="C34" s="67">
        <v>0.22500000000000001</v>
      </c>
      <c r="D34" s="27">
        <f t="shared" si="11"/>
        <v>0.35599999999999998</v>
      </c>
      <c r="E34" s="27">
        <f t="shared" si="12"/>
        <v>0.30199999999999999</v>
      </c>
      <c r="F34" s="27">
        <f t="shared" si="13"/>
        <v>-0.51999305704284937</v>
      </c>
      <c r="G34" s="28">
        <f t="shared" si="14"/>
        <v>0.33100994975708076</v>
      </c>
      <c r="H34" s="28">
        <f t="shared" si="15"/>
        <v>2.1429396956539719</v>
      </c>
      <c r="I34" s="29">
        <v>500</v>
      </c>
      <c r="J34" s="30">
        <f t="shared" si="16"/>
        <v>1071.4698478269859</v>
      </c>
      <c r="K34" s="31">
        <f t="shared" si="17"/>
        <v>53.573492391349298</v>
      </c>
      <c r="L34" s="32">
        <f t="shared" si="19"/>
        <v>56.071298342057538</v>
      </c>
      <c r="M34" s="33">
        <f t="shared" si="18"/>
        <v>1.1214259668411508</v>
      </c>
      <c r="N34" s="36"/>
      <c r="Q34"/>
      <c r="R34"/>
      <c r="S34"/>
    </row>
    <row r="35" spans="1:21" ht="15" x14ac:dyDescent="0.3">
      <c r="B35" s="67">
        <v>0.73699999999999999</v>
      </c>
      <c r="C35" s="67">
        <v>0.22700000000000001</v>
      </c>
      <c r="D35" s="27">
        <f t="shared" si="11"/>
        <v>0.48199999999999998</v>
      </c>
      <c r="E35" s="27">
        <f t="shared" si="12"/>
        <v>0.42799999999999999</v>
      </c>
      <c r="F35" s="27">
        <f t="shared" si="13"/>
        <v>-0.36855623098682799</v>
      </c>
      <c r="G35" s="28">
        <f t="shared" si="14"/>
        <v>0.46568230379018088</v>
      </c>
      <c r="H35" s="28">
        <f t="shared" si="15"/>
        <v>2.922014076622478</v>
      </c>
      <c r="I35" s="29">
        <v>500</v>
      </c>
      <c r="J35" s="30">
        <f t="shared" si="16"/>
        <v>1461.0070383112391</v>
      </c>
      <c r="K35" s="31">
        <f t="shared" si="17"/>
        <v>73.050351915561961</v>
      </c>
      <c r="L35" s="32">
        <f t="shared" si="19"/>
        <v>76.499241002466249</v>
      </c>
      <c r="M35" s="33">
        <f t="shared" si="18"/>
        <v>1.5299848200493249</v>
      </c>
      <c r="N35" s="36"/>
      <c r="Q35"/>
      <c r="R35"/>
      <c r="S35"/>
    </row>
    <row r="36" spans="1:21" ht="15" x14ac:dyDescent="0.3">
      <c r="B36" s="67">
        <v>0.67</v>
      </c>
      <c r="C36" s="67">
        <v>0.23899999999999999</v>
      </c>
      <c r="D36" s="27">
        <f t="shared" si="11"/>
        <v>0.45450000000000002</v>
      </c>
      <c r="E36" s="27">
        <f t="shared" si="12"/>
        <v>0.40050000000000002</v>
      </c>
      <c r="F36" s="27">
        <f t="shared" si="13"/>
        <v>-0.39739747957974353</v>
      </c>
      <c r="G36" s="28">
        <f t="shared" si="14"/>
        <v>0.44003386052562837</v>
      </c>
      <c r="H36" s="28">
        <f t="shared" si="15"/>
        <v>2.7544434499470953</v>
      </c>
      <c r="I36" s="29">
        <v>500</v>
      </c>
      <c r="J36" s="30">
        <f t="shared" si="16"/>
        <v>1377.2217249735477</v>
      </c>
      <c r="K36" s="31">
        <f t="shared" si="17"/>
        <v>68.861086248677381</v>
      </c>
      <c r="L36" s="32">
        <f t="shared" si="19"/>
        <v>71.237741691165141</v>
      </c>
      <c r="M36" s="33">
        <f t="shared" si="18"/>
        <v>1.4247548338233027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 s="67">
        <v>0.17399999999999999</v>
      </c>
      <c r="C40" s="67">
        <v>0.14499999999999999</v>
      </c>
      <c r="D40" s="27">
        <f>AVERAGE(B40:C40)</f>
        <v>0.15949999999999998</v>
      </c>
      <c r="E40" s="27">
        <f t="shared" ref="E40:E45" si="20">D40-E$8</f>
        <v>0.10549999999999998</v>
      </c>
      <c r="F40" s="27">
        <f t="shared" ref="F40:F45" si="21">LOG(E40)</f>
        <v>-0.97674754036628864</v>
      </c>
      <c r="G40" s="28">
        <f t="shared" ref="G40:G45" si="22">(F40-$B$16)/$B$15</f>
        <v>-7.5180559423193433E-2</v>
      </c>
      <c r="H40" s="27">
        <f t="shared" ref="H40:H45" si="23">10^G40</f>
        <v>0.84104540143170203</v>
      </c>
      <c r="I40" s="41">
        <v>16</v>
      </c>
      <c r="J40" s="42">
        <f t="shared" ref="J40:J45" si="24">H40*I40</f>
        <v>13.456726422907233</v>
      </c>
      <c r="K40" s="30">
        <f>(0.1*J40/1000)*1000</f>
        <v>1.3456726422907233</v>
      </c>
      <c r="L40" s="43">
        <f>K40*100/L22</f>
        <v>1.5278296800749587</v>
      </c>
      <c r="M40" s="30">
        <f>AVERAGE(L40:L42)</f>
        <v>1.6871866853149646</v>
      </c>
      <c r="N40" s="44">
        <f>STDEV(L40:L42)</f>
        <v>0.46832755341167326</v>
      </c>
      <c r="R40"/>
      <c r="S40"/>
      <c r="T40"/>
      <c r="U40"/>
    </row>
    <row r="41" spans="1:21" ht="15" x14ac:dyDescent="0.3">
      <c r="B41" s="67">
        <v>0.158</v>
      </c>
      <c r="C41" s="67">
        <v>0.13900000000000001</v>
      </c>
      <c r="D41" s="27">
        <f t="shared" ref="D41:D45" si="25">AVERAGE(B41:C41)</f>
        <v>0.14850000000000002</v>
      </c>
      <c r="E41" s="27">
        <f t="shared" si="20"/>
        <v>9.4500000000000028E-2</v>
      </c>
      <c r="F41" s="27">
        <f t="shared" si="21"/>
        <v>-1.024568191490737</v>
      </c>
      <c r="G41" s="28">
        <f t="shared" si="22"/>
        <v>-0.11770733330012785</v>
      </c>
      <c r="H41" s="27">
        <f t="shared" si="23"/>
        <v>0.76259274051396941</v>
      </c>
      <c r="I41" s="41">
        <v>16</v>
      </c>
      <c r="J41" s="42">
        <f t="shared" si="24"/>
        <v>12.201483848223511</v>
      </c>
      <c r="K41" s="30">
        <f t="shared" ref="K41:K45" si="26">(0.1*J41/1000)*1000</f>
        <v>1.2201483848223511</v>
      </c>
      <c r="L41" s="43">
        <f t="shared" ref="L41:L45" si="27">K41*100/L23</f>
        <v>1.3193333947121109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67">
        <v>0.249</v>
      </c>
      <c r="C42" s="67">
        <v>0.22700000000000001</v>
      </c>
      <c r="D42" s="27">
        <f t="shared" si="25"/>
        <v>0.23799999999999999</v>
      </c>
      <c r="E42" s="27">
        <f t="shared" si="20"/>
        <v>0.184</v>
      </c>
      <c r="F42" s="27">
        <f t="shared" si="21"/>
        <v>-0.73518217699046351</v>
      </c>
      <c r="G42" s="28">
        <f t="shared" si="22"/>
        <v>0.1396428556333853</v>
      </c>
      <c r="H42" s="27">
        <f t="shared" si="23"/>
        <v>1.3792495649213794</v>
      </c>
      <c r="I42" s="41">
        <v>16</v>
      </c>
      <c r="J42" s="42">
        <f t="shared" si="24"/>
        <v>22.06799303874207</v>
      </c>
      <c r="K42" s="30">
        <f t="shared" si="26"/>
        <v>2.2067993038742073</v>
      </c>
      <c r="L42" s="43">
        <f t="shared" si="27"/>
        <v>2.2143969811578246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67">
        <v>0.438</v>
      </c>
      <c r="C43" s="67">
        <v>0.38700000000000001</v>
      </c>
      <c r="D43" s="27">
        <f t="shared" si="25"/>
        <v>0.41249999999999998</v>
      </c>
      <c r="E43" s="27">
        <f t="shared" si="20"/>
        <v>0.35849999999999999</v>
      </c>
      <c r="F43" s="27">
        <f t="shared" si="21"/>
        <v>-0.44551083999618107</v>
      </c>
      <c r="G43" s="28">
        <f t="shared" si="22"/>
        <v>0.39724678107820499</v>
      </c>
      <c r="H43" s="27">
        <f t="shared" si="23"/>
        <v>2.4960126443770605</v>
      </c>
      <c r="I43" s="41">
        <v>16</v>
      </c>
      <c r="J43" s="42">
        <f t="shared" si="24"/>
        <v>39.936202310032968</v>
      </c>
      <c r="K43" s="30">
        <f t="shared" si="26"/>
        <v>3.9936202310032969</v>
      </c>
      <c r="L43" s="43">
        <f t="shared" si="27"/>
        <v>6.6488398317656898</v>
      </c>
      <c r="M43" s="30">
        <f>AVERAGE(L43:L45)</f>
        <v>6.0707551603585266</v>
      </c>
      <c r="N43" s="44">
        <f>STDEV(L43:L45)</f>
        <v>0.82927906674818463</v>
      </c>
      <c r="R43"/>
      <c r="S43"/>
      <c r="T43"/>
      <c r="U43"/>
    </row>
    <row r="44" spans="1:21" ht="15" x14ac:dyDescent="0.3">
      <c r="A44" s="45"/>
      <c r="B44" s="67">
        <v>0.57999999999999996</v>
      </c>
      <c r="C44" s="67">
        <v>0.50700000000000001</v>
      </c>
      <c r="D44" s="27">
        <f t="shared" si="25"/>
        <v>0.54349999999999998</v>
      </c>
      <c r="E44" s="27">
        <f t="shared" si="20"/>
        <v>0.48949999999999999</v>
      </c>
      <c r="F44" s="27">
        <f t="shared" si="21"/>
        <v>-0.31024730386084337</v>
      </c>
      <c r="G44" s="28">
        <f t="shared" si="22"/>
        <v>0.51753627274681968</v>
      </c>
      <c r="H44" s="27">
        <f t="shared" si="23"/>
        <v>3.2925795216679936</v>
      </c>
      <c r="I44" s="41">
        <v>16</v>
      </c>
      <c r="J44" s="42">
        <f t="shared" si="24"/>
        <v>52.681272346687898</v>
      </c>
      <c r="K44" s="30">
        <f t="shared" si="26"/>
        <v>5.26812723466879</v>
      </c>
      <c r="L44" s="43">
        <f t="shared" si="27"/>
        <v>6.4428235226925699</v>
      </c>
      <c r="M44" s="30"/>
      <c r="N44" s="44"/>
      <c r="R44"/>
      <c r="S44"/>
      <c r="T44"/>
      <c r="U44"/>
    </row>
    <row r="45" spans="1:21" ht="15" x14ac:dyDescent="0.3">
      <c r="A45" s="46"/>
      <c r="B45" s="67">
        <v>0.41799999999999998</v>
      </c>
      <c r="C45" s="67">
        <v>0.377</v>
      </c>
      <c r="D45" s="27">
        <f t="shared" si="25"/>
        <v>0.39749999999999996</v>
      </c>
      <c r="E45" s="27">
        <f t="shared" si="20"/>
        <v>0.34349999999999997</v>
      </c>
      <c r="F45" s="27">
        <f t="shared" si="21"/>
        <v>-0.46407325860443077</v>
      </c>
      <c r="G45" s="28">
        <f t="shared" si="22"/>
        <v>0.38073927312504674</v>
      </c>
      <c r="H45" s="27">
        <f t="shared" si="23"/>
        <v>2.402919784058374</v>
      </c>
      <c r="I45" s="41">
        <v>16</v>
      </c>
      <c r="J45" s="42">
        <f t="shared" si="24"/>
        <v>38.446716544933984</v>
      </c>
      <c r="K45" s="30">
        <f t="shared" si="26"/>
        <v>3.8446716544933985</v>
      </c>
      <c r="L45" s="43">
        <f t="shared" si="27"/>
        <v>5.1206021266173218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68">
        <v>0.314</v>
      </c>
      <c r="C50" s="68">
        <v>0.27</v>
      </c>
      <c r="D50" s="27">
        <f>AVERAGE(B50:C50)</f>
        <v>0.29200000000000004</v>
      </c>
      <c r="E50" s="27">
        <f t="shared" ref="E50:E55" si="28">D50-E$8</f>
        <v>0.23800000000000004</v>
      </c>
      <c r="F50" s="27">
        <f t="shared" ref="F50:F55" si="29">LOG(E50)</f>
        <v>-0.62342304294348794</v>
      </c>
      <c r="G50" s="28">
        <f t="shared" ref="G50:G55" si="30">(F50-$B$16)/$B$15</f>
        <v>0.23902994699542418</v>
      </c>
      <c r="H50" s="27">
        <f t="shared" ref="H50:H55" si="31">10^G50</f>
        <v>1.7339235572068907</v>
      </c>
      <c r="I50" s="41">
        <v>16</v>
      </c>
      <c r="J50" s="42">
        <f t="shared" ref="J50:J55" si="32">H50*I50</f>
        <v>27.742776915310252</v>
      </c>
      <c r="K50" s="30">
        <f>(0.1*J50/1000)*1000</f>
        <v>2.7742776915310254</v>
      </c>
      <c r="L50" s="43">
        <f t="shared" ref="L50:L55" si="33">K50*100/L31</f>
        <v>3.1986884272633622</v>
      </c>
      <c r="M50" s="30">
        <f>AVERAGE(L50:L52)</f>
        <v>1.6702492320204598</v>
      </c>
      <c r="N50" s="44">
        <f>STDEV(L50:L52)</f>
        <v>1.336196860962104</v>
      </c>
      <c r="O50" s="48">
        <f>L50/L40</f>
        <v>2.0936158453908473</v>
      </c>
      <c r="P50" s="30">
        <f>AVERAGE(O50:O52)</f>
        <v>1.0818109028127643</v>
      </c>
      <c r="Q50" s="44">
        <f>STDEV(O50:O52)</f>
        <v>0.91099415261365846</v>
      </c>
      <c r="S50"/>
      <c r="T50"/>
    </row>
    <row r="51" spans="1:25" ht="15" x14ac:dyDescent="0.3">
      <c r="B51" s="68">
        <v>0.13300000000000001</v>
      </c>
      <c r="C51" s="68">
        <v>0.125</v>
      </c>
      <c r="D51" s="27">
        <f t="shared" ref="D51:D55" si="34">AVERAGE(B51:C51)</f>
        <v>0.129</v>
      </c>
      <c r="E51" s="27">
        <f t="shared" si="28"/>
        <v>7.5000000000000011E-2</v>
      </c>
      <c r="F51" s="27">
        <f t="shared" si="29"/>
        <v>-1.1249387366082999</v>
      </c>
      <c r="G51" s="28">
        <f t="shared" si="30"/>
        <v>-0.20696658376518487</v>
      </c>
      <c r="H51" s="27">
        <f t="shared" si="31"/>
        <v>0.6209168080436902</v>
      </c>
      <c r="I51" s="41">
        <v>16</v>
      </c>
      <c r="J51" s="42">
        <f t="shared" si="32"/>
        <v>9.9346689286990433</v>
      </c>
      <c r="K51" s="30">
        <f t="shared" ref="K51:K55" si="35">(0.1*J51/1000)*1000</f>
        <v>0.99346689286990442</v>
      </c>
      <c r="L51" s="43">
        <f t="shared" si="33"/>
        <v>1.0885872173116404</v>
      </c>
      <c r="M51" s="30"/>
      <c r="N51" s="44"/>
      <c r="O51" s="2">
        <f>L51/L41</f>
        <v>0.82510396665065766</v>
      </c>
      <c r="P51" s="30"/>
      <c r="Q51" s="44"/>
      <c r="S51"/>
      <c r="T51"/>
    </row>
    <row r="52" spans="1:25" ht="15" x14ac:dyDescent="0.3">
      <c r="B52" s="68">
        <v>0.11</v>
      </c>
      <c r="C52" s="68">
        <v>0.1</v>
      </c>
      <c r="D52" s="27">
        <f t="shared" si="34"/>
        <v>0.10500000000000001</v>
      </c>
      <c r="E52" s="27">
        <f t="shared" si="28"/>
        <v>5.1000000000000011E-2</v>
      </c>
      <c r="F52" s="27">
        <f t="shared" si="29"/>
        <v>-1.2924298239020635</v>
      </c>
      <c r="G52" s="28">
        <f t="shared" si="30"/>
        <v>-0.35591594828151629</v>
      </c>
      <c r="H52" s="27">
        <f t="shared" si="31"/>
        <v>0.44064013508702016</v>
      </c>
      <c r="I52" s="41">
        <v>16</v>
      </c>
      <c r="J52" s="42">
        <f t="shared" si="32"/>
        <v>7.0502421613923225</v>
      </c>
      <c r="K52" s="30">
        <f t="shared" si="35"/>
        <v>0.70502421613923227</v>
      </c>
      <c r="L52" s="43">
        <f t="shared" si="33"/>
        <v>0.72347205148637683</v>
      </c>
      <c r="M52" s="30"/>
      <c r="N52" s="44"/>
      <c r="O52" s="2">
        <f t="shared" ref="O52:O55" si="36">L52/L42</f>
        <v>0.32671289639678819</v>
      </c>
      <c r="P52" s="30"/>
      <c r="Q52" s="44"/>
      <c r="S52"/>
      <c r="T52"/>
    </row>
    <row r="53" spans="1:25" ht="15" x14ac:dyDescent="0.3">
      <c r="A53" s="1" t="s">
        <v>26</v>
      </c>
      <c r="B53" s="68">
        <v>0.28499999999999998</v>
      </c>
      <c r="C53" s="68">
        <v>0.246</v>
      </c>
      <c r="D53" s="27">
        <f t="shared" si="34"/>
        <v>0.26549999999999996</v>
      </c>
      <c r="E53" s="27">
        <f t="shared" si="28"/>
        <v>0.21149999999999997</v>
      </c>
      <c r="F53" s="27">
        <f t="shared" si="29"/>
        <v>-0.67468962828893897</v>
      </c>
      <c r="G53" s="28">
        <f t="shared" si="30"/>
        <v>0.19343871326766077</v>
      </c>
      <c r="H53" s="27">
        <f t="shared" si="31"/>
        <v>1.5611287191926511</v>
      </c>
      <c r="I53" s="41">
        <v>16</v>
      </c>
      <c r="J53" s="42">
        <f t="shared" si="32"/>
        <v>24.978059507082417</v>
      </c>
      <c r="K53" s="30">
        <f t="shared" si="35"/>
        <v>2.497805950708242</v>
      </c>
      <c r="L53" s="43">
        <f t="shared" si="33"/>
        <v>4.4546961182718086</v>
      </c>
      <c r="M53" s="30">
        <f>AVERAGE(L53:L55)</f>
        <v>4.0997744480292218</v>
      </c>
      <c r="N53" s="44">
        <f>STDEV(L53:L55)</f>
        <v>0.66179314633363195</v>
      </c>
      <c r="O53" s="2">
        <f>L53/L43</f>
        <v>0.66999600396281522</v>
      </c>
      <c r="P53" s="30">
        <f>AVERAGE(O53:O55)</f>
        <v>0.67376057259625532</v>
      </c>
      <c r="Q53" s="44">
        <f>STDEV(O53:O55)</f>
        <v>2.4331321936793281E-2</v>
      </c>
      <c r="S53"/>
      <c r="T53"/>
    </row>
    <row r="54" spans="1:25" ht="15" x14ac:dyDescent="0.3">
      <c r="A54" s="45"/>
      <c r="B54" s="68">
        <v>0.39300000000000002</v>
      </c>
      <c r="C54" s="68">
        <v>0.32300000000000001</v>
      </c>
      <c r="D54" s="27">
        <f t="shared" si="34"/>
        <v>0.35799999999999998</v>
      </c>
      <c r="E54" s="27">
        <f t="shared" si="28"/>
        <v>0.30399999999999999</v>
      </c>
      <c r="F54" s="27">
        <f t="shared" si="29"/>
        <v>-0.51712641639124624</v>
      </c>
      <c r="G54" s="28">
        <f t="shared" si="30"/>
        <v>0.3335592454255964</v>
      </c>
      <c r="H54" s="27">
        <f t="shared" si="31"/>
        <v>2.1555556793151811</v>
      </c>
      <c r="I54" s="41">
        <v>16</v>
      </c>
      <c r="J54" s="42">
        <f t="shared" si="32"/>
        <v>34.488890869042898</v>
      </c>
      <c r="K54" s="30">
        <f t="shared" si="35"/>
        <v>3.4488890869042899</v>
      </c>
      <c r="L54" s="43">
        <f t="shared" si="33"/>
        <v>4.5083964778070174</v>
      </c>
      <c r="M54" s="30"/>
      <c r="N54" s="44"/>
      <c r="O54" s="2">
        <f t="shared" si="36"/>
        <v>0.69975476775481793</v>
      </c>
      <c r="P54" s="30"/>
      <c r="Q54" s="44"/>
      <c r="S54"/>
      <c r="T54"/>
    </row>
    <row r="55" spans="1:25" ht="15" x14ac:dyDescent="0.3">
      <c r="A55" s="46"/>
      <c r="B55" s="68">
        <v>0.28599999999999998</v>
      </c>
      <c r="C55" s="68">
        <v>0.222</v>
      </c>
      <c r="D55" s="27">
        <f t="shared" si="34"/>
        <v>0.254</v>
      </c>
      <c r="E55" s="27">
        <f t="shared" si="28"/>
        <v>0.2</v>
      </c>
      <c r="F55" s="27">
        <f t="shared" si="29"/>
        <v>-0.69897000433601875</v>
      </c>
      <c r="G55" s="28">
        <f t="shared" si="30"/>
        <v>0.17184624144802893</v>
      </c>
      <c r="H55" s="27">
        <f t="shared" si="31"/>
        <v>1.4854096515548514</v>
      </c>
      <c r="I55" s="41">
        <v>16</v>
      </c>
      <c r="J55" s="42">
        <f t="shared" si="32"/>
        <v>23.766554424877622</v>
      </c>
      <c r="K55" s="30">
        <f t="shared" si="35"/>
        <v>2.3766554424877624</v>
      </c>
      <c r="L55" s="43">
        <f t="shared" si="33"/>
        <v>3.3362307480088376</v>
      </c>
      <c r="M55" s="30"/>
      <c r="N55" s="44"/>
      <c r="O55" s="2">
        <f t="shared" si="36"/>
        <v>0.65153094607113271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1.0818109028127643</v>
      </c>
      <c r="O58" s="30">
        <f>Q50</f>
        <v>0.91099415261365846</v>
      </c>
    </row>
    <row r="59" spans="1:25" ht="15" x14ac:dyDescent="0.3">
      <c r="D59"/>
      <c r="E59"/>
      <c r="G59"/>
      <c r="M59" s="2" t="s">
        <v>26</v>
      </c>
      <c r="N59" s="30">
        <f>P53</f>
        <v>0.67376057259625532</v>
      </c>
      <c r="O59" s="30">
        <f>Q53</f>
        <v>2.4331321936793281E-2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1.6871866853149646</v>
      </c>
      <c r="C65" s="30">
        <f>N40</f>
        <v>0.46832755341167326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1.6702492320204598</v>
      </c>
      <c r="C66" s="30">
        <f>N50</f>
        <v>1.336196860962104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6.0707551603585266</v>
      </c>
      <c r="C67" s="30">
        <f>N43</f>
        <v>0.82927906674818463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4.0997744480292218</v>
      </c>
      <c r="C68" s="30">
        <f>N53</f>
        <v>0.66179314633363195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siNTP</vt:lpstr>
      <vt:lpstr>siZBED3</vt:lpstr>
      <vt:lpstr>siNTP!Zone_d_impression</vt:lpstr>
    </vt:vector>
  </TitlesOfParts>
  <Company>CNRS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Clara Salazar-Cardozo</cp:lastModifiedBy>
  <dcterms:created xsi:type="dcterms:W3CDTF">2015-12-08T15:20:20Z</dcterms:created>
  <dcterms:modified xsi:type="dcterms:W3CDTF">2016-05-13T14:35:59Z</dcterms:modified>
</cp:coreProperties>
</file>