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ils\csalazar\Documents\drop-good\projet endoCBH1\siRNA série 1\PRC1 + C2CD4A + CDKN2A\Manip 2016-05-09\"/>
    </mc:Choice>
  </mc:AlternateContent>
  <bookViews>
    <workbookView xWindow="0" yWindow="0" windowWidth="25200" windowHeight="11985"/>
  </bookViews>
  <sheets>
    <sheet name="siNTP" sheetId="1" r:id="rId1"/>
    <sheet name="siCDKN2A" sheetId="8" r:id="rId2"/>
  </sheets>
  <definedNames>
    <definedName name="_xlnm.Print_Area" localSheetId="0">siNTP!$A$1:$Q$83</definedName>
  </definedNames>
  <calcPr calcId="152511"/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2" i="1"/>
  <c r="D32" i="1"/>
  <c r="D33" i="1"/>
  <c r="D34" i="1"/>
  <c r="D35" i="1"/>
  <c r="D36" i="1"/>
  <c r="D31" i="1"/>
  <c r="D43" i="8"/>
  <c r="D44" i="8"/>
  <c r="D45" i="8"/>
  <c r="D44" i="1"/>
  <c r="D43" i="1"/>
  <c r="D45" i="1"/>
  <c r="B12" i="1"/>
  <c r="B9" i="1"/>
  <c r="D51" i="8" l="1"/>
  <c r="D52" i="8"/>
  <c r="D53" i="8"/>
  <c r="D54" i="8"/>
  <c r="D55" i="8"/>
  <c r="D50" i="8"/>
  <c r="D51" i="1"/>
  <c r="D52" i="1"/>
  <c r="D53" i="1"/>
  <c r="D54" i="1"/>
  <c r="D55" i="1"/>
  <c r="D50" i="1"/>
  <c r="D42" i="1"/>
  <c r="D40" i="1"/>
  <c r="B10" i="8"/>
  <c r="B13" i="1"/>
  <c r="B11" i="1"/>
  <c r="D33" i="8" l="1"/>
  <c r="D23" i="8"/>
  <c r="D32" i="8"/>
  <c r="D24" i="8"/>
  <c r="D34" i="8"/>
  <c r="D35" i="8"/>
  <c r="D36" i="8"/>
  <c r="D31" i="8"/>
  <c r="D25" i="8"/>
  <c r="D26" i="8"/>
  <c r="D27" i="8"/>
  <c r="D22" i="8"/>
  <c r="B12" i="8"/>
  <c r="B9" i="8"/>
  <c r="B11" i="8"/>
  <c r="B13" i="8"/>
  <c r="B10" i="1"/>
  <c r="D41" i="8" l="1"/>
  <c r="D42" i="8"/>
  <c r="D40" i="8"/>
  <c r="D41" i="1"/>
  <c r="G13" i="8" l="1"/>
  <c r="E13" i="8"/>
  <c r="G12" i="8"/>
  <c r="E12" i="8"/>
  <c r="G11" i="8"/>
  <c r="E11" i="8"/>
  <c r="G10" i="8"/>
  <c r="E10" i="8"/>
  <c r="G9" i="8"/>
  <c r="E9" i="8"/>
  <c r="E8" i="8"/>
  <c r="F10" i="8" l="1"/>
  <c r="H10" i="8" s="1"/>
  <c r="E54" i="8"/>
  <c r="F54" i="8" s="1"/>
  <c r="E22" i="8"/>
  <c r="F22" i="8" s="1"/>
  <c r="F12" i="8"/>
  <c r="H12" i="8" s="1"/>
  <c r="E27" i="8"/>
  <c r="F27" i="8" s="1"/>
  <c r="E34" i="8"/>
  <c r="F34" i="8" s="1"/>
  <c r="E45" i="8"/>
  <c r="F45" i="8" s="1"/>
  <c r="F13" i="8"/>
  <c r="H13" i="8" s="1"/>
  <c r="E24" i="8"/>
  <c r="F24" i="8" s="1"/>
  <c r="E31" i="8"/>
  <c r="F31" i="8" s="1"/>
  <c r="E35" i="8"/>
  <c r="F35" i="8" s="1"/>
  <c r="E42" i="8"/>
  <c r="F42" i="8" s="1"/>
  <c r="E50" i="8"/>
  <c r="F50" i="8" s="1"/>
  <c r="E23" i="8"/>
  <c r="F23" i="8" s="1"/>
  <c r="E41" i="8"/>
  <c r="F41" i="8" s="1"/>
  <c r="F9" i="8"/>
  <c r="H9" i="8" s="1"/>
  <c r="F11" i="8"/>
  <c r="H11" i="8" s="1"/>
  <c r="E25" i="8"/>
  <c r="F25" i="8" s="1"/>
  <c r="E32" i="8"/>
  <c r="F32" i="8" s="1"/>
  <c r="E36" i="8"/>
  <c r="F36" i="8" s="1"/>
  <c r="E43" i="8"/>
  <c r="F43" i="8" s="1"/>
  <c r="E51" i="8"/>
  <c r="F51" i="8" s="1"/>
  <c r="E55" i="8"/>
  <c r="F55" i="8" s="1"/>
  <c r="E26" i="8"/>
  <c r="F26" i="8" s="1"/>
  <c r="E33" i="8"/>
  <c r="F33" i="8" s="1"/>
  <c r="E40" i="8"/>
  <c r="F40" i="8" s="1"/>
  <c r="E44" i="8"/>
  <c r="F44" i="8" s="1"/>
  <c r="E52" i="8"/>
  <c r="F52" i="8" s="1"/>
  <c r="E53" i="8"/>
  <c r="F53" i="8" s="1"/>
  <c r="B16" i="8" l="1"/>
  <c r="B15" i="8"/>
  <c r="G22" i="8" l="1"/>
  <c r="H22" i="8" s="1"/>
  <c r="J22" i="8" s="1"/>
  <c r="K22" i="8" s="1"/>
  <c r="G26" i="8"/>
  <c r="H26" i="8" s="1"/>
  <c r="G45" i="8"/>
  <c r="H45" i="8" s="1"/>
  <c r="J45" i="8" s="1"/>
  <c r="K45" i="8" s="1"/>
  <c r="G34" i="8"/>
  <c r="G44" i="8"/>
  <c r="H44" i="8" s="1"/>
  <c r="J44" i="8" s="1"/>
  <c r="K44" i="8" s="1"/>
  <c r="G25" i="8"/>
  <c r="H25" i="8" s="1"/>
  <c r="J25" i="8" s="1"/>
  <c r="K25" i="8" s="1"/>
  <c r="G43" i="8"/>
  <c r="H43" i="8" s="1"/>
  <c r="J43" i="8" s="1"/>
  <c r="K43" i="8" s="1"/>
  <c r="G36" i="8"/>
  <c r="H36" i="8" s="1"/>
  <c r="J36" i="8" s="1"/>
  <c r="K36" i="8" s="1"/>
  <c r="G40" i="8"/>
  <c r="H40" i="8" s="1"/>
  <c r="J40" i="8" s="1"/>
  <c r="K40" i="8" s="1"/>
  <c r="G24" i="8"/>
  <c r="H24" i="8" s="1"/>
  <c r="J24" i="8" s="1"/>
  <c r="K24" i="8" s="1"/>
  <c r="G42" i="8"/>
  <c r="H42" i="8" s="1"/>
  <c r="J42" i="8" s="1"/>
  <c r="K42" i="8" s="1"/>
  <c r="G23" i="8"/>
  <c r="H23" i="8" s="1"/>
  <c r="J23" i="8" s="1"/>
  <c r="K23" i="8" s="1"/>
  <c r="G52" i="8"/>
  <c r="H52" i="8" s="1"/>
  <c r="J52" i="8" s="1"/>
  <c r="K52" i="8" s="1"/>
  <c r="G32" i="8"/>
  <c r="H32" i="8" s="1"/>
  <c r="J32" i="8" s="1"/>
  <c r="K32" i="8" s="1"/>
  <c r="G55" i="8"/>
  <c r="H55" i="8" s="1"/>
  <c r="J55" i="8" s="1"/>
  <c r="K55" i="8" s="1"/>
  <c r="G41" i="8"/>
  <c r="H41" i="8" s="1"/>
  <c r="J41" i="8" s="1"/>
  <c r="K41" i="8" s="1"/>
  <c r="G54" i="8"/>
  <c r="H54" i="8" s="1"/>
  <c r="J54" i="8" s="1"/>
  <c r="K54" i="8" s="1"/>
  <c r="G35" i="8"/>
  <c r="H35" i="8" s="1"/>
  <c r="G27" i="8"/>
  <c r="H27" i="8" s="1"/>
  <c r="J27" i="8" s="1"/>
  <c r="K27" i="8" s="1"/>
  <c r="G51" i="8"/>
  <c r="H51" i="8" s="1"/>
  <c r="J51" i="8" s="1"/>
  <c r="K51" i="8" s="1"/>
  <c r="G53" i="8"/>
  <c r="H53" i="8" s="1"/>
  <c r="J53" i="8" s="1"/>
  <c r="K53" i="8" s="1"/>
  <c r="G31" i="8"/>
  <c r="H31" i="8" s="1"/>
  <c r="J31" i="8" s="1"/>
  <c r="K31" i="8" s="1"/>
  <c r="G33" i="8"/>
  <c r="H33" i="8" s="1"/>
  <c r="J33" i="8" s="1"/>
  <c r="K33" i="8" s="1"/>
  <c r="G50" i="8"/>
  <c r="H50" i="8" s="1"/>
  <c r="J50" i="8" s="1"/>
  <c r="K50" i="8" s="1"/>
  <c r="L22" i="8" l="1"/>
  <c r="M22" i="8" s="1"/>
  <c r="L23" i="8"/>
  <c r="M23" i="8" s="1"/>
  <c r="L36" i="8"/>
  <c r="M36" i="8" s="1"/>
  <c r="H34" i="8"/>
  <c r="J34" i="8" s="1"/>
  <c r="K34" i="8" s="1"/>
  <c r="L34" i="8" s="1"/>
  <c r="M34" i="8" s="1"/>
  <c r="J35" i="8"/>
  <c r="K35" i="8" s="1"/>
  <c r="L35" i="8" s="1"/>
  <c r="M35" i="8" s="1"/>
  <c r="J26" i="8"/>
  <c r="K26" i="8" s="1"/>
  <c r="L26" i="8" s="1"/>
  <c r="M26" i="8" s="1"/>
  <c r="L31" i="8"/>
  <c r="M31" i="8" s="1"/>
  <c r="L27" i="8"/>
  <c r="M27" i="8" s="1"/>
  <c r="L25" i="8"/>
  <c r="M25" i="8" s="1"/>
  <c r="L33" i="8"/>
  <c r="M33" i="8" s="1"/>
  <c r="L32" i="8"/>
  <c r="M32" i="8" s="1"/>
  <c r="L24" i="8"/>
  <c r="M24" i="8" s="1"/>
  <c r="L40" i="8" l="1"/>
  <c r="L44" i="8"/>
  <c r="N43" i="8" s="1"/>
  <c r="C67" i="8" s="1"/>
  <c r="L45" i="8"/>
  <c r="L43" i="8"/>
  <c r="L52" i="8"/>
  <c r="L53" i="8"/>
  <c r="L55" i="8"/>
  <c r="L54" i="8"/>
  <c r="L50" i="8"/>
  <c r="L51" i="8"/>
  <c r="N50" i="8" s="1"/>
  <c r="C66" i="8" s="1"/>
  <c r="L42" i="8"/>
  <c r="L41" i="8"/>
  <c r="O54" i="8" l="1"/>
  <c r="M43" i="8"/>
  <c r="B67" i="8" s="1"/>
  <c r="O55" i="8"/>
  <c r="N53" i="8"/>
  <c r="C68" i="8" s="1"/>
  <c r="M50" i="8"/>
  <c r="B66" i="8" s="1"/>
  <c r="N40" i="8"/>
  <c r="C65" i="8" s="1"/>
  <c r="O53" i="8"/>
  <c r="P53" i="8" s="1"/>
  <c r="N59" i="8" s="1"/>
  <c r="O52" i="8"/>
  <c r="O50" i="8"/>
  <c r="M40" i="8"/>
  <c r="B65" i="8" s="1"/>
  <c r="M53" i="8"/>
  <c r="B68" i="8" s="1"/>
  <c r="O51" i="8"/>
  <c r="P50" i="8" l="1"/>
  <c r="N58" i="8" s="1"/>
  <c r="Q53" i="8"/>
  <c r="O59" i="8" s="1"/>
  <c r="Q50" i="8"/>
  <c r="O58" i="8" s="1"/>
  <c r="E13" i="1"/>
  <c r="G13" i="1"/>
  <c r="E12" i="1"/>
  <c r="G12" i="1"/>
  <c r="E11" i="1"/>
  <c r="G11" i="1"/>
  <c r="E10" i="1"/>
  <c r="G10" i="1"/>
  <c r="E9" i="1"/>
  <c r="G9" i="1"/>
  <c r="E8" i="1"/>
  <c r="E25" i="1" s="1"/>
  <c r="F25" i="1" s="1"/>
  <c r="E51" i="1" l="1"/>
  <c r="F51" i="1" s="1"/>
  <c r="E33" i="1"/>
  <c r="F33" i="1" s="1"/>
  <c r="E35" i="1"/>
  <c r="F35" i="1" s="1"/>
  <c r="E31" i="1"/>
  <c r="F31" i="1" s="1"/>
  <c r="E45" i="1"/>
  <c r="F45" i="1" s="1"/>
  <c r="E42" i="1"/>
  <c r="F42" i="1" s="1"/>
  <c r="E36" i="1"/>
  <c r="F36" i="1" s="1"/>
  <c r="E22" i="1"/>
  <c r="F22" i="1" s="1"/>
  <c r="E26" i="1"/>
  <c r="F26" i="1" s="1"/>
  <c r="E40" i="1"/>
  <c r="F40" i="1" s="1"/>
  <c r="E44" i="1"/>
  <c r="F44" i="1" s="1"/>
  <c r="F10" i="1"/>
  <c r="H10" i="1" s="1"/>
  <c r="F12" i="1"/>
  <c r="H12" i="1" s="1"/>
  <c r="E23" i="1"/>
  <c r="F23" i="1" s="1"/>
  <c r="E27" i="1"/>
  <c r="F27" i="1" s="1"/>
  <c r="E41" i="1"/>
  <c r="F41" i="1" s="1"/>
  <c r="E53" i="1"/>
  <c r="F53" i="1" s="1"/>
  <c r="E24" i="1"/>
  <c r="F24" i="1" s="1"/>
  <c r="E50" i="1"/>
  <c r="F50" i="1" s="1"/>
  <c r="F9" i="1"/>
  <c r="H9" i="1" s="1"/>
  <c r="F11" i="1"/>
  <c r="H11" i="1" s="1"/>
  <c r="F13" i="1"/>
  <c r="H13" i="1" s="1"/>
  <c r="E43" i="1"/>
  <c r="F43" i="1" s="1"/>
  <c r="E55" i="1"/>
  <c r="F55" i="1" s="1"/>
  <c r="E52" i="1"/>
  <c r="F52" i="1" s="1"/>
  <c r="E54" i="1"/>
  <c r="F54" i="1" s="1"/>
  <c r="E32" i="1"/>
  <c r="F32" i="1" s="1"/>
  <c r="E34" i="1"/>
  <c r="F34" i="1" s="1"/>
  <c r="B15" i="1" l="1"/>
  <c r="B16" i="1"/>
  <c r="G25" i="1" s="1"/>
  <c r="H25" i="1" s="1"/>
  <c r="J25" i="1" s="1"/>
  <c r="K25" i="1" s="1"/>
  <c r="G27" i="1" l="1"/>
  <c r="H27" i="1" s="1"/>
  <c r="J27" i="1" s="1"/>
  <c r="K27" i="1" s="1"/>
  <c r="G51" i="1"/>
  <c r="H51" i="1" s="1"/>
  <c r="J51" i="1" s="1"/>
  <c r="K51" i="1" s="1"/>
  <c r="G24" i="1"/>
  <c r="H24" i="1" s="1"/>
  <c r="J24" i="1" s="1"/>
  <c r="K24" i="1" s="1"/>
  <c r="G35" i="1"/>
  <c r="H35" i="1" s="1"/>
  <c r="J35" i="1" s="1"/>
  <c r="K35" i="1" s="1"/>
  <c r="G50" i="1"/>
  <c r="H50" i="1" s="1"/>
  <c r="J50" i="1" s="1"/>
  <c r="K50" i="1" s="1"/>
  <c r="G36" i="1"/>
  <c r="H36" i="1" s="1"/>
  <c r="J36" i="1" s="1"/>
  <c r="K36" i="1" s="1"/>
  <c r="G53" i="1"/>
  <c r="H53" i="1" s="1"/>
  <c r="J53" i="1" s="1"/>
  <c r="K53" i="1" s="1"/>
  <c r="G26" i="1"/>
  <c r="H26" i="1" s="1"/>
  <c r="J26" i="1" s="1"/>
  <c r="K26" i="1" s="1"/>
  <c r="G40" i="1"/>
  <c r="H40" i="1" s="1"/>
  <c r="J40" i="1" s="1"/>
  <c r="K40" i="1" s="1"/>
  <c r="G23" i="1"/>
  <c r="H23" i="1" s="1"/>
  <c r="J23" i="1" s="1"/>
  <c r="K23" i="1" s="1"/>
  <c r="G55" i="1"/>
  <c r="H55" i="1" s="1"/>
  <c r="J55" i="1" s="1"/>
  <c r="K55" i="1" s="1"/>
  <c r="G42" i="1"/>
  <c r="H42" i="1" s="1"/>
  <c r="J42" i="1" s="1"/>
  <c r="K42" i="1" s="1"/>
  <c r="G22" i="1"/>
  <c r="H22" i="1" s="1"/>
  <c r="J22" i="1" s="1"/>
  <c r="K22" i="1" s="1"/>
  <c r="L22" i="1" s="1"/>
  <c r="L40" i="1" s="1"/>
  <c r="G44" i="1"/>
  <c r="H44" i="1" s="1"/>
  <c r="J44" i="1" s="1"/>
  <c r="K44" i="1" s="1"/>
  <c r="G31" i="1"/>
  <c r="H31" i="1" s="1"/>
  <c r="J31" i="1" s="1"/>
  <c r="K31" i="1" s="1"/>
  <c r="L31" i="1" s="1"/>
  <c r="L50" i="1" s="1"/>
  <c r="G34" i="1"/>
  <c r="H34" i="1" s="1"/>
  <c r="J34" i="1" s="1"/>
  <c r="K34" i="1" s="1"/>
  <c r="G32" i="1"/>
  <c r="H32" i="1" s="1"/>
  <c r="J32" i="1" s="1"/>
  <c r="K32" i="1" s="1"/>
  <c r="G33" i="1"/>
  <c r="H33" i="1" s="1"/>
  <c r="J33" i="1" s="1"/>
  <c r="K33" i="1" s="1"/>
  <c r="G54" i="1"/>
  <c r="H54" i="1" s="1"/>
  <c r="J54" i="1" s="1"/>
  <c r="K54" i="1" s="1"/>
  <c r="G43" i="1"/>
  <c r="H43" i="1" s="1"/>
  <c r="J43" i="1" s="1"/>
  <c r="K43" i="1" s="1"/>
  <c r="G52" i="1"/>
  <c r="H52" i="1" s="1"/>
  <c r="J52" i="1" s="1"/>
  <c r="K52" i="1" s="1"/>
  <c r="G41" i="1"/>
  <c r="H41" i="1" s="1"/>
  <c r="J41" i="1" s="1"/>
  <c r="K41" i="1" s="1"/>
  <c r="G45" i="1"/>
  <c r="H45" i="1" s="1"/>
  <c r="J45" i="1" s="1"/>
  <c r="K45" i="1" s="1"/>
  <c r="L25" i="1" l="1"/>
  <c r="L43" i="1" s="1"/>
  <c r="M31" i="1"/>
  <c r="L33" i="1"/>
  <c r="M33" i="1" s="1"/>
  <c r="L32" i="1"/>
  <c r="M32" i="1" s="1"/>
  <c r="L24" i="1"/>
  <c r="L23" i="1"/>
  <c r="L26" i="1"/>
  <c r="L35" i="1"/>
  <c r="L54" i="1" s="1"/>
  <c r="L36" i="1"/>
  <c r="M36" i="1" s="1"/>
  <c r="L34" i="1"/>
  <c r="M34" i="1" s="1"/>
  <c r="L27" i="1"/>
  <c r="M27" i="1" s="1"/>
  <c r="M25" i="1" l="1"/>
  <c r="M24" i="1"/>
  <c r="L42" i="1"/>
  <c r="L51" i="1"/>
  <c r="M26" i="1"/>
  <c r="L44" i="1"/>
  <c r="N43" i="1" s="1"/>
  <c r="M22" i="1"/>
  <c r="L52" i="1"/>
  <c r="L55" i="1"/>
  <c r="L53" i="1"/>
  <c r="N53" i="1" s="1"/>
  <c r="M23" i="1"/>
  <c r="L41" i="1"/>
  <c r="M35" i="1"/>
  <c r="L45" i="1"/>
  <c r="N40" i="1" l="1"/>
  <c r="C65" i="1" s="1"/>
  <c r="N50" i="1"/>
  <c r="C66" i="1" s="1"/>
  <c r="M40" i="1"/>
  <c r="B65" i="1" s="1"/>
  <c r="C68" i="1"/>
  <c r="M53" i="1"/>
  <c r="B68" i="1" s="1"/>
  <c r="C67" i="1"/>
  <c r="M43" i="1"/>
  <c r="B67" i="1" s="1"/>
  <c r="M50" i="1"/>
  <c r="B66" i="1" s="1"/>
  <c r="O53" i="1"/>
  <c r="O50" i="1"/>
  <c r="O52" i="1"/>
  <c r="O54" i="1"/>
  <c r="O55" i="1"/>
  <c r="O51" i="1"/>
  <c r="Q50" i="1" l="1"/>
  <c r="O58" i="1" s="1"/>
  <c r="P50" i="1"/>
  <c r="N58" i="1" s="1"/>
  <c r="P53" i="1"/>
  <c r="N59" i="1" s="1"/>
  <c r="Q53" i="1"/>
  <c r="O59" i="1" s="1"/>
</calcChain>
</file>

<file path=xl/sharedStrings.xml><?xml version="1.0" encoding="utf-8"?>
<sst xmlns="http://schemas.openxmlformats.org/spreadsheetml/2006/main" count="204" uniqueCount="46">
  <si>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</si>
  <si>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</si>
  <si>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</si>
  <si>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</si>
  <si>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</si>
  <si>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</si>
  <si>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</si>
  <si>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</si>
  <si>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</si>
  <si>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</si>
  <si>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</si>
  <si>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</si>
  <si>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</si>
  <si>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</si>
  <si>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</si>
  <si>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</si>
  <si>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</si>
  <si>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</si>
  <si>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</si>
  <si>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</si>
  <si>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</si>
  <si>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</si>
  <si>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</si>
  <si>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</si>
  <si>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</si>
  <si>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</si>
  <si>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</si>
  <si>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</si>
  <si>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</si>
  <si>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</si>
  <si>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</si>
  <si>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</si>
  <si>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</si>
  <si>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</si>
  <si>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</si>
  <si>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</si>
  <si>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</si>
  <si>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</si>
  <si>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</si>
  <si>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</si>
  <si>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</si>
  <si>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</si>
  <si>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</si>
  <si>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Clara</t>
  </si>
  <si>
    <t>09.05.16</t>
  </si>
  <si>
    <t>P72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</si>
</sst>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5" borderId="0" xfId="0" applyFont="1" applyFill="1" applyAlignment="1">
      <alignment horizontal="left"/>
    </xf>
    <xf numFmtId="1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6" borderId="0" xfId="0" applyFill="1"/>
    <xf numFmtId="165" fontId="3" fillId="5" borderId="5" xfId="0" applyNumberFormat="1" applyFont="1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2" xfId="0" applyFill="1" applyBorder="1" applyAlignment="1" applyProtection="1">
      <alignment horizontal="center"/>
      <protection locked="0"/>
    </xf>
    <xf numFmtId="0" fontId="0" fillId="9" borderId="2" xfId="0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-1.449771646944906</c:v>
                </c:pt>
                <c:pt idx="1">
                  <c:v>-0.91364016932525183</c:v>
                </c:pt>
                <c:pt idx="2">
                  <c:v>-0.40175680834637739</c:v>
                </c:pt>
                <c:pt idx="3">
                  <c:v>3.0397300856761861E-2</c:v>
                </c:pt>
                <c:pt idx="4">
                  <c:v>0.15136985024746041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92000"/>
        <c:axId val="406896480"/>
      </c:scatterChart>
      <c:valAx>
        <c:axId val="4068920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06896480"/>
        <c:crosses val="autoZero"/>
        <c:crossBetween val="midCat"/>
      </c:valAx>
      <c:valAx>
        <c:axId val="40689648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068920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0.34089999371179663</c:v>
                  </c:pt>
                  <c:pt idx="1">
                    <c:v>1.3048692348352002</c:v>
                  </c:pt>
                  <c:pt idx="2">
                    <c:v>1.4984467298748421</c:v>
                  </c:pt>
                  <c:pt idx="3">
                    <c:v>0.59552025030878919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0.34089999371179663</c:v>
                  </c:pt>
                  <c:pt idx="1">
                    <c:v>1.3048692348352002</c:v>
                  </c:pt>
                  <c:pt idx="2">
                    <c:v>1.4984467298748421</c:v>
                  </c:pt>
                  <c:pt idx="3">
                    <c:v>0.59552025030878919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siNTP!$A$65:$A$68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0.87109037408014123</c:v>
                </c:pt>
                <c:pt idx="1">
                  <c:v>3.2056834680693114</c:v>
                </c:pt>
                <c:pt idx="2">
                  <c:v>3.5573810337461356</c:v>
                </c:pt>
                <c:pt idx="3">
                  <c:v>4.8547800547024922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17792"/>
        <c:axId val="193920032"/>
      </c:barChart>
      <c:catAx>
        <c:axId val="1939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920032"/>
        <c:crosses val="autoZero"/>
        <c:auto val="1"/>
        <c:lblAlgn val="ctr"/>
        <c:lblOffset val="100"/>
        <c:noMultiLvlLbl val="0"/>
      </c:catAx>
      <c:valAx>
        <c:axId val="1939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91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Fold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1.5044754525360153</c:v>
                  </c:pt>
                  <c:pt idx="1">
                    <c:v>0.77455155920422925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1.5044754525360153</c:v>
                  </c:pt>
                  <c:pt idx="1">
                    <c:v>0.77455155920422925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3.8748290529020237</c:v>
                </c:pt>
                <c:pt idx="1">
                  <c:v>1.5763114467359554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201136"/>
        <c:axId val="351202816"/>
      </c:barChart>
      <c:catAx>
        <c:axId val="3512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202816"/>
        <c:crosses val="autoZero"/>
        <c:auto val="1"/>
        <c:lblAlgn val="ctr"/>
        <c:lblOffset val="100"/>
        <c:noMultiLvlLbl val="0"/>
      </c:catAx>
      <c:valAx>
        <c:axId val="3512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20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-1.449771646944906</c:v>
                </c:pt>
                <c:pt idx="1">
                  <c:v>-0.91364016932525183</c:v>
                </c:pt>
                <c:pt idx="2">
                  <c:v>-0.40175680834637739</c:v>
                </c:pt>
                <c:pt idx="3">
                  <c:v>3.0397300856761861E-2</c:v>
                </c:pt>
                <c:pt idx="4">
                  <c:v>0.15136985024746041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5120"/>
        <c:axId val="397874000"/>
      </c:scatterChart>
      <c:valAx>
        <c:axId val="3978751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97874000"/>
        <c:crosses val="autoZero"/>
        <c:crossBetween val="midCat"/>
      </c:valAx>
      <c:valAx>
        <c:axId val="3978740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97875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siCDKN2A!$C$65:$C$68</c:f>
                <c:numCache>
                  <c:formatCode>General</c:formatCode>
                  <c:ptCount val="4"/>
                  <c:pt idx="0">
                    <c:v>0.73973593420221395</c:v>
                  </c:pt>
                  <c:pt idx="1">
                    <c:v>1.8507233514375536</c:v>
                  </c:pt>
                  <c:pt idx="2">
                    <c:v>0.73671996514056681</c:v>
                  </c:pt>
                  <c:pt idx="3">
                    <c:v>1.509892657800928</c:v>
                  </c:pt>
                </c:numCache>
              </c:numRef>
            </c:plus>
            <c:minus>
              <c:numRef>
                <c:f>siCDKN2A!$C$65:$C$68</c:f>
                <c:numCache>
                  <c:formatCode>General</c:formatCode>
                  <c:ptCount val="4"/>
                  <c:pt idx="0">
                    <c:v>0.73973593420221395</c:v>
                  </c:pt>
                  <c:pt idx="1">
                    <c:v>1.8507233514375536</c:v>
                  </c:pt>
                  <c:pt idx="2">
                    <c:v>0.73671996514056681</c:v>
                  </c:pt>
                  <c:pt idx="3">
                    <c:v>1.509892657800928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siCDKN2A!$A$65:$A$68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siCDKN2A!$B$65:$B$68</c:f>
              <c:numCache>
                <c:formatCode>0.0</c:formatCode>
                <c:ptCount val="4"/>
                <c:pt idx="0">
                  <c:v>2.3949018826473014</c:v>
                </c:pt>
                <c:pt idx="1">
                  <c:v>5.5084243122739549</c:v>
                </c:pt>
                <c:pt idx="2">
                  <c:v>5.3728850975843052</c:v>
                </c:pt>
                <c:pt idx="3">
                  <c:v>5.1305389423479255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131616"/>
        <c:axId val="401132176"/>
      </c:barChart>
      <c:catAx>
        <c:axId val="4011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132176"/>
        <c:crosses val="autoZero"/>
        <c:auto val="1"/>
        <c:lblAlgn val="ctr"/>
        <c:lblOffset val="100"/>
        <c:noMultiLvlLbl val="0"/>
      </c:catAx>
      <c:valAx>
        <c:axId val="4011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1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Fold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siCDKN2A!$O$58:$O$59</c:f>
                <c:numCache>
                  <c:formatCode>General</c:formatCode>
                  <c:ptCount val="2"/>
                  <c:pt idx="0">
                    <c:v>0.88184781117531885</c:v>
                  </c:pt>
                  <c:pt idx="1">
                    <c:v>1.1283357479463072</c:v>
                  </c:pt>
                </c:numCache>
              </c:numRef>
            </c:plus>
            <c:minus>
              <c:numRef>
                <c:f>siCDKN2A!$O$58:$O$59</c:f>
                <c:numCache>
                  <c:formatCode>General</c:formatCode>
                  <c:ptCount val="2"/>
                  <c:pt idx="0">
                    <c:v>0.88184781117531885</c:v>
                  </c:pt>
                  <c:pt idx="1">
                    <c:v>1.1283357479463072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siCDKN2A!$M$58:$M$59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siCDKN2A!$N$58:$N$59</c:f>
              <c:numCache>
                <c:formatCode>0.0</c:formatCode>
                <c:ptCount val="2"/>
                <c:pt idx="0">
                  <c:v>2.4398849826689437</c:v>
                </c:pt>
                <c:pt idx="1">
                  <c:v>1.266658888083984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35584"/>
        <c:axId val="192336144"/>
      </c:barChart>
      <c:catAx>
        <c:axId val="1923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36144"/>
        <c:crosses val="autoZero"/>
        <c:auto val="1"/>
        <c:lblAlgn val="ctr"/>
        <c:lblOffset val="100"/>
        <c:noMultiLvlLbl val="0"/>
      </c:catAx>
      <c:valAx>
        <c:axId val="1923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3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59</xdr:row>
      <xdr:rowOff>128587</xdr:rowOff>
    </xdr:from>
    <xdr:to>
      <xdr:col>10</xdr:col>
      <xdr:colOff>222250</xdr:colOff>
      <xdr:row>76</xdr:row>
      <xdr:rowOff>61912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690562</xdr:colOff>
      <xdr:row>61</xdr:row>
      <xdr:rowOff>128587</xdr:rowOff>
    </xdr:from>
    <xdr:to>
      <xdr:col>16</xdr:col>
      <xdr:colOff>166687</xdr:colOff>
      <xdr:row>78</xdr:row>
      <xdr:rowOff>93662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261937</xdr:colOff>
      <xdr:row>64</xdr:row>
      <xdr:rowOff>65087</xdr:rowOff>
    </xdr:from>
    <xdr:to>
      <xdr:col>9</xdr:col>
      <xdr:colOff>754062</xdr:colOff>
      <xdr:row>81</xdr:row>
      <xdr:rowOff>109537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674687</xdr:colOff>
      <xdr:row>62</xdr:row>
      <xdr:rowOff>80962</xdr:rowOff>
    </xdr:from>
    <xdr:to>
      <xdr:col>16</xdr:col>
      <xdr:colOff>150812</xdr:colOff>
      <xdr:row>79</xdr:row>
      <xdr:rowOff>77787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60" zoomScaleNormal="60" workbookViewId="0">
      <selection activeCell="G3" sqref="G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12.25" style="2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3" t="s">
        <v>0</v>
      </c>
      <c r="B1" s="64" t="s">
        <v>44</v>
      </c>
    </row>
    <row r="2" spans="1:20" x14ac:dyDescent="0.2">
      <c r="A2" s="63" t="s">
        <v>1</v>
      </c>
      <c r="B2" s="65" t="s">
        <v>45</v>
      </c>
      <c r="C2" s="3"/>
      <c r="E2" s="4" t="s">
        <v>40</v>
      </c>
    </row>
    <row r="3" spans="1:20" x14ac:dyDescent="0.2">
      <c r="A3" s="63" t="s">
        <v>2</v>
      </c>
      <c r="B3" s="65" t="s">
        <v>43</v>
      </c>
      <c r="D3" s="10" t="s">
        <v>41</v>
      </c>
      <c r="E3" s="10">
        <v>6893712</v>
      </c>
      <c r="F3" s="10">
        <v>6497016</v>
      </c>
    </row>
    <row r="4" spans="1:20" ht="15" x14ac:dyDescent="0.3">
      <c r="D4" s="10" t="s">
        <v>42</v>
      </c>
      <c r="E4" s="70">
        <v>4449848</v>
      </c>
      <c r="F4" s="71">
        <v>4715944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8">
        <v>4.9000000000000002E-2</v>
      </c>
      <c r="D8" s="68">
        <v>5.1999999999999998E-2</v>
      </c>
      <c r="E8" s="11">
        <f t="shared" ref="E8:E13" si="0">AVERAGE(C8:D8)</f>
        <v>5.0500000000000003E-2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8">
        <v>8.4000000000000005E-2</v>
      </c>
      <c r="D9" s="68">
        <v>8.7999999999999995E-2</v>
      </c>
      <c r="E9" s="11">
        <f t="shared" si="0"/>
        <v>8.5999999999999993E-2</v>
      </c>
      <c r="F9" s="12">
        <f>(E9-$E$8)</f>
        <v>3.549999999999999E-2</v>
      </c>
      <c r="G9" s="12">
        <f>LOG(B9)</f>
        <v>-0.86341728222799241</v>
      </c>
      <c r="H9" s="12">
        <f>LOG(F9)</f>
        <v>-1.449771646944906</v>
      </c>
      <c r="N9"/>
      <c r="O9"/>
      <c r="P9"/>
    </row>
    <row r="10" spans="1:20" ht="15" x14ac:dyDescent="0.3">
      <c r="A10" s="10">
        <v>10.4</v>
      </c>
      <c r="B10" s="12">
        <f t="shared" ref="B10:B12" si="1">A10/23</f>
        <v>0.45217391304347826</v>
      </c>
      <c r="C10" s="68">
        <v>0.17599999999999999</v>
      </c>
      <c r="D10" s="68">
        <v>0.16900000000000001</v>
      </c>
      <c r="E10" s="11">
        <f t="shared" si="0"/>
        <v>0.17249999999999999</v>
      </c>
      <c r="F10" s="12">
        <f>(E10-$E$8)</f>
        <v>0.12199999999999998</v>
      </c>
      <c r="G10" s="12">
        <f>LOG(B10)</f>
        <v>-0.34469449671881253</v>
      </c>
      <c r="H10" s="12">
        <f>LOG(F10)</f>
        <v>-0.91364016932525183</v>
      </c>
      <c r="N10"/>
      <c r="O10"/>
      <c r="P10"/>
    </row>
    <row r="11" spans="1:20" ht="15" x14ac:dyDescent="0.3">
      <c r="A11" s="10">
        <v>31.5</v>
      </c>
      <c r="B11" s="12">
        <f>A11/23</f>
        <v>1.3695652173913044</v>
      </c>
      <c r="C11" s="68">
        <v>0.443</v>
      </c>
      <c r="D11" s="68">
        <v>0.45100000000000001</v>
      </c>
      <c r="E11" s="11">
        <f t="shared" si="0"/>
        <v>0.44700000000000001</v>
      </c>
      <c r="F11" s="12">
        <f>(E11-$E$8)</f>
        <v>0.39650000000000002</v>
      </c>
      <c r="G11" s="12">
        <f>LOG(B11)</f>
        <v>0.13658271777200767</v>
      </c>
      <c r="H11" s="12">
        <f>LOG(F11)</f>
        <v>-0.40175680834637739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>A12/23</f>
        <v>4.6086956521739131</v>
      </c>
      <c r="C12" s="68">
        <v>1.1439999999999999</v>
      </c>
      <c r="D12" s="68">
        <v>1.1020000000000001</v>
      </c>
      <c r="E12" s="11">
        <f t="shared" si="0"/>
        <v>1.123</v>
      </c>
      <c r="F12" s="12">
        <f>(E12-$E$8)</f>
        <v>1.0725</v>
      </c>
      <c r="G12" s="12">
        <f>LOG(B12)</f>
        <v>0.66357802924717735</v>
      </c>
      <c r="H12" s="12">
        <f>LOG(F12)</f>
        <v>3.0397300856761861E-2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>A13/23</f>
        <v>9.1304347826086953</v>
      </c>
      <c r="C13" s="68">
        <v>1.756</v>
      </c>
      <c r="D13" s="68">
        <v>1.179</v>
      </c>
      <c r="E13" s="11">
        <f t="shared" si="0"/>
        <v>1.4675</v>
      </c>
      <c r="F13" s="12">
        <f>(E13-$E$8)</f>
        <v>1.417</v>
      </c>
      <c r="G13" s="12">
        <f>LOG(B13)</f>
        <v>0.96049145871632635</v>
      </c>
      <c r="H13" s="12">
        <f>LOG(F13)</f>
        <v>0.15136985024746041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0.89842481921639183</v>
      </c>
      <c r="N15"/>
    </row>
    <row r="16" spans="1:20" ht="15" x14ac:dyDescent="0.25">
      <c r="A16" s="5" t="s">
        <v>11</v>
      </c>
      <c r="B16" s="11">
        <f>INTERCEPT(H9:H13,G9:G13)</f>
        <v>-0.615963501311941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4">
        <v>0.36899999999999999</v>
      </c>
      <c r="C22" s="74">
        <v>0.34300000000000003</v>
      </c>
      <c r="D22" s="27">
        <f>AVERAGE(B22:C22)</f>
        <v>0.35599999999999998</v>
      </c>
      <c r="E22" s="27">
        <f t="shared" ref="E22:E27" si="2">D22-E$8</f>
        <v>0.30549999999999999</v>
      </c>
      <c r="F22" s="27">
        <f>LOG(E22)</f>
        <v>-0.51498878542142701</v>
      </c>
      <c r="G22" s="28">
        <f>(F22-$B$16)/$B$15</f>
        <v>0.11239083530504462</v>
      </c>
      <c r="H22" s="28">
        <f>10^G22</f>
        <v>1.2953610533428077</v>
      </c>
      <c r="I22" s="29">
        <v>500</v>
      </c>
      <c r="J22" s="30">
        <f>(H22*I22)</f>
        <v>647.68052667140387</v>
      </c>
      <c r="K22" s="31">
        <f>(0.05*J22/1000)*1000</f>
        <v>32.384026333570198</v>
      </c>
      <c r="L22" s="32">
        <f>K22+K40+K50</f>
        <v>33.344966481821238</v>
      </c>
      <c r="M22" s="33">
        <f>(L22*1000000/50000)/1000</f>
        <v>0.66689932963642484</v>
      </c>
      <c r="N22" s="34"/>
    </row>
    <row r="23" spans="1:17" ht="15" x14ac:dyDescent="0.3">
      <c r="B23" s="74">
        <v>0.41899999999999998</v>
      </c>
      <c r="C23" s="74">
        <v>0.34899999999999998</v>
      </c>
      <c r="D23" s="27">
        <f t="shared" ref="D23:D27" si="3">AVERAGE(B23:C23)</f>
        <v>0.38400000000000001</v>
      </c>
      <c r="E23" s="27">
        <f t="shared" si="2"/>
        <v>0.33350000000000002</v>
      </c>
      <c r="F23" s="27">
        <f t="shared" ref="F23:F27" si="4">LOG(E23)</f>
        <v>-0.47690416174743222</v>
      </c>
      <c r="G23" s="28">
        <f t="shared" ref="G23:G27" si="5">(F23-$B$16)/$B$15</f>
        <v>0.15478127561724825</v>
      </c>
      <c r="H23" s="28">
        <f t="shared" ref="H23:H27" si="6">10^G23</f>
        <v>1.4281745036841318</v>
      </c>
      <c r="I23" s="29">
        <v>500</v>
      </c>
      <c r="J23" s="30">
        <f t="shared" ref="J23:J27" si="7">(H23*I23)</f>
        <v>714.08725184206594</v>
      </c>
      <c r="K23" s="31">
        <f t="shared" ref="K23:K27" si="8">(0.05*J23/1000)*1000</f>
        <v>35.704362592103301</v>
      </c>
      <c r="L23" s="32">
        <f>K23+K41+K51</f>
        <v>36.98795551593561</v>
      </c>
      <c r="M23" s="33">
        <f t="shared" ref="M23:M27" si="9">(L23*1000000/50000)/1000</f>
        <v>0.73975911031871211</v>
      </c>
      <c r="N23" s="34"/>
    </row>
    <row r="24" spans="1:17" ht="15" x14ac:dyDescent="0.3">
      <c r="B24" s="74">
        <v>0.39100000000000001</v>
      </c>
      <c r="C24" s="74">
        <v>0.34300000000000003</v>
      </c>
      <c r="D24" s="27">
        <f t="shared" si="3"/>
        <v>0.36699999999999999</v>
      </c>
      <c r="E24" s="27">
        <f t="shared" si="2"/>
        <v>0.3165</v>
      </c>
      <c r="F24" s="27">
        <f t="shared" si="4"/>
        <v>-0.49962628564662609</v>
      </c>
      <c r="G24" s="28">
        <f t="shared" si="5"/>
        <v>0.12949020683420623</v>
      </c>
      <c r="H24" s="28">
        <f t="shared" si="6"/>
        <v>1.3473803421173531</v>
      </c>
      <c r="I24" s="29">
        <v>500</v>
      </c>
      <c r="J24" s="30">
        <f t="shared" si="7"/>
        <v>673.69017105867658</v>
      </c>
      <c r="K24" s="31">
        <f t="shared" si="8"/>
        <v>33.684508552933828</v>
      </c>
      <c r="L24" s="32">
        <f t="shared" ref="L24:L27" si="10">K24+K42+K52</f>
        <v>35.754066781859635</v>
      </c>
      <c r="M24" s="33">
        <f t="shared" si="9"/>
        <v>0.71508133563719278</v>
      </c>
      <c r="N24" s="34"/>
    </row>
    <row r="25" spans="1:17" ht="15" x14ac:dyDescent="0.3">
      <c r="A25" s="1" t="s">
        <v>26</v>
      </c>
      <c r="B25" s="74">
        <v>0.29699999999999999</v>
      </c>
      <c r="C25" s="74">
        <v>0.33100000000000002</v>
      </c>
      <c r="D25" s="27">
        <f t="shared" si="3"/>
        <v>0.314</v>
      </c>
      <c r="E25" s="27">
        <f>D25-E$8</f>
        <v>0.26350000000000001</v>
      </c>
      <c r="F25" s="27">
        <f>LOG(E25)</f>
        <v>-0.57921938045143462</v>
      </c>
      <c r="G25" s="28">
        <f>(F25-$B$16)/$B$15</f>
        <v>4.0898381338746501E-2</v>
      </c>
      <c r="H25" s="28">
        <f>10^G25</f>
        <v>1.0987487179582991</v>
      </c>
      <c r="I25" s="29">
        <v>500</v>
      </c>
      <c r="J25" s="30">
        <f>(H25*I25)</f>
        <v>549.37435897914952</v>
      </c>
      <c r="K25" s="31">
        <f>(0.05*J25/1000)*1000</f>
        <v>27.468717948957476</v>
      </c>
      <c r="L25" s="32">
        <f>K25+K43+K53</f>
        <v>29.709419782084517</v>
      </c>
      <c r="M25" s="33">
        <f t="shared" si="9"/>
        <v>0.59418839564169035</v>
      </c>
      <c r="N25" s="34"/>
    </row>
    <row r="26" spans="1:17" ht="15" x14ac:dyDescent="0.3">
      <c r="B26" s="74">
        <v>0.33400000000000002</v>
      </c>
      <c r="C26" s="74">
        <v>0.36</v>
      </c>
      <c r="D26" s="27">
        <f t="shared" si="3"/>
        <v>0.34699999999999998</v>
      </c>
      <c r="E26" s="27">
        <f t="shared" si="2"/>
        <v>0.29649999999999999</v>
      </c>
      <c r="F26" s="27">
        <f t="shared" si="4"/>
        <v>-0.52797530229971856</v>
      </c>
      <c r="G26" s="28">
        <f t="shared" si="5"/>
        <v>9.7936073370018806E-2</v>
      </c>
      <c r="H26" s="28">
        <f t="shared" si="6"/>
        <v>1.2529567305150127</v>
      </c>
      <c r="I26" s="29">
        <v>500</v>
      </c>
      <c r="J26" s="30">
        <f t="shared" si="7"/>
        <v>626.47836525750631</v>
      </c>
      <c r="K26" s="31">
        <f t="shared" si="8"/>
        <v>31.323918262875317</v>
      </c>
      <c r="L26" s="32">
        <f t="shared" si="10"/>
        <v>34.046413380910515</v>
      </c>
      <c r="M26" s="33">
        <f t="shared" si="9"/>
        <v>0.68092826761821024</v>
      </c>
      <c r="N26" s="34"/>
    </row>
    <row r="27" spans="1:17" ht="15" x14ac:dyDescent="0.3">
      <c r="B27" s="74">
        <v>0.32100000000000001</v>
      </c>
      <c r="C27" s="74">
        <v>0.32400000000000001</v>
      </c>
      <c r="D27" s="27">
        <f t="shared" si="3"/>
        <v>0.32250000000000001</v>
      </c>
      <c r="E27" s="27">
        <f t="shared" si="2"/>
        <v>0.27200000000000002</v>
      </c>
      <c r="F27" s="27">
        <f t="shared" si="4"/>
        <v>-0.56543109596580121</v>
      </c>
      <c r="G27" s="28">
        <f t="shared" si="5"/>
        <v>5.6245558075982659E-2</v>
      </c>
      <c r="H27" s="28">
        <f t="shared" si="6"/>
        <v>1.1382707030664343</v>
      </c>
      <c r="I27" s="29">
        <v>500</v>
      </c>
      <c r="J27" s="30">
        <f t="shared" si="7"/>
        <v>569.1353515332172</v>
      </c>
      <c r="K27" s="31">
        <f t="shared" si="8"/>
        <v>28.456767576660862</v>
      </c>
      <c r="L27" s="32">
        <f t="shared" si="10"/>
        <v>31.339266084827027</v>
      </c>
      <c r="M27" s="33">
        <f t="shared" si="9"/>
        <v>0.62678532169654055</v>
      </c>
      <c r="N27" s="34"/>
    </row>
    <row r="28" spans="1:17" ht="23.25" x14ac:dyDescent="0.35">
      <c r="A28" s="14" t="s">
        <v>12</v>
      </c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4">
        <v>0.36899999999999999</v>
      </c>
      <c r="C31" s="74">
        <v>0.34300000000000003</v>
      </c>
      <c r="D31" s="27">
        <f>AVERAGE(B31:C31)</f>
        <v>0.35599999999999998</v>
      </c>
      <c r="E31" s="27">
        <f>D31-E$8</f>
        <v>0.30549999999999999</v>
      </c>
      <c r="F31" s="27">
        <f>LOG(E31)</f>
        <v>-0.51498878542142701</v>
      </c>
      <c r="G31" s="28">
        <f>(F31-$B$16)/$B$15</f>
        <v>0.11239083530504462</v>
      </c>
      <c r="H31" s="28">
        <f>10^G31</f>
        <v>1.2953610533428077</v>
      </c>
      <c r="I31" s="29">
        <v>500</v>
      </c>
      <c r="J31" s="30">
        <f>(H31*I31)</f>
        <v>647.68052667140387</v>
      </c>
      <c r="K31" s="31">
        <f>(0.05*J31/1000)*1000</f>
        <v>32.384026333570198</v>
      </c>
      <c r="L31" s="32">
        <f>K31+K50</f>
        <v>33.062365981275896</v>
      </c>
      <c r="M31" s="33">
        <f>(L31*1000000/50000)/1000</f>
        <v>0.66124731962551797</v>
      </c>
      <c r="N31" s="35"/>
      <c r="Q31"/>
    </row>
    <row r="32" spans="1:17" ht="15" x14ac:dyDescent="0.3">
      <c r="B32" s="74">
        <v>0.41899999999999998</v>
      </c>
      <c r="C32" s="74">
        <v>0.34899999999999998</v>
      </c>
      <c r="D32" s="27">
        <f t="shared" ref="D32:D36" si="11">AVERAGE(B32:C32)</f>
        <v>0.38400000000000001</v>
      </c>
      <c r="E32" s="27">
        <f t="shared" ref="E32:E36" si="12">D32-E$8</f>
        <v>0.33350000000000002</v>
      </c>
      <c r="F32" s="27">
        <f t="shared" ref="F32:F36" si="13">LOG(E32)</f>
        <v>-0.47690416174743222</v>
      </c>
      <c r="G32" s="28">
        <f t="shared" ref="G32:G36" si="14">(F32-$B$16)/$B$15</f>
        <v>0.15478127561724825</v>
      </c>
      <c r="H32" s="28">
        <f t="shared" ref="H32:H36" si="15">10^G32</f>
        <v>1.4281745036841318</v>
      </c>
      <c r="I32" s="29">
        <v>500</v>
      </c>
      <c r="J32" s="30">
        <f t="shared" ref="J32:J36" si="16">(H32*I32)</f>
        <v>714.08725184206594</v>
      </c>
      <c r="K32" s="31">
        <f t="shared" ref="K32:K36" si="17">(0.05*J32/1000)*1000</f>
        <v>35.704362592103301</v>
      </c>
      <c r="L32" s="32">
        <f>K32+K51</f>
        <v>36.78726067077784</v>
      </c>
      <c r="M32" s="33">
        <f t="shared" ref="M32:M36" si="18">(L32*1000000/50000)/1000</f>
        <v>0.73574521341555676</v>
      </c>
      <c r="N32" s="36"/>
      <c r="Q32"/>
    </row>
    <row r="33" spans="1:21" ht="15" x14ac:dyDescent="0.3">
      <c r="B33" s="74">
        <v>0.39100000000000001</v>
      </c>
      <c r="C33" s="74">
        <v>0.34300000000000003</v>
      </c>
      <c r="D33" s="27">
        <f t="shared" si="11"/>
        <v>0.36699999999999999</v>
      </c>
      <c r="E33" s="27">
        <f>D33-E$8</f>
        <v>0.3165</v>
      </c>
      <c r="F33" s="27">
        <f>LOG(E33)</f>
        <v>-0.49962628564662609</v>
      </c>
      <c r="G33" s="28">
        <f t="shared" si="14"/>
        <v>0.12949020683420623</v>
      </c>
      <c r="H33" s="28">
        <f t="shared" si="15"/>
        <v>1.3473803421173531</v>
      </c>
      <c r="I33" s="29">
        <v>500</v>
      </c>
      <c r="J33" s="30">
        <f t="shared" si="16"/>
        <v>673.69017105867658</v>
      </c>
      <c r="K33" s="31">
        <f t="shared" si="17"/>
        <v>33.684508552933828</v>
      </c>
      <c r="L33" s="32">
        <f t="shared" ref="L33:L36" si="19">K33+K52</f>
        <v>35.316733668158491</v>
      </c>
      <c r="M33" s="33">
        <f t="shared" si="18"/>
        <v>0.7063346733631698</v>
      </c>
      <c r="N33" s="36"/>
      <c r="Q33"/>
      <c r="R33"/>
      <c r="S33"/>
    </row>
    <row r="34" spans="1:21" ht="15" x14ac:dyDescent="0.3">
      <c r="A34" s="1" t="s">
        <v>26</v>
      </c>
      <c r="B34" s="74">
        <v>0.29699999999999999</v>
      </c>
      <c r="C34" s="74">
        <v>0.33100000000000002</v>
      </c>
      <c r="D34" s="27">
        <f t="shared" si="11"/>
        <v>0.314</v>
      </c>
      <c r="E34" s="27">
        <f t="shared" si="12"/>
        <v>0.26350000000000001</v>
      </c>
      <c r="F34" s="27">
        <f t="shared" si="13"/>
        <v>-0.57921938045143462</v>
      </c>
      <c r="G34" s="28">
        <f t="shared" si="14"/>
        <v>4.0898381338746501E-2</v>
      </c>
      <c r="H34" s="28">
        <f t="shared" si="15"/>
        <v>1.0987487179582991</v>
      </c>
      <c r="I34" s="29">
        <v>500</v>
      </c>
      <c r="J34" s="30">
        <f t="shared" si="16"/>
        <v>549.37435897914952</v>
      </c>
      <c r="K34" s="31">
        <f t="shared" si="17"/>
        <v>27.468717948957476</v>
      </c>
      <c r="L34" s="32">
        <f t="shared" si="19"/>
        <v>29.031080134378819</v>
      </c>
      <c r="M34" s="33">
        <f t="shared" si="18"/>
        <v>0.58062160268757634</v>
      </c>
      <c r="N34" s="36"/>
      <c r="Q34"/>
      <c r="R34"/>
      <c r="S34"/>
    </row>
    <row r="35" spans="1:21" ht="15" x14ac:dyDescent="0.3">
      <c r="B35" s="74">
        <v>0.33400000000000002</v>
      </c>
      <c r="C35" s="74">
        <v>0.36</v>
      </c>
      <c r="D35" s="27">
        <f t="shared" si="11"/>
        <v>0.34699999999999998</v>
      </c>
      <c r="E35" s="27">
        <f>D35-E$8</f>
        <v>0.29649999999999999</v>
      </c>
      <c r="F35" s="27">
        <f t="shared" si="13"/>
        <v>-0.52797530229971856</v>
      </c>
      <c r="G35" s="28">
        <f t="shared" si="14"/>
        <v>9.7936073370018806E-2</v>
      </c>
      <c r="H35" s="28">
        <f t="shared" si="15"/>
        <v>1.2529567305150127</v>
      </c>
      <c r="I35" s="29">
        <v>500</v>
      </c>
      <c r="J35" s="30">
        <f t="shared" si="16"/>
        <v>626.47836525750631</v>
      </c>
      <c r="K35" s="31">
        <f t="shared" si="17"/>
        <v>31.323918262875317</v>
      </c>
      <c r="L35" s="32">
        <f t="shared" si="19"/>
        <v>32.963515302235976</v>
      </c>
      <c r="M35" s="33">
        <f t="shared" si="18"/>
        <v>0.65927030604471948</v>
      </c>
      <c r="N35" s="36"/>
      <c r="Q35"/>
      <c r="R35"/>
      <c r="S35"/>
    </row>
    <row r="36" spans="1:21" ht="15" x14ac:dyDescent="0.3">
      <c r="B36" s="74">
        <v>0.32100000000000001</v>
      </c>
      <c r="C36" s="74">
        <v>0.32400000000000001</v>
      </c>
      <c r="D36" s="27">
        <f t="shared" si="11"/>
        <v>0.32250000000000001</v>
      </c>
      <c r="E36" s="27">
        <f t="shared" si="12"/>
        <v>0.27200000000000002</v>
      </c>
      <c r="F36" s="27">
        <f t="shared" si="13"/>
        <v>-0.56543109596580121</v>
      </c>
      <c r="G36" s="28">
        <f t="shared" si="14"/>
        <v>5.6245558075982659E-2</v>
      </c>
      <c r="H36" s="28">
        <f t="shared" si="15"/>
        <v>1.1382707030664343</v>
      </c>
      <c r="I36" s="29">
        <v>500</v>
      </c>
      <c r="J36" s="30">
        <f t="shared" si="16"/>
        <v>569.1353515332172</v>
      </c>
      <c r="K36" s="31">
        <f t="shared" si="17"/>
        <v>28.456767576660862</v>
      </c>
      <c r="L36" s="32">
        <f t="shared" si="19"/>
        <v>29.707040969602367</v>
      </c>
      <c r="M36" s="33">
        <f t="shared" si="18"/>
        <v>0.59414081939204733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66">
        <v>0.108</v>
      </c>
      <c r="C40" s="66">
        <v>9.5000000000000001E-2</v>
      </c>
      <c r="D40" s="27">
        <f>AVERAGE(B40:C40)</f>
        <v>0.10150000000000001</v>
      </c>
      <c r="E40" s="27">
        <f t="shared" ref="E40:E44" si="20">D40-E$8</f>
        <v>5.1000000000000004E-2</v>
      </c>
      <c r="F40" s="27">
        <f t="shared" ref="F40:F45" si="21">LOG(E40)</f>
        <v>-1.2924298239020635</v>
      </c>
      <c r="G40" s="28">
        <f t="shared" ref="G40:G45" si="22">(F40-$B$16)/$B$15</f>
        <v>-0.75294705591519384</v>
      </c>
      <c r="H40" s="27">
        <f t="shared" ref="H40:H45" si="23">10^G40</f>
        <v>0.17662531284083779</v>
      </c>
      <c r="I40" s="41">
        <v>16</v>
      </c>
      <c r="J40" s="42">
        <f t="shared" ref="J40:J45" si="24">H40*I40</f>
        <v>2.8260050054534047</v>
      </c>
      <c r="K40" s="30">
        <f>(0.1*J40/1000)*1000</f>
        <v>0.28260050054534047</v>
      </c>
      <c r="L40" s="67">
        <f>K40*100/L22</f>
        <v>0.84750572683708203</v>
      </c>
      <c r="M40" s="30">
        <f>AVERAGE(L40:L42)</f>
        <v>0.87109037408014123</v>
      </c>
      <c r="N40" s="44">
        <f>STDEV(L40:L42)</f>
        <v>0.34089999371179663</v>
      </c>
      <c r="R40"/>
      <c r="S40"/>
      <c r="T40"/>
      <c r="U40"/>
    </row>
    <row r="41" spans="1:21" ht="15" x14ac:dyDescent="0.3">
      <c r="B41" s="66">
        <v>8.8999999999999996E-2</v>
      </c>
      <c r="C41" s="66">
        <v>8.6999999999999994E-2</v>
      </c>
      <c r="D41" s="27">
        <f>AVERAGE(B41:C41)</f>
        <v>8.7999999999999995E-2</v>
      </c>
      <c r="E41" s="27">
        <f t="shared" si="20"/>
        <v>3.7499999999999992E-2</v>
      </c>
      <c r="F41" s="27">
        <f t="shared" si="21"/>
        <v>-1.4259687322722812</v>
      </c>
      <c r="G41" s="28">
        <f t="shared" si="22"/>
        <v>-0.90158376486841552</v>
      </c>
      <c r="H41" s="27">
        <f t="shared" si="23"/>
        <v>0.12543427822360739</v>
      </c>
      <c r="I41" s="41">
        <v>16</v>
      </c>
      <c r="J41" s="42">
        <f t="shared" si="24"/>
        <v>2.0069484515777183</v>
      </c>
      <c r="K41" s="30">
        <f t="shared" ref="K41:K45" si="25">(0.1*J41/1000)*1000</f>
        <v>0.20069484515777183</v>
      </c>
      <c r="L41" s="67">
        <f t="shared" ref="L41:L45" si="26">K41*100/L23</f>
        <v>0.54259512957212785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66">
        <v>0.13100000000000001</v>
      </c>
      <c r="C42" s="66">
        <v>0.121</v>
      </c>
      <c r="D42" s="27">
        <f>AVERAGE(B42:C42)</f>
        <v>0.126</v>
      </c>
      <c r="E42" s="27">
        <f>D42-E$8</f>
        <v>7.5499999999999998E-2</v>
      </c>
      <c r="F42" s="27">
        <f t="shared" si="21"/>
        <v>-1.1220530483708118</v>
      </c>
      <c r="G42" s="28">
        <f t="shared" si="22"/>
        <v>-0.56330762044205684</v>
      </c>
      <c r="H42" s="27">
        <f t="shared" si="23"/>
        <v>0.27333319606321388</v>
      </c>
      <c r="I42" s="41">
        <v>16</v>
      </c>
      <c r="J42" s="42">
        <f t="shared" si="24"/>
        <v>4.3733311370114221</v>
      </c>
      <c r="K42" s="30">
        <f t="shared" si="25"/>
        <v>0.43733311370114225</v>
      </c>
      <c r="L42" s="67">
        <f>K42*100/L24</f>
        <v>1.2231702658312138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66">
        <v>0.159</v>
      </c>
      <c r="C43" s="66">
        <v>0.16600000000000001</v>
      </c>
      <c r="D43" s="27">
        <f t="shared" ref="D43:D45" si="27">AVERAGE(B43:C43)</f>
        <v>0.16250000000000001</v>
      </c>
      <c r="E43" s="27">
        <f t="shared" si="20"/>
        <v>0.112</v>
      </c>
      <c r="F43" s="27">
        <f t="shared" si="21"/>
        <v>-0.9507819773298184</v>
      </c>
      <c r="G43" s="28">
        <f t="shared" si="22"/>
        <v>-0.37267278113477187</v>
      </c>
      <c r="H43" s="27">
        <f t="shared" si="23"/>
        <v>0.42396227981606349</v>
      </c>
      <c r="I43" s="41">
        <v>16</v>
      </c>
      <c r="J43" s="42">
        <f t="shared" si="24"/>
        <v>6.7833964770570159</v>
      </c>
      <c r="K43" s="30">
        <f t="shared" si="25"/>
        <v>0.67833964770570165</v>
      </c>
      <c r="L43" s="43">
        <f>K43*100/L25</f>
        <v>2.2832477129518245</v>
      </c>
      <c r="M43" s="30">
        <f>AVERAGE(L43:L45)</f>
        <v>3.5573810337461356</v>
      </c>
      <c r="N43" s="44">
        <f>STDEV(L43:L45)</f>
        <v>1.4984467298748421</v>
      </c>
      <c r="R43"/>
      <c r="S43"/>
      <c r="T43"/>
      <c r="U43"/>
    </row>
    <row r="44" spans="1:21" ht="15" x14ac:dyDescent="0.3">
      <c r="A44" s="45"/>
      <c r="B44" s="66">
        <v>0.215</v>
      </c>
      <c r="C44" s="66">
        <v>0.22700000000000001</v>
      </c>
      <c r="D44" s="27">
        <f>AVERAGE(B44:C44)</f>
        <v>0.221</v>
      </c>
      <c r="E44" s="27">
        <f t="shared" si="20"/>
        <v>0.17049999999999998</v>
      </c>
      <c r="F44" s="27">
        <f t="shared" si="21"/>
        <v>-0.76827561667148347</v>
      </c>
      <c r="G44" s="28">
        <f t="shared" si="22"/>
        <v>-0.16953239948601315</v>
      </c>
      <c r="H44" s="27">
        <f t="shared" si="23"/>
        <v>0.67681129917158589</v>
      </c>
      <c r="I44" s="41">
        <v>16</v>
      </c>
      <c r="J44" s="42">
        <f t="shared" si="24"/>
        <v>10.828980786745374</v>
      </c>
      <c r="K44" s="30">
        <f t="shared" si="25"/>
        <v>1.0828980786745375</v>
      </c>
      <c r="L44" s="43">
        <f>K44*100/L26</f>
        <v>3.1806524421797322</v>
      </c>
      <c r="M44" s="30"/>
      <c r="N44" s="44"/>
      <c r="R44"/>
      <c r="S44"/>
      <c r="T44"/>
      <c r="U44"/>
    </row>
    <row r="45" spans="1:21" ht="15" x14ac:dyDescent="0.3">
      <c r="A45" s="46"/>
      <c r="B45" s="66">
        <v>0.29599999999999999</v>
      </c>
      <c r="C45" s="66">
        <v>0.29799999999999999</v>
      </c>
      <c r="D45" s="27">
        <f t="shared" si="27"/>
        <v>0.29699999999999999</v>
      </c>
      <c r="E45" s="27">
        <f>D45-E$8</f>
        <v>0.2465</v>
      </c>
      <c r="F45" s="27">
        <f t="shared" si="21"/>
        <v>-0.60818307638675118</v>
      </c>
      <c r="G45" s="28">
        <f t="shared" si="22"/>
        <v>8.6600734516394211E-3</v>
      </c>
      <c r="H45" s="27">
        <f t="shared" si="23"/>
        <v>1.0201406970154125</v>
      </c>
      <c r="I45" s="41">
        <v>16</v>
      </c>
      <c r="J45" s="42">
        <f t="shared" si="24"/>
        <v>16.322251152246601</v>
      </c>
      <c r="K45" s="30">
        <f t="shared" si="25"/>
        <v>1.6322251152246601</v>
      </c>
      <c r="L45" s="43">
        <f t="shared" si="26"/>
        <v>5.20824294610685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2">
        <v>0.105</v>
      </c>
      <c r="C50" s="72">
        <v>9.8000000000000004E-2</v>
      </c>
      <c r="D50" s="27">
        <f>AVERAGE(B43:C43)</f>
        <v>0.16250000000000001</v>
      </c>
      <c r="E50" s="27">
        <f t="shared" ref="E50:E55" si="28">D50-E$8</f>
        <v>0.112</v>
      </c>
      <c r="F50" s="27">
        <f t="shared" ref="F50:F55" si="29">LOG(E50)</f>
        <v>-0.9507819773298184</v>
      </c>
      <c r="G50" s="28">
        <f t="shared" ref="G50:G55" si="30">(F50-$B$16)/$B$15</f>
        <v>-0.37267278113477187</v>
      </c>
      <c r="H50" s="27">
        <f t="shared" ref="H50:H55" si="31">10^G50</f>
        <v>0.42396227981606349</v>
      </c>
      <c r="I50" s="41">
        <v>16</v>
      </c>
      <c r="J50" s="42">
        <f t="shared" ref="J50:J55" si="32">H50*I50</f>
        <v>6.7833964770570159</v>
      </c>
      <c r="K50" s="30">
        <f>(0.1*J50/1000)*1000</f>
        <v>0.67833964770570165</v>
      </c>
      <c r="L50" s="67">
        <f>K50*100/L31</f>
        <v>2.0516972321033031</v>
      </c>
      <c r="M50" s="30">
        <f>AVERAGE(L50:L52)</f>
        <v>3.2056834680693114</v>
      </c>
      <c r="N50" s="44">
        <f>STDEV(L50:L52)</f>
        <v>1.3048692348352002</v>
      </c>
      <c r="O50" s="48">
        <f>L50/L40</f>
        <v>2.4208653312117447</v>
      </c>
      <c r="P50" s="30">
        <f>AVERAGE(O50:O52)</f>
        <v>3.8748290529020237</v>
      </c>
      <c r="Q50" s="44">
        <f>STDEV(O50:O52)</f>
        <v>1.5044754525360153</v>
      </c>
      <c r="S50"/>
      <c r="T50"/>
    </row>
    <row r="51" spans="1:25" ht="15" x14ac:dyDescent="0.3">
      <c r="B51" s="72">
        <v>8.6999999999999994E-2</v>
      </c>
      <c r="C51" s="72">
        <v>8.3000000000000004E-2</v>
      </c>
      <c r="D51" s="27">
        <f>AVERAGE(B44:C44)</f>
        <v>0.221</v>
      </c>
      <c r="E51" s="27">
        <f>D51-E$8</f>
        <v>0.17049999999999998</v>
      </c>
      <c r="F51" s="27">
        <f t="shared" si="29"/>
        <v>-0.76827561667148347</v>
      </c>
      <c r="G51" s="28">
        <f t="shared" si="30"/>
        <v>-0.16953239948601315</v>
      </c>
      <c r="H51" s="27">
        <f t="shared" si="31"/>
        <v>0.67681129917158589</v>
      </c>
      <c r="I51" s="41">
        <v>16</v>
      </c>
      <c r="J51" s="42">
        <f t="shared" si="32"/>
        <v>10.828980786745374</v>
      </c>
      <c r="K51" s="30">
        <f t="shared" ref="K51:K55" si="33">(0.1*J51/1000)*1000</f>
        <v>1.0828980786745375</v>
      </c>
      <c r="L51" s="67">
        <f>K51*100/L32</f>
        <v>2.9436768569581031</v>
      </c>
      <c r="M51" s="30"/>
      <c r="N51" s="44"/>
      <c r="O51" s="2">
        <f t="shared" ref="O51:O55" si="34">L51/L41</f>
        <v>5.425181127739549</v>
      </c>
      <c r="P51" s="30"/>
      <c r="Q51" s="44"/>
      <c r="S51"/>
      <c r="T51"/>
    </row>
    <row r="52" spans="1:25" ht="15" x14ac:dyDescent="0.3">
      <c r="B52" s="72">
        <v>8.1000000000000003E-2</v>
      </c>
      <c r="C52" s="72">
        <v>0.08</v>
      </c>
      <c r="D52" s="27">
        <f>AVERAGE(B45:C45)</f>
        <v>0.29699999999999999</v>
      </c>
      <c r="E52" s="27">
        <f t="shared" si="28"/>
        <v>0.2465</v>
      </c>
      <c r="F52" s="27">
        <f t="shared" si="29"/>
        <v>-0.60818307638675118</v>
      </c>
      <c r="G52" s="28">
        <f t="shared" si="30"/>
        <v>8.6600734516394211E-3</v>
      </c>
      <c r="H52" s="27">
        <f t="shared" si="31"/>
        <v>1.0201406970154125</v>
      </c>
      <c r="I52" s="41">
        <v>16</v>
      </c>
      <c r="J52" s="42">
        <f t="shared" si="32"/>
        <v>16.322251152246601</v>
      </c>
      <c r="K52" s="30">
        <f t="shared" si="33"/>
        <v>1.6322251152246601</v>
      </c>
      <c r="L52" s="67">
        <f t="shared" ref="L50:L55" si="35">K52*100/L33</f>
        <v>4.6216763151465265</v>
      </c>
      <c r="M52" s="30"/>
      <c r="N52" s="44"/>
      <c r="O52" s="2">
        <f t="shared" si="34"/>
        <v>3.7784406997547757</v>
      </c>
      <c r="P52" s="30"/>
      <c r="Q52" s="44"/>
      <c r="S52"/>
      <c r="T52"/>
    </row>
    <row r="53" spans="1:25" ht="15" x14ac:dyDescent="0.3">
      <c r="A53" s="1" t="s">
        <v>26</v>
      </c>
      <c r="B53" s="72">
        <v>0.32400000000000001</v>
      </c>
      <c r="C53" s="72">
        <v>0.251</v>
      </c>
      <c r="D53" s="27">
        <f>AVERAGE(B53:C53)</f>
        <v>0.28749999999999998</v>
      </c>
      <c r="E53" s="27">
        <f t="shared" si="28"/>
        <v>0.23699999999999999</v>
      </c>
      <c r="F53" s="27">
        <f t="shared" si="29"/>
        <v>-0.62525165398989613</v>
      </c>
      <c r="G53" s="28">
        <f t="shared" si="30"/>
        <v>-1.0338263680266845E-2</v>
      </c>
      <c r="H53" s="27">
        <f t="shared" si="31"/>
        <v>0.97647636588833786</v>
      </c>
      <c r="I53" s="41">
        <v>16</v>
      </c>
      <c r="J53" s="42">
        <f t="shared" si="32"/>
        <v>15.623621854213406</v>
      </c>
      <c r="K53" s="30">
        <f t="shared" si="33"/>
        <v>1.5623621854213408</v>
      </c>
      <c r="L53" s="43">
        <f t="shared" si="35"/>
        <v>5.3816881018187814</v>
      </c>
      <c r="M53" s="30">
        <f>AVERAGE(L53:L55)</f>
        <v>4.8547800547024922</v>
      </c>
      <c r="N53" s="44">
        <f>STDEV(L53:L55)</f>
        <v>0.59552025030878919</v>
      </c>
      <c r="O53" s="2">
        <f>L53/L43</f>
        <v>2.3570320781625731</v>
      </c>
      <c r="P53" s="30">
        <f>AVERAGE(O53:O55)</f>
        <v>1.5763114467359554</v>
      </c>
      <c r="Q53" s="44">
        <f>STDEV(O53:O55)</f>
        <v>0.77455155920422925</v>
      </c>
      <c r="S53"/>
      <c r="T53"/>
    </row>
    <row r="54" spans="1:25" ht="15" x14ac:dyDescent="0.3">
      <c r="A54" s="45"/>
      <c r="B54" s="72">
        <v>0.32200000000000001</v>
      </c>
      <c r="C54" s="72">
        <v>0.27400000000000002</v>
      </c>
      <c r="D54" s="27">
        <f>AVERAGE(B54:C54)</f>
        <v>0.29800000000000004</v>
      </c>
      <c r="E54" s="27">
        <f t="shared" si="28"/>
        <v>0.24750000000000005</v>
      </c>
      <c r="F54" s="27">
        <f t="shared" si="29"/>
        <v>-0.60642479673041239</v>
      </c>
      <c r="G54" s="28">
        <f t="shared" si="30"/>
        <v>1.0617142778678234E-2</v>
      </c>
      <c r="H54" s="27">
        <f t="shared" si="31"/>
        <v>1.0247481496004138</v>
      </c>
      <c r="I54" s="41">
        <v>16</v>
      </c>
      <c r="J54" s="42">
        <f t="shared" si="32"/>
        <v>16.395970393606621</v>
      </c>
      <c r="K54" s="30">
        <f t="shared" si="33"/>
        <v>1.6395970393606623</v>
      </c>
      <c r="L54" s="43">
        <f>K54*100/L35</f>
        <v>4.9739750882984417</v>
      </c>
      <c r="M54" s="30"/>
      <c r="N54" s="44"/>
      <c r="O54" s="2">
        <f t="shared" si="34"/>
        <v>1.5638222593380018</v>
      </c>
      <c r="P54" s="30"/>
      <c r="Q54" s="44"/>
      <c r="S54"/>
      <c r="T54"/>
    </row>
    <row r="55" spans="1:25" ht="15" x14ac:dyDescent="0.3">
      <c r="A55" s="46"/>
      <c r="B55" s="72">
        <v>0.32900000000000001</v>
      </c>
      <c r="C55" s="72">
        <v>0.16</v>
      </c>
      <c r="D55" s="27">
        <f>AVERAGE(B55:C55)</f>
        <v>0.2445</v>
      </c>
      <c r="E55" s="27">
        <f t="shared" si="28"/>
        <v>0.19400000000000001</v>
      </c>
      <c r="F55" s="27">
        <f t="shared" si="29"/>
        <v>-0.71219827006977399</v>
      </c>
      <c r="G55" s="28">
        <f t="shared" si="30"/>
        <v>-0.10711499359709271</v>
      </c>
      <c r="H55" s="27">
        <f t="shared" si="31"/>
        <v>0.78142087058844112</v>
      </c>
      <c r="I55" s="41">
        <v>16</v>
      </c>
      <c r="J55" s="42">
        <f t="shared" si="32"/>
        <v>12.502733929415058</v>
      </c>
      <c r="K55" s="30">
        <f t="shared" si="33"/>
        <v>1.250273392941506</v>
      </c>
      <c r="L55" s="43">
        <f t="shared" si="35"/>
        <v>4.2086769739902543</v>
      </c>
      <c r="M55" s="30"/>
      <c r="N55" s="44"/>
      <c r="O55" s="2">
        <f t="shared" si="34"/>
        <v>0.8080800027072913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3.8748290529020237</v>
      </c>
      <c r="O58" s="30">
        <f>Q50</f>
        <v>1.5044754525360153</v>
      </c>
    </row>
    <row r="59" spans="1:25" ht="15" x14ac:dyDescent="0.3">
      <c r="D59"/>
      <c r="E59"/>
      <c r="G59"/>
      <c r="M59" s="2" t="s">
        <v>26</v>
      </c>
      <c r="N59" s="30">
        <f>P53</f>
        <v>1.5763114467359554</v>
      </c>
      <c r="O59" s="30">
        <f>Q53</f>
        <v>0.77455155920422925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0.87109037408014123</v>
      </c>
      <c r="C65" s="30">
        <f>N40</f>
        <v>0.34089999371179663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3.2056834680693114</v>
      </c>
      <c r="C66" s="30">
        <f>N50</f>
        <v>1.3048692348352002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3.5573810337461356</v>
      </c>
      <c r="C67" s="30">
        <f>N43</f>
        <v>1.4984467298748421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4.8547800547024922</v>
      </c>
      <c r="C68" s="30">
        <f>N53</f>
        <v>0.59552025030878919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60" zoomScaleNormal="60" workbookViewId="0">
      <selection activeCell="C3" sqref="C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7.875" style="2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3" t="s">
        <v>0</v>
      </c>
      <c r="B1" s="64" t="s">
        <v>44</v>
      </c>
    </row>
    <row r="2" spans="1:20" x14ac:dyDescent="0.2">
      <c r="A2" s="63" t="s">
        <v>1</v>
      </c>
      <c r="B2" s="65" t="s">
        <v>45</v>
      </c>
      <c r="C2" s="3"/>
      <c r="E2" s="4" t="s">
        <v>40</v>
      </c>
    </row>
    <row r="3" spans="1:20" ht="15" x14ac:dyDescent="0.3">
      <c r="A3" s="63" t="s">
        <v>2</v>
      </c>
      <c r="B3" s="65" t="s">
        <v>43</v>
      </c>
      <c r="D3" s="10" t="s">
        <v>41</v>
      </c>
      <c r="E3" s="70">
        <v>6419840</v>
      </c>
      <c r="F3" s="70">
        <v>6909304</v>
      </c>
    </row>
    <row r="4" spans="1:20" ht="15" x14ac:dyDescent="0.3">
      <c r="D4" s="10" t="s">
        <v>42</v>
      </c>
      <c r="E4" s="71">
        <v>4706400</v>
      </c>
      <c r="F4" s="71">
        <v>4704712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8">
        <v>4.9000000000000002E-2</v>
      </c>
      <c r="D8" s="68">
        <v>5.1999999999999998E-2</v>
      </c>
      <c r="E8" s="11">
        <f t="shared" ref="E8:E13" si="0">AVERAGE(C8:D8)</f>
        <v>5.0500000000000003E-2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8">
        <v>8.4000000000000005E-2</v>
      </c>
      <c r="D9" s="68">
        <v>8.7999999999999995E-2</v>
      </c>
      <c r="E9" s="11">
        <f t="shared" si="0"/>
        <v>8.5999999999999993E-2</v>
      </c>
      <c r="F9" s="12">
        <f>(E9-$E$8)</f>
        <v>3.549999999999999E-2</v>
      </c>
      <c r="G9" s="12">
        <f>LOG(B9)</f>
        <v>-0.86341728222799241</v>
      </c>
      <c r="H9" s="12">
        <f>LOG(F9)</f>
        <v>-1.449771646944906</v>
      </c>
      <c r="N9"/>
      <c r="O9"/>
      <c r="P9"/>
    </row>
    <row r="10" spans="1:20" ht="15" x14ac:dyDescent="0.3">
      <c r="A10" s="10">
        <v>10.4</v>
      </c>
      <c r="B10" s="12">
        <f>A10/23</f>
        <v>0.45217391304347826</v>
      </c>
      <c r="C10" s="68">
        <v>0.17599999999999999</v>
      </c>
      <c r="D10" s="68">
        <v>0.16900000000000001</v>
      </c>
      <c r="E10" s="11">
        <f t="shared" si="0"/>
        <v>0.17249999999999999</v>
      </c>
      <c r="F10" s="12">
        <f>(E10-$E$8)</f>
        <v>0.12199999999999998</v>
      </c>
      <c r="G10" s="12">
        <f>LOG(B10)</f>
        <v>-0.34469449671881253</v>
      </c>
      <c r="H10" s="12">
        <f>LOG(F10)</f>
        <v>-0.91364016932525183</v>
      </c>
      <c r="N10"/>
      <c r="O10"/>
      <c r="P10"/>
    </row>
    <row r="11" spans="1:20" ht="15" x14ac:dyDescent="0.3">
      <c r="A11" s="10">
        <v>31.5</v>
      </c>
      <c r="B11" s="12">
        <f t="shared" ref="B11:B13" si="1">A11/23</f>
        <v>1.3695652173913044</v>
      </c>
      <c r="C11" s="68">
        <v>0.443</v>
      </c>
      <c r="D11" s="68">
        <v>0.45100000000000001</v>
      </c>
      <c r="E11" s="11">
        <f t="shared" si="0"/>
        <v>0.44700000000000001</v>
      </c>
      <c r="F11" s="12">
        <f>(E11-$E$8)</f>
        <v>0.39650000000000002</v>
      </c>
      <c r="G11" s="12">
        <f>LOG(B11)</f>
        <v>0.13658271777200767</v>
      </c>
      <c r="H11" s="12">
        <f>LOG(F11)</f>
        <v>-0.40175680834637739</v>
      </c>
      <c r="N11"/>
      <c r="O11"/>
      <c r="Q11"/>
      <c r="R11"/>
      <c r="S11"/>
      <c r="T11"/>
    </row>
    <row r="12" spans="1:20" ht="15" x14ac:dyDescent="0.3">
      <c r="A12" s="10">
        <v>106</v>
      </c>
      <c r="B12" s="12">
        <f>A12/23</f>
        <v>4.6086956521739131</v>
      </c>
      <c r="C12" s="68">
        <v>1.1439999999999999</v>
      </c>
      <c r="D12" s="68">
        <v>1.1020000000000001</v>
      </c>
      <c r="E12" s="11">
        <f t="shared" si="0"/>
        <v>1.123</v>
      </c>
      <c r="F12" s="12">
        <f>(E12-$E$8)</f>
        <v>1.0725</v>
      </c>
      <c r="G12" s="12">
        <f>LOG(B12)</f>
        <v>0.66357802924717735</v>
      </c>
      <c r="H12" s="12">
        <f>LOG(F12)</f>
        <v>3.0397300856761861E-2</v>
      </c>
      <c r="N12"/>
      <c r="O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8">
        <v>1.756</v>
      </c>
      <c r="D13" s="68">
        <v>1.179</v>
      </c>
      <c r="E13" s="11">
        <f t="shared" si="0"/>
        <v>1.4675</v>
      </c>
      <c r="F13" s="12">
        <f>(E13-$E$8)</f>
        <v>1.417</v>
      </c>
      <c r="G13" s="12">
        <f>LOG(B13)</f>
        <v>0.96049145871632635</v>
      </c>
      <c r="H13" s="12">
        <f>LOG(F13)</f>
        <v>0.15136985024746041</v>
      </c>
      <c r="N13"/>
      <c r="O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0.89842481921639183</v>
      </c>
      <c r="N15"/>
    </row>
    <row r="16" spans="1:20" ht="15" x14ac:dyDescent="0.25">
      <c r="A16" s="5" t="s">
        <v>11</v>
      </c>
      <c r="B16" s="11">
        <f>INTERCEPT(H9:H13,G9:G13)</f>
        <v>-0.615963501311941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69">
        <v>0.19700000000000001</v>
      </c>
      <c r="C22" s="69">
        <v>0.254</v>
      </c>
      <c r="D22" s="27">
        <f>AVERAGE(B22:C22)</f>
        <v>0.22550000000000001</v>
      </c>
      <c r="E22" s="27">
        <f>D22-E$8</f>
        <v>0.17499999999999999</v>
      </c>
      <c r="F22" s="27">
        <f>LOG(E22)</f>
        <v>-0.75696195131370558</v>
      </c>
      <c r="G22" s="28">
        <f>(F22-$B$16)/$B$15</f>
        <v>-0.15693962030650907</v>
      </c>
      <c r="H22" s="28">
        <f>10^G22</f>
        <v>0.6967233723975339</v>
      </c>
      <c r="I22" s="29">
        <v>500</v>
      </c>
      <c r="J22" s="30">
        <f>(H22*I22)</f>
        <v>348.36168619876696</v>
      </c>
      <c r="K22" s="31">
        <f>(0.05*J22/1000)*1000</f>
        <v>17.418084309938347</v>
      </c>
      <c r="L22" s="32">
        <f>K22+K40+K50</f>
        <v>18.268542933915292</v>
      </c>
      <c r="M22" s="33">
        <f>(L22*1000000/50000)/1000</f>
        <v>0.36537085867830582</v>
      </c>
      <c r="N22" s="34"/>
    </row>
    <row r="23" spans="1:17" ht="15" x14ac:dyDescent="0.3">
      <c r="B23" s="69">
        <v>0.23300000000000001</v>
      </c>
      <c r="C23" s="69">
        <v>0.248</v>
      </c>
      <c r="D23" s="27">
        <f>AVERAGE(B23:C23)</f>
        <v>0.24049999999999999</v>
      </c>
      <c r="E23" s="27">
        <f t="shared" ref="E23:E27" si="2">D23-E$8</f>
        <v>0.19</v>
      </c>
      <c r="F23" s="27">
        <f t="shared" ref="F23:F27" si="3">LOG(E23)</f>
        <v>-0.72124639904717103</v>
      </c>
      <c r="G23" s="28">
        <f t="shared" ref="G23:G27" si="4">(F23-$B$16)/$B$15</f>
        <v>-0.11718609669205043</v>
      </c>
      <c r="H23" s="28">
        <f t="shared" ref="H23:H27" si="5">10^G23</f>
        <v>0.76350854741062713</v>
      </c>
      <c r="I23" s="29">
        <v>500</v>
      </c>
      <c r="J23" s="30">
        <f t="shared" ref="J23:J25" si="6">(H23*I23)</f>
        <v>381.75427370531355</v>
      </c>
      <c r="K23" s="31">
        <f t="shared" ref="K23:K26" si="7">(0.05*J23/1000)*1000</f>
        <v>19.08771368526568</v>
      </c>
      <c r="L23" s="32">
        <f>K23+K41+K51</f>
        <v>21.232439250453311</v>
      </c>
      <c r="M23" s="33">
        <f t="shared" ref="M23:M27" si="8">(L23*1000000/50000)/1000</f>
        <v>0.42464878500906622</v>
      </c>
      <c r="N23" s="34"/>
    </row>
    <row r="24" spans="1:17" ht="15" x14ac:dyDescent="0.3">
      <c r="B24" s="69">
        <v>0.26600000000000001</v>
      </c>
      <c r="C24" s="69">
        <v>0.27</v>
      </c>
      <c r="D24" s="27">
        <f>AVERAGE(B24:C24)</f>
        <v>0.26800000000000002</v>
      </c>
      <c r="E24" s="27">
        <f t="shared" si="2"/>
        <v>0.21750000000000003</v>
      </c>
      <c r="F24" s="27">
        <f t="shared" si="3"/>
        <v>-0.66254073870934382</v>
      </c>
      <c r="G24" s="28">
        <f t="shared" si="4"/>
        <v>-5.1843222049483897E-2</v>
      </c>
      <c r="H24" s="28">
        <f t="shared" si="5"/>
        <v>0.88747632835536583</v>
      </c>
      <c r="I24" s="29">
        <v>500</v>
      </c>
      <c r="J24" s="30">
        <f t="shared" si="6"/>
        <v>443.7381641776829</v>
      </c>
      <c r="K24" s="31">
        <f t="shared" si="7"/>
        <v>22.186908208884148</v>
      </c>
      <c r="L24" s="32">
        <f t="shared" ref="L24:L27" si="9">K24+K42+K52</f>
        <v>24.257934352159392</v>
      </c>
      <c r="M24" s="33">
        <f t="shared" si="8"/>
        <v>0.48515868704318788</v>
      </c>
      <c r="N24" s="34"/>
    </row>
    <row r="25" spans="1:17" ht="15" x14ac:dyDescent="0.3">
      <c r="A25" s="1" t="s">
        <v>26</v>
      </c>
      <c r="B25" s="69">
        <v>0.27500000000000002</v>
      </c>
      <c r="C25" s="69">
        <v>0.223</v>
      </c>
      <c r="D25" s="27">
        <f t="shared" ref="D22:D27" si="10">AVERAGE(B25:C25)</f>
        <v>0.249</v>
      </c>
      <c r="E25" s="27">
        <f t="shared" si="2"/>
        <v>0.19850000000000001</v>
      </c>
      <c r="F25" s="27">
        <f t="shared" si="3"/>
        <v>-0.70223948890086607</v>
      </c>
      <c r="G25" s="28">
        <f t="shared" si="4"/>
        <v>-9.6030280713054195E-2</v>
      </c>
      <c r="H25" s="28">
        <f t="shared" si="5"/>
        <v>0.80162216920034068</v>
      </c>
      <c r="I25" s="29">
        <v>500</v>
      </c>
      <c r="J25" s="30">
        <f t="shared" si="6"/>
        <v>400.81108460017032</v>
      </c>
      <c r="K25" s="31">
        <f t="shared" si="7"/>
        <v>20.040554230008517</v>
      </c>
      <c r="L25" s="32">
        <f t="shared" si="9"/>
        <v>22.15259305465176</v>
      </c>
      <c r="M25" s="33">
        <f t="shared" si="8"/>
        <v>0.44305186109303518</v>
      </c>
      <c r="N25" s="34"/>
    </row>
    <row r="26" spans="1:17" ht="15" x14ac:dyDescent="0.3">
      <c r="B26" s="69">
        <v>0.24299999999999999</v>
      </c>
      <c r="C26" s="69">
        <v>0.253</v>
      </c>
      <c r="D26" s="27">
        <f t="shared" si="10"/>
        <v>0.248</v>
      </c>
      <c r="E26" s="27">
        <f t="shared" si="2"/>
        <v>0.19750000000000001</v>
      </c>
      <c r="F26" s="27">
        <f t="shared" si="3"/>
        <v>-0.7044329000375209</v>
      </c>
      <c r="G26" s="28">
        <f t="shared" si="4"/>
        <v>-9.8471677132364974E-2</v>
      </c>
      <c r="H26" s="28">
        <f t="shared" si="5"/>
        <v>0.79712847427656108</v>
      </c>
      <c r="I26" s="29">
        <v>500</v>
      </c>
      <c r="J26" s="30">
        <f>(H26*I26)</f>
        <v>398.56423713828053</v>
      </c>
      <c r="K26" s="31">
        <f t="shared" si="7"/>
        <v>19.928211856914029</v>
      </c>
      <c r="L26" s="32">
        <f t="shared" si="9"/>
        <v>22.671791968391279</v>
      </c>
      <c r="M26" s="33">
        <f t="shared" si="8"/>
        <v>0.45343583936782561</v>
      </c>
      <c r="N26" s="34"/>
    </row>
    <row r="27" spans="1:17" ht="15" x14ac:dyDescent="0.3">
      <c r="B27" s="69">
        <v>0.224</v>
      </c>
      <c r="C27" s="69">
        <v>0.24099999999999999</v>
      </c>
      <c r="D27" s="27">
        <f t="shared" si="10"/>
        <v>0.23249999999999998</v>
      </c>
      <c r="E27" s="27">
        <f t="shared" si="2"/>
        <v>0.182</v>
      </c>
      <c r="F27" s="27">
        <f t="shared" si="3"/>
        <v>-0.73992861201492521</v>
      </c>
      <c r="G27" s="28">
        <f t="shared" si="4"/>
        <v>-0.13798050549305491</v>
      </c>
      <c r="H27" s="28">
        <f t="shared" si="5"/>
        <v>0.72781247367603086</v>
      </c>
      <c r="I27" s="29">
        <v>500</v>
      </c>
      <c r="J27" s="30">
        <f>(H27*I27)</f>
        <v>363.90623683801545</v>
      </c>
      <c r="K27" s="31">
        <f>(0.05*J27/1000)*1000</f>
        <v>18.195311841900772</v>
      </c>
      <c r="L27" s="32">
        <f t="shared" si="9"/>
        <v>20.019221808622692</v>
      </c>
      <c r="M27" s="33">
        <f t="shared" si="8"/>
        <v>0.40038443617245384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69">
        <v>0.19700000000000001</v>
      </c>
      <c r="C31" s="69">
        <v>0.254</v>
      </c>
      <c r="D31" s="27">
        <f>AVERAGE(B31:C31)</f>
        <v>0.22550000000000001</v>
      </c>
      <c r="E31" s="27">
        <f t="shared" ref="E31:E36" si="11">D31-E$8</f>
        <v>0.17499999999999999</v>
      </c>
      <c r="F31" s="27">
        <f>LOG(E31)</f>
        <v>-0.75696195131370558</v>
      </c>
      <c r="G31" s="28">
        <f>(F31-$B$16)/$B$15</f>
        <v>-0.15693962030650907</v>
      </c>
      <c r="H31" s="28">
        <f>10^G31</f>
        <v>0.6967233723975339</v>
      </c>
      <c r="I31" s="29">
        <v>500</v>
      </c>
      <c r="J31" s="30">
        <f>(H31*I31)</f>
        <v>348.36168619876696</v>
      </c>
      <c r="K31" s="31">
        <f>(0.05*J31/1000)*1000</f>
        <v>17.418084309938347</v>
      </c>
      <c r="L31" s="32">
        <f>K31+K50</f>
        <v>18.022693263032515</v>
      </c>
      <c r="M31" s="33">
        <f>(L31*1000000/50000)/1000</f>
        <v>0.36045386526065026</v>
      </c>
      <c r="N31" s="35"/>
      <c r="Q31"/>
    </row>
    <row r="32" spans="1:17" ht="15" x14ac:dyDescent="0.3">
      <c r="B32" s="69">
        <v>0.23300000000000001</v>
      </c>
      <c r="C32" s="69">
        <v>0.248</v>
      </c>
      <c r="D32" s="27">
        <f>AVERAGE(B32:C32)</f>
        <v>0.24049999999999999</v>
      </c>
      <c r="E32" s="27">
        <f t="shared" si="11"/>
        <v>0.19</v>
      </c>
      <c r="F32" s="27">
        <f t="shared" ref="F32:F36" si="12">LOG(E32)</f>
        <v>-0.72124639904717103</v>
      </c>
      <c r="G32" s="28">
        <f t="shared" ref="G32:G36" si="13">(F32-$B$16)/$B$15</f>
        <v>-0.11718609669205043</v>
      </c>
      <c r="H32" s="28">
        <f t="shared" ref="H32:H35" si="14">10^G32</f>
        <v>0.76350854741062713</v>
      </c>
      <c r="I32" s="29">
        <v>500</v>
      </c>
      <c r="J32" s="30">
        <f t="shared" ref="J32:J33" si="15">(H32*I32)</f>
        <v>381.75427370531355</v>
      </c>
      <c r="K32" s="31">
        <f t="shared" ref="K32:K35" si="16">(0.05*J32/1000)*1000</f>
        <v>19.08771368526568</v>
      </c>
      <c r="L32" s="32">
        <f>K32+K51</f>
        <v>20.723624340764669</v>
      </c>
      <c r="M32" s="33">
        <f t="shared" ref="M32:M36" si="17">(L32*1000000/50000)/1000</f>
        <v>0.41447248681529336</v>
      </c>
      <c r="N32" s="36"/>
      <c r="Q32"/>
    </row>
    <row r="33" spans="1:21" ht="15" x14ac:dyDescent="0.3">
      <c r="B33" s="69">
        <v>0.26600000000000001</v>
      </c>
      <c r="C33" s="69">
        <v>0.27</v>
      </c>
      <c r="D33" s="27">
        <f>AVERAGE(B33:C33)</f>
        <v>0.26800000000000002</v>
      </c>
      <c r="E33" s="27">
        <f t="shared" si="11"/>
        <v>0.21750000000000003</v>
      </c>
      <c r="F33" s="27">
        <f t="shared" si="12"/>
        <v>-0.66254073870934382</v>
      </c>
      <c r="G33" s="28">
        <f t="shared" si="13"/>
        <v>-5.1843222049483897E-2</v>
      </c>
      <c r="H33" s="28">
        <f t="shared" si="14"/>
        <v>0.88747632835536583</v>
      </c>
      <c r="I33" s="29">
        <v>500</v>
      </c>
      <c r="J33" s="30">
        <f t="shared" si="15"/>
        <v>443.7381641776829</v>
      </c>
      <c r="K33" s="31">
        <f t="shared" si="16"/>
        <v>22.186908208884148</v>
      </c>
      <c r="L33" s="32">
        <f t="shared" ref="L33:L35" si="18">K33+K52</f>
        <v>23.422843305004072</v>
      </c>
      <c r="M33" s="33">
        <f t="shared" si="17"/>
        <v>0.46845686610008141</v>
      </c>
      <c r="N33" s="36"/>
      <c r="Q33"/>
      <c r="R33"/>
      <c r="S33"/>
    </row>
    <row r="34" spans="1:21" ht="15" x14ac:dyDescent="0.3">
      <c r="A34" s="1" t="s">
        <v>26</v>
      </c>
      <c r="B34" s="69">
        <v>0.27500000000000002</v>
      </c>
      <c r="C34" s="69">
        <v>0.223</v>
      </c>
      <c r="D34" s="27">
        <f t="shared" ref="D34:D36" si="19">AVERAGE(B34:C34)</f>
        <v>0.249</v>
      </c>
      <c r="E34" s="27">
        <f t="shared" si="11"/>
        <v>0.19850000000000001</v>
      </c>
      <c r="F34" s="27">
        <f t="shared" si="12"/>
        <v>-0.70223948890086607</v>
      </c>
      <c r="G34" s="28">
        <f t="shared" si="13"/>
        <v>-9.6030280713054195E-2</v>
      </c>
      <c r="H34" s="28">
        <f>10^G34</f>
        <v>0.80162216920034068</v>
      </c>
      <c r="I34" s="29">
        <v>500</v>
      </c>
      <c r="J34" s="30">
        <f>(H34*I34)</f>
        <v>400.81108460017032</v>
      </c>
      <c r="K34" s="31">
        <f t="shared" si="16"/>
        <v>20.040554230008517</v>
      </c>
      <c r="L34" s="32">
        <f t="shared" si="18"/>
        <v>21.547984101557592</v>
      </c>
      <c r="M34" s="33">
        <f t="shared" si="17"/>
        <v>0.43095968203115187</v>
      </c>
      <c r="N34" s="36"/>
      <c r="Q34"/>
    </row>
    <row r="35" spans="1:21" ht="15" x14ac:dyDescent="0.3">
      <c r="B35" s="69">
        <v>0.24299999999999999</v>
      </c>
      <c r="C35" s="69">
        <v>0.253</v>
      </c>
      <c r="D35" s="27">
        <f t="shared" si="19"/>
        <v>0.248</v>
      </c>
      <c r="E35" s="27">
        <f t="shared" si="11"/>
        <v>0.19750000000000001</v>
      </c>
      <c r="F35" s="27">
        <f t="shared" si="12"/>
        <v>-0.7044329000375209</v>
      </c>
      <c r="G35" s="28">
        <f t="shared" si="13"/>
        <v>-9.8471677132364974E-2</v>
      </c>
      <c r="H35" s="28">
        <f t="shared" si="14"/>
        <v>0.79712847427656108</v>
      </c>
      <c r="I35" s="29">
        <v>500</v>
      </c>
      <c r="J35" s="30">
        <f>(H35*I35)</f>
        <v>398.56423713828053</v>
      </c>
      <c r="K35" s="31">
        <f t="shared" si="16"/>
        <v>19.928211856914029</v>
      </c>
      <c r="L35" s="32">
        <f t="shared" si="18"/>
        <v>21.03588131289229</v>
      </c>
      <c r="M35" s="33">
        <f t="shared" si="17"/>
        <v>0.42071762625784576</v>
      </c>
      <c r="N35" s="36"/>
      <c r="Q35"/>
      <c r="R35"/>
      <c r="S35"/>
    </row>
    <row r="36" spans="1:21" ht="15" x14ac:dyDescent="0.3">
      <c r="B36" s="69">
        <v>0.224</v>
      </c>
      <c r="C36" s="69">
        <v>0.24099999999999999</v>
      </c>
      <c r="D36" s="27">
        <f t="shared" si="19"/>
        <v>0.23249999999999998</v>
      </c>
      <c r="E36" s="27">
        <f t="shared" si="11"/>
        <v>0.182</v>
      </c>
      <c r="F36" s="27">
        <f t="shared" si="12"/>
        <v>-0.73992861201492521</v>
      </c>
      <c r="G36" s="28">
        <f t="shared" si="13"/>
        <v>-0.13798050549305491</v>
      </c>
      <c r="H36" s="28">
        <f>10^G36</f>
        <v>0.72781247367603086</v>
      </c>
      <c r="I36" s="29">
        <v>500</v>
      </c>
      <c r="J36" s="30">
        <f>(H36*I36)</f>
        <v>363.90623683801545</v>
      </c>
      <c r="K36" s="31">
        <f>(0.05*J36/1000)*1000</f>
        <v>18.195311841900772</v>
      </c>
      <c r="L36" s="32">
        <f>K36+K55</f>
        <v>18.783286712502768</v>
      </c>
      <c r="M36" s="33">
        <f t="shared" si="17"/>
        <v>0.37566573425005539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</row>
    <row r="40" spans="1:21" ht="15" x14ac:dyDescent="0.3">
      <c r="A40" s="1" t="s">
        <v>33</v>
      </c>
      <c r="B40" s="73">
        <v>9.6000000000000002E-2</v>
      </c>
      <c r="C40" s="73">
        <v>9.5000000000000001E-2</v>
      </c>
      <c r="D40" s="27">
        <f>AVERAGE(B40:C40)</f>
        <v>9.5500000000000002E-2</v>
      </c>
      <c r="E40" s="27">
        <f t="shared" ref="E40:E45" si="20">D40-E$8</f>
        <v>4.4999999999999998E-2</v>
      </c>
      <c r="F40" s="27">
        <f t="shared" ref="F40:F45" si="21">LOG(E40)</f>
        <v>-1.3467874862246563</v>
      </c>
      <c r="G40" s="28">
        <f t="shared" ref="G40:G45" si="22">(F40-$B$16)/$B$15</f>
        <v>-0.81345035141631727</v>
      </c>
      <c r="H40" s="27">
        <f t="shared" ref="H40:H45" si="23">10^G40</f>
        <v>0.15365604430173643</v>
      </c>
      <c r="I40" s="41">
        <v>16</v>
      </c>
      <c r="J40" s="42">
        <f t="shared" ref="J40:J45" si="24">H40*I40</f>
        <v>2.4584967088277829</v>
      </c>
      <c r="K40" s="30">
        <f>(0.1*J40/1000)*1000</f>
        <v>0.24584967088277834</v>
      </c>
      <c r="L40" s="43">
        <f>K40*100/L22</f>
        <v>1.3457541292270327</v>
      </c>
      <c r="M40" s="30">
        <f>AVERAGE(L40:L42)</f>
        <v>2.3949018826473014</v>
      </c>
      <c r="N40" s="44">
        <f>STDEV(L41:L42)</f>
        <v>0.73973593420221395</v>
      </c>
      <c r="R40"/>
      <c r="S40"/>
      <c r="T40"/>
      <c r="U40"/>
    </row>
    <row r="41" spans="1:21" ht="15" x14ac:dyDescent="0.3">
      <c r="B41" s="73">
        <v>0.13700000000000001</v>
      </c>
      <c r="C41" s="73">
        <v>0.13700000000000001</v>
      </c>
      <c r="D41" s="27">
        <f>AVERAGE(B41:C41)</f>
        <v>0.13700000000000001</v>
      </c>
      <c r="E41" s="27">
        <f t="shared" si="20"/>
        <v>8.6500000000000007E-2</v>
      </c>
      <c r="F41" s="27">
        <f t="shared" si="21"/>
        <v>-1.0629838925351858</v>
      </c>
      <c r="G41" s="28">
        <f t="shared" si="22"/>
        <v>-0.49756015379577001</v>
      </c>
      <c r="H41" s="27">
        <f t="shared" si="23"/>
        <v>0.3180093185554016</v>
      </c>
      <c r="I41" s="41">
        <v>16</v>
      </c>
      <c r="J41" s="42">
        <f t="shared" si="24"/>
        <v>5.0881490968864256</v>
      </c>
      <c r="K41" s="30">
        <f t="shared" ref="K41:K45" si="25">(0.1*J41/1000)*1000</f>
        <v>0.50881490968864262</v>
      </c>
      <c r="L41" s="43">
        <f t="shared" ref="L41:L45" si="26">K41*100/L23</f>
        <v>2.3964034639956853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3">
        <v>0.189</v>
      </c>
      <c r="C42" s="73">
        <v>0.182</v>
      </c>
      <c r="D42" s="27">
        <f>AVERAGE(B42:C42)</f>
        <v>0.1855</v>
      </c>
      <c r="E42" s="27">
        <f t="shared" si="20"/>
        <v>0.13500000000000001</v>
      </c>
      <c r="F42" s="27">
        <f t="shared" si="21"/>
        <v>-0.86966623150499389</v>
      </c>
      <c r="G42" s="28">
        <f t="shared" si="22"/>
        <v>-0.28238615493095237</v>
      </c>
      <c r="H42" s="27">
        <f t="shared" si="23"/>
        <v>0.52193190447207505</v>
      </c>
      <c r="I42" s="41">
        <v>16</v>
      </c>
      <c r="J42" s="42">
        <f t="shared" si="24"/>
        <v>8.3509104715532008</v>
      </c>
      <c r="K42" s="30">
        <f t="shared" si="25"/>
        <v>0.83509104715532012</v>
      </c>
      <c r="L42" s="43">
        <f t="shared" si="26"/>
        <v>3.4425480547191856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3">
        <v>0.159</v>
      </c>
      <c r="C43" s="73">
        <v>0.14399999999999999</v>
      </c>
      <c r="D43" s="27">
        <f t="shared" ref="D43:D45" si="27">AVERAGE(B43:C43)</f>
        <v>0.1515</v>
      </c>
      <c r="E43" s="27">
        <f t="shared" si="20"/>
        <v>0.10099999999999999</v>
      </c>
      <c r="F43" s="27">
        <f t="shared" si="21"/>
        <v>-0.99567862621735748</v>
      </c>
      <c r="G43" s="28">
        <f t="shared" si="22"/>
        <v>-0.42264540870164835</v>
      </c>
      <c r="H43" s="27">
        <f t="shared" si="23"/>
        <v>0.37788059568385535</v>
      </c>
      <c r="I43" s="41">
        <v>16</v>
      </c>
      <c r="J43" s="42">
        <f t="shared" si="24"/>
        <v>6.0460895309416856</v>
      </c>
      <c r="K43" s="30">
        <f t="shared" si="25"/>
        <v>0.60460895309416862</v>
      </c>
      <c r="L43" s="43">
        <f t="shared" si="26"/>
        <v>2.729292013817807</v>
      </c>
      <c r="M43" s="30">
        <f>AVERAGE(L43:L45)</f>
        <v>5.3728850975843052</v>
      </c>
      <c r="N43" s="44">
        <f>STDEV(L44:L45)</f>
        <v>0.73671996514056681</v>
      </c>
      <c r="R43"/>
      <c r="S43"/>
      <c r="T43"/>
      <c r="U43"/>
    </row>
    <row r="44" spans="1:21" ht="15" x14ac:dyDescent="0.3">
      <c r="A44" s="45"/>
      <c r="B44" s="73">
        <v>0.3</v>
      </c>
      <c r="C44" s="73">
        <v>0.29499999999999998</v>
      </c>
      <c r="D44" s="27">
        <f t="shared" si="27"/>
        <v>0.29749999999999999</v>
      </c>
      <c r="E44" s="27">
        <f t="shared" si="20"/>
        <v>0.247</v>
      </c>
      <c r="F44" s="27">
        <f t="shared" si="21"/>
        <v>-0.60730304674033431</v>
      </c>
      <c r="G44" s="28">
        <f t="shared" si="22"/>
        <v>9.6395985355350704E-3</v>
      </c>
      <c r="H44" s="27">
        <f t="shared" si="23"/>
        <v>1.022444159686869</v>
      </c>
      <c r="I44" s="41">
        <v>16</v>
      </c>
      <c r="J44" s="42">
        <f t="shared" si="24"/>
        <v>16.359106554989904</v>
      </c>
      <c r="K44" s="30">
        <f t="shared" si="25"/>
        <v>1.6359106554989904</v>
      </c>
      <c r="L44" s="43">
        <f t="shared" si="26"/>
        <v>7.2156213226539663</v>
      </c>
      <c r="M44" s="30"/>
      <c r="N44" s="44"/>
      <c r="R44"/>
      <c r="S44"/>
      <c r="T44"/>
      <c r="U44"/>
    </row>
    <row r="45" spans="1:21" ht="15" x14ac:dyDescent="0.3">
      <c r="A45" s="46"/>
      <c r="B45" s="73">
        <v>0.249</v>
      </c>
      <c r="C45" s="73">
        <v>0.23599999999999999</v>
      </c>
      <c r="D45" s="27">
        <f t="shared" si="27"/>
        <v>0.24249999999999999</v>
      </c>
      <c r="E45" s="27">
        <f t="shared" si="20"/>
        <v>0.192</v>
      </c>
      <c r="F45" s="27">
        <f t="shared" si="21"/>
        <v>-0.71669877129645043</v>
      </c>
      <c r="G45" s="28">
        <f t="shared" si="22"/>
        <v>-0.11212431783927225</v>
      </c>
      <c r="H45" s="27">
        <f t="shared" si="23"/>
        <v>0.77245943507495229</v>
      </c>
      <c r="I45" s="41">
        <v>16</v>
      </c>
      <c r="J45" s="42">
        <f t="shared" si="24"/>
        <v>12.359350961199237</v>
      </c>
      <c r="K45" s="30">
        <f t="shared" si="25"/>
        <v>1.2359350961199238</v>
      </c>
      <c r="L45" s="43">
        <f t="shared" si="26"/>
        <v>6.1737419562811429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5">
        <v>0.153</v>
      </c>
      <c r="C50" s="75">
        <v>0.13300000000000001</v>
      </c>
      <c r="D50" s="27">
        <f>AVERAGE(B43:C43)</f>
        <v>0.1515</v>
      </c>
      <c r="E50" s="27">
        <f t="shared" ref="E50:E55" si="28">D50-E$8</f>
        <v>0.10099999999999999</v>
      </c>
      <c r="F50" s="27">
        <f t="shared" ref="F50:F55" si="29">LOG(E50)</f>
        <v>-0.99567862621735748</v>
      </c>
      <c r="G50" s="28">
        <f t="shared" ref="G50:G55" si="30">(F50-$B$16)/$B$15</f>
        <v>-0.42264540870164835</v>
      </c>
      <c r="H50" s="27">
        <f t="shared" ref="H50:H55" si="31">10^G50</f>
        <v>0.37788059568385535</v>
      </c>
      <c r="I50" s="41">
        <v>16</v>
      </c>
      <c r="J50" s="42">
        <f t="shared" ref="J50:J55" si="32">H50*I50</f>
        <v>6.0460895309416856</v>
      </c>
      <c r="K50" s="30">
        <f>(0.1*J50/1000)*1000</f>
        <v>0.60460895309416862</v>
      </c>
      <c r="L50" s="43">
        <f t="shared" ref="L50:L55" si="33">K50*100/L31</f>
        <v>3.3547092228125539</v>
      </c>
      <c r="M50" s="30">
        <f>AVERAGE(L50:L52)</f>
        <v>5.5084243122739549</v>
      </c>
      <c r="N50" s="44">
        <f>STDEV(L51:L52)</f>
        <v>1.8507233514375536</v>
      </c>
      <c r="O50" s="48">
        <f>L50/L40</f>
        <v>2.4928099048370851</v>
      </c>
      <c r="P50" s="30">
        <f>AVERAGE(O50:O52)</f>
        <v>2.4398849826689437</v>
      </c>
      <c r="Q50" s="44">
        <f>STDEV(O50:O52)</f>
        <v>0.88184781117531885</v>
      </c>
      <c r="S50"/>
      <c r="T50"/>
    </row>
    <row r="51" spans="1:25" ht="15" x14ac:dyDescent="0.3">
      <c r="B51" s="75">
        <v>0.121</v>
      </c>
      <c r="C51" s="75">
        <v>0.115</v>
      </c>
      <c r="D51" s="27">
        <f>AVERAGE(B44:C44)</f>
        <v>0.29749999999999999</v>
      </c>
      <c r="E51" s="27">
        <f t="shared" si="28"/>
        <v>0.247</v>
      </c>
      <c r="F51" s="27">
        <f t="shared" si="29"/>
        <v>-0.60730304674033431</v>
      </c>
      <c r="G51" s="28">
        <f t="shared" si="30"/>
        <v>9.6395985355350704E-3</v>
      </c>
      <c r="H51" s="27">
        <f t="shared" si="31"/>
        <v>1.022444159686869</v>
      </c>
      <c r="I51" s="41">
        <v>16</v>
      </c>
      <c r="J51" s="42">
        <f t="shared" si="32"/>
        <v>16.359106554989904</v>
      </c>
      <c r="K51" s="30">
        <f t="shared" ref="K51:K55" si="34">(0.1*J51/1000)*1000</f>
        <v>1.6359106554989904</v>
      </c>
      <c r="L51" s="43">
        <f t="shared" si="33"/>
        <v>7.8939408889064424</v>
      </c>
      <c r="M51" s="30"/>
      <c r="N51" s="44"/>
      <c r="O51" s="2">
        <f>L51/L41</f>
        <v>3.2940784001974115</v>
      </c>
      <c r="P51" s="30"/>
      <c r="Q51" s="44"/>
      <c r="S51"/>
      <c r="T51"/>
    </row>
    <row r="52" spans="1:25" ht="15" x14ac:dyDescent="0.3">
      <c r="B52" s="75">
        <v>8.3000000000000004E-2</v>
      </c>
      <c r="C52" s="75">
        <v>7.8E-2</v>
      </c>
      <c r="D52" s="27">
        <f>AVERAGE(B45:C45)</f>
        <v>0.24249999999999999</v>
      </c>
      <c r="E52" s="27">
        <f t="shared" si="28"/>
        <v>0.192</v>
      </c>
      <c r="F52" s="27">
        <f t="shared" si="29"/>
        <v>-0.71669877129645043</v>
      </c>
      <c r="G52" s="28">
        <f t="shared" si="30"/>
        <v>-0.11212431783927225</v>
      </c>
      <c r="H52" s="27">
        <f t="shared" si="31"/>
        <v>0.77245943507495229</v>
      </c>
      <c r="I52" s="41">
        <v>16</v>
      </c>
      <c r="J52" s="42">
        <f t="shared" si="32"/>
        <v>12.359350961199237</v>
      </c>
      <c r="K52" s="30">
        <f t="shared" si="34"/>
        <v>1.2359350961199238</v>
      </c>
      <c r="L52" s="43">
        <f t="shared" si="33"/>
        <v>5.2766228251028675</v>
      </c>
      <c r="M52" s="30"/>
      <c r="N52" s="44"/>
      <c r="O52" s="2">
        <f t="shared" ref="O52:O55" si="35">L52/L42</f>
        <v>1.5327666429723348</v>
      </c>
      <c r="P52" s="30"/>
      <c r="Q52" s="44"/>
      <c r="S52"/>
      <c r="T52"/>
    </row>
    <row r="53" spans="1:25" ht="15" x14ac:dyDescent="0.3">
      <c r="A53" s="1" t="s">
        <v>26</v>
      </c>
      <c r="B53" s="75">
        <v>0.28199999999999997</v>
      </c>
      <c r="C53" s="75">
        <v>0.27800000000000002</v>
      </c>
      <c r="D53" s="27">
        <f>AVERAGE(B53:C53)</f>
        <v>0.28000000000000003</v>
      </c>
      <c r="E53" s="27">
        <f t="shared" si="28"/>
        <v>0.22950000000000004</v>
      </c>
      <c r="F53" s="27">
        <f t="shared" si="29"/>
        <v>-0.6392173101267199</v>
      </c>
      <c r="G53" s="28">
        <f t="shared" si="30"/>
        <v>-2.5882865563599325E-2</v>
      </c>
      <c r="H53" s="27">
        <f t="shared" si="31"/>
        <v>0.94214366971817221</v>
      </c>
      <c r="I53" s="41">
        <v>16</v>
      </c>
      <c r="J53" s="42">
        <f t="shared" si="32"/>
        <v>15.074298715490755</v>
      </c>
      <c r="K53" s="30">
        <f t="shared" si="34"/>
        <v>1.5074298715490757</v>
      </c>
      <c r="L53" s="43">
        <f t="shared" si="33"/>
        <v>6.9956886196148229</v>
      </c>
      <c r="M53" s="30">
        <f>AVERAGE(L53:L55)</f>
        <v>5.1305389423479255</v>
      </c>
      <c r="N53" s="44">
        <f>STDEV(L54:L55)</f>
        <v>1.509892657800928</v>
      </c>
      <c r="O53" s="2">
        <f>L53/L43</f>
        <v>2.5631880297883796</v>
      </c>
      <c r="P53" s="30">
        <f>AVERAGE(O53:O55)</f>
        <v>1.266658888083984</v>
      </c>
      <c r="Q53" s="44">
        <f>STDEV(O53:O55)</f>
        <v>1.1283357479463072</v>
      </c>
      <c r="S53"/>
      <c r="T53"/>
    </row>
    <row r="54" spans="1:25" ht="15" x14ac:dyDescent="0.3">
      <c r="A54" s="45"/>
      <c r="B54" s="75">
        <v>0.214</v>
      </c>
      <c r="C54" s="75">
        <v>0.23499999999999999</v>
      </c>
      <c r="D54" s="27">
        <f>AVERAGE(B54:C54)</f>
        <v>0.22449999999999998</v>
      </c>
      <c r="E54" s="27">
        <f t="shared" si="28"/>
        <v>0.17399999999999999</v>
      </c>
      <c r="F54" s="27">
        <f t="shared" si="29"/>
        <v>-0.75945075171740029</v>
      </c>
      <c r="G54" s="28">
        <f t="shared" si="30"/>
        <v>-0.15970980246361538</v>
      </c>
      <c r="H54" s="27">
        <f t="shared" si="31"/>
        <v>0.6922934099864132</v>
      </c>
      <c r="I54" s="41">
        <v>16</v>
      </c>
      <c r="J54" s="42">
        <f t="shared" si="32"/>
        <v>11.076694559782611</v>
      </c>
      <c r="K54" s="30">
        <f t="shared" si="34"/>
        <v>1.1076694559782612</v>
      </c>
      <c r="L54" s="43">
        <f t="shared" si="33"/>
        <v>5.2656194409092922</v>
      </c>
      <c r="M54" s="30"/>
      <c r="N54" s="44"/>
      <c r="O54" s="2">
        <f t="shared" si="35"/>
        <v>0.72975274137204216</v>
      </c>
      <c r="P54" s="30"/>
      <c r="Q54" s="44"/>
      <c r="S54"/>
      <c r="T54"/>
    </row>
    <row r="55" spans="1:25" ht="15" x14ac:dyDescent="0.3">
      <c r="A55" s="46"/>
      <c r="B55" s="75">
        <v>0.155</v>
      </c>
      <c r="C55" s="75">
        <v>0.14299999999999999</v>
      </c>
      <c r="D55" s="27">
        <f>AVERAGE(B55:C55)</f>
        <v>0.14899999999999999</v>
      </c>
      <c r="E55" s="27">
        <f t="shared" si="28"/>
        <v>9.849999999999999E-2</v>
      </c>
      <c r="F55" s="27">
        <f t="shared" si="29"/>
        <v>-1.0065637695023884</v>
      </c>
      <c r="G55" s="28">
        <f t="shared" si="30"/>
        <v>-0.43476121745070423</v>
      </c>
      <c r="H55" s="27">
        <f t="shared" si="31"/>
        <v>0.367484294126248</v>
      </c>
      <c r="I55" s="41">
        <v>16</v>
      </c>
      <c r="J55" s="42">
        <f t="shared" si="32"/>
        <v>5.879748706019968</v>
      </c>
      <c r="K55" s="30">
        <f t="shared" si="34"/>
        <v>0.58797487060199682</v>
      </c>
      <c r="L55" s="43">
        <f t="shared" si="33"/>
        <v>3.1303087665196614</v>
      </c>
      <c r="M55" s="30"/>
      <c r="N55" s="44"/>
      <c r="O55" s="2">
        <f t="shared" si="35"/>
        <v>0.50703589309153041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2.4398849826689437</v>
      </c>
      <c r="O58" s="30">
        <f>Q50</f>
        <v>0.88184781117531885</v>
      </c>
    </row>
    <row r="59" spans="1:25" ht="15" x14ac:dyDescent="0.3">
      <c r="D59"/>
      <c r="E59"/>
      <c r="G59"/>
      <c r="M59" s="2" t="s">
        <v>26</v>
      </c>
      <c r="N59" s="30">
        <f>P53</f>
        <v>1.266658888083984</v>
      </c>
      <c r="O59" s="30">
        <f>Q53</f>
        <v>1.1283357479463072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2.3949018826473014</v>
      </c>
      <c r="C65" s="30">
        <f>N40</f>
        <v>0.73973593420221395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5.5084243122739549</v>
      </c>
      <c r="C66" s="30">
        <f>N50</f>
        <v>1.8507233514375536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5.3728850975843052</v>
      </c>
      <c r="C67" s="30">
        <f>N43</f>
        <v>0.73671996514056681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5.1305389423479255</v>
      </c>
      <c r="C68" s="30">
        <f>N53</f>
        <v>1.509892657800928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siNTP</vt:lpstr>
      <vt:lpstr>siCDKN2A</vt:lpstr>
      <vt:lpstr>siNTP!Zone_d_impression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Clara Salazar-Cardozo</cp:lastModifiedBy>
  <dcterms:created xsi:type="dcterms:W3CDTF">2015-12-08T15:20:20Z</dcterms:created>
  <dcterms:modified xsi:type="dcterms:W3CDTF">2016-05-27T10:30:12Z</dcterms:modified>
</cp:coreProperties>
</file>