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fils\csalazar\Desktop\Fichiers stats_Clara\"/>
    </mc:Choice>
  </mc:AlternateContent>
  <bookViews>
    <workbookView xWindow="0" yWindow="0" windowWidth="25200" windowHeight="11985" activeTab="3"/>
  </bookViews>
  <sheets>
    <sheet name="siNTP" sheetId="1" r:id="rId1"/>
    <sheet name="siPRC1" sheetId="8" r:id="rId2"/>
    <sheet name="siHNF4A" sheetId="9" r:id="rId3"/>
    <sheet name="siTCF19" sheetId="10" r:id="rId4"/>
  </sheets>
  <definedNames>
    <definedName name="_xlnm.Print_Area" localSheetId="0">siNTP!$A$1:$Q$83</definedName>
  </definedNames>
  <calcPr calcId="152511"/>
</workbook>
</file>

<file path=xl/calcChain.xml><?xml version="1.0" encoding="utf-8"?>
<calcChain xmlns="http://schemas.openxmlformats.org/spreadsheetml/2006/main">
  <c r="D25" i="10" l="1"/>
  <c r="D43" i="10"/>
  <c r="D44" i="10"/>
  <c r="D45" i="10"/>
  <c r="D25" i="9"/>
  <c r="D26" i="9"/>
  <c r="D27" i="9"/>
  <c r="D43" i="9"/>
  <c r="D44" i="9"/>
  <c r="D45" i="9"/>
  <c r="B9" i="9"/>
  <c r="D55" i="10"/>
  <c r="D54" i="10"/>
  <c r="D53" i="10"/>
  <c r="D52" i="10"/>
  <c r="D51" i="10"/>
  <c r="D50" i="10"/>
  <c r="D42" i="10"/>
  <c r="D41" i="10"/>
  <c r="D40" i="10"/>
  <c r="D36" i="10"/>
  <c r="D35" i="10"/>
  <c r="D34" i="10"/>
  <c r="D33" i="10"/>
  <c r="D32" i="10"/>
  <c r="D31" i="10"/>
  <c r="D27" i="10"/>
  <c r="D26" i="10"/>
  <c r="D24" i="10"/>
  <c r="D23" i="10"/>
  <c r="D22" i="10"/>
  <c r="G13" i="10"/>
  <c r="E13" i="10"/>
  <c r="B13" i="10"/>
  <c r="E12" i="10"/>
  <c r="B12" i="10"/>
  <c r="G12" i="10" s="1"/>
  <c r="G11" i="10"/>
  <c r="E11" i="10"/>
  <c r="B11" i="10"/>
  <c r="E10" i="10"/>
  <c r="B10" i="10"/>
  <c r="G10" i="10" s="1"/>
  <c r="G9" i="10"/>
  <c r="E9" i="10"/>
  <c r="B9" i="10"/>
  <c r="E8" i="10"/>
  <c r="E32" i="10" s="1"/>
  <c r="F32" i="10" s="1"/>
  <c r="D55" i="9"/>
  <c r="D54" i="9"/>
  <c r="D53" i="9"/>
  <c r="D52" i="9"/>
  <c r="D51" i="9"/>
  <c r="D50" i="9"/>
  <c r="D42" i="9"/>
  <c r="D41" i="9"/>
  <c r="D40" i="9"/>
  <c r="D36" i="9"/>
  <c r="D35" i="9"/>
  <c r="D34" i="9"/>
  <c r="D33" i="9"/>
  <c r="D32" i="9"/>
  <c r="D31" i="9"/>
  <c r="D24" i="9"/>
  <c r="D23" i="9"/>
  <c r="D22" i="9"/>
  <c r="E13" i="9"/>
  <c r="B13" i="9"/>
  <c r="G13" i="9" s="1"/>
  <c r="G12" i="9"/>
  <c r="E12" i="9"/>
  <c r="B12" i="9"/>
  <c r="G11" i="9"/>
  <c r="E11" i="9"/>
  <c r="B11" i="9"/>
  <c r="G10" i="9"/>
  <c r="E10" i="9"/>
  <c r="B10" i="9"/>
  <c r="E9" i="9"/>
  <c r="G9" i="9"/>
  <c r="E8" i="9"/>
  <c r="E36" i="9" s="1"/>
  <c r="F36" i="9" s="1"/>
  <c r="F11" i="9" l="1"/>
  <c r="H11" i="9" s="1"/>
  <c r="E33" i="10"/>
  <c r="F33" i="10" s="1"/>
  <c r="E40" i="10"/>
  <c r="F40" i="10" s="1"/>
  <c r="E45" i="10"/>
  <c r="F45" i="10" s="1"/>
  <c r="E25" i="10"/>
  <c r="F25" i="10" s="1"/>
  <c r="E22" i="10"/>
  <c r="F22" i="10" s="1"/>
  <c r="E26" i="10"/>
  <c r="F26" i="10" s="1"/>
  <c r="E36" i="10"/>
  <c r="F36" i="10" s="1"/>
  <c r="F10" i="9"/>
  <c r="H10" i="9" s="1"/>
  <c r="E23" i="9"/>
  <c r="F23" i="9" s="1"/>
  <c r="E26" i="9"/>
  <c r="F26" i="9" s="1"/>
  <c r="E33" i="9"/>
  <c r="F33" i="9" s="1"/>
  <c r="E43" i="9"/>
  <c r="F43" i="9" s="1"/>
  <c r="E55" i="9"/>
  <c r="F55" i="9" s="1"/>
  <c r="E27" i="9"/>
  <c r="F27" i="9" s="1"/>
  <c r="E40" i="9"/>
  <c r="F40" i="9" s="1"/>
  <c r="E52" i="9"/>
  <c r="F52" i="9" s="1"/>
  <c r="F9" i="9"/>
  <c r="H9" i="9" s="1"/>
  <c r="F13" i="9"/>
  <c r="H13" i="9" s="1"/>
  <c r="E25" i="9"/>
  <c r="F25" i="9" s="1"/>
  <c r="E31" i="9"/>
  <c r="F31" i="9" s="1"/>
  <c r="E35" i="9"/>
  <c r="F35" i="9" s="1"/>
  <c r="E41" i="9"/>
  <c r="F41" i="9" s="1"/>
  <c r="E45" i="9"/>
  <c r="F45" i="9" s="1"/>
  <c r="E53" i="9"/>
  <c r="F53" i="9" s="1"/>
  <c r="E24" i="9"/>
  <c r="F24" i="9" s="1"/>
  <c r="E34" i="9"/>
  <c r="F34" i="9" s="1"/>
  <c r="E44" i="9"/>
  <c r="F44" i="9" s="1"/>
  <c r="F12" i="9"/>
  <c r="H12" i="9" s="1"/>
  <c r="E22" i="9"/>
  <c r="F22" i="9" s="1"/>
  <c r="E42" i="9"/>
  <c r="F42" i="9" s="1"/>
  <c r="E50" i="9"/>
  <c r="F50" i="9" s="1"/>
  <c r="E54" i="9"/>
  <c r="F54" i="9" s="1"/>
  <c r="E53" i="10"/>
  <c r="F53" i="10" s="1"/>
  <c r="E55" i="10"/>
  <c r="F55" i="10" s="1"/>
  <c r="E51" i="10"/>
  <c r="F51" i="10" s="1"/>
  <c r="F13" i="10"/>
  <c r="H13" i="10" s="1"/>
  <c r="E42" i="10"/>
  <c r="F42" i="10" s="1"/>
  <c r="F9" i="10"/>
  <c r="H9" i="10" s="1"/>
  <c r="F10" i="10"/>
  <c r="H10" i="10" s="1"/>
  <c r="E41" i="10"/>
  <c r="F41" i="10" s="1"/>
  <c r="E44" i="10"/>
  <c r="F44" i="10" s="1"/>
  <c r="E52" i="10"/>
  <c r="F52" i="10" s="1"/>
  <c r="E50" i="10"/>
  <c r="F50" i="10" s="1"/>
  <c r="E54" i="10"/>
  <c r="F54" i="10" s="1"/>
  <c r="F11" i="10"/>
  <c r="H11" i="10" s="1"/>
  <c r="F12" i="10"/>
  <c r="H12" i="10" s="1"/>
  <c r="E23" i="10"/>
  <c r="F23" i="10" s="1"/>
  <c r="E24" i="10"/>
  <c r="F24" i="10" s="1"/>
  <c r="E27" i="10"/>
  <c r="F27" i="10" s="1"/>
  <c r="E31" i="10"/>
  <c r="F31" i="10" s="1"/>
  <c r="E34" i="10"/>
  <c r="F34" i="10" s="1"/>
  <c r="E35" i="10"/>
  <c r="F35" i="10" s="1"/>
  <c r="E43" i="10"/>
  <c r="F43" i="10" s="1"/>
  <c r="B16" i="9"/>
  <c r="E51" i="9"/>
  <c r="F51" i="9" s="1"/>
  <c r="E32" i="9"/>
  <c r="F32" i="9" s="1"/>
  <c r="D51" i="8"/>
  <c r="D52" i="8"/>
  <c r="D53" i="8"/>
  <c r="D54" i="8"/>
  <c r="D55" i="8"/>
  <c r="D50" i="8"/>
  <c r="D43" i="8"/>
  <c r="D44" i="8"/>
  <c r="D45" i="8"/>
  <c r="D51" i="1"/>
  <c r="D52" i="1"/>
  <c r="D53" i="1"/>
  <c r="D54" i="1"/>
  <c r="D55" i="1"/>
  <c r="D50" i="1"/>
  <c r="D45" i="1"/>
  <c r="D44" i="1"/>
  <c r="D42" i="1"/>
  <c r="D40" i="1"/>
  <c r="D25" i="1"/>
  <c r="D26" i="1"/>
  <c r="D27" i="1"/>
  <c r="D43" i="1"/>
  <c r="B10" i="8"/>
  <c r="B13" i="1"/>
  <c r="B11" i="1"/>
  <c r="B9" i="1"/>
  <c r="B15" i="9" l="1"/>
  <c r="G52" i="9" s="1"/>
  <c r="H52" i="9" s="1"/>
  <c r="J52" i="9" s="1"/>
  <c r="K52" i="9" s="1"/>
  <c r="G25" i="9"/>
  <c r="H25" i="9" s="1"/>
  <c r="J25" i="9" s="1"/>
  <c r="K25" i="9" s="1"/>
  <c r="B16" i="10"/>
  <c r="G41" i="10" s="1"/>
  <c r="H41" i="10" s="1"/>
  <c r="J41" i="10" s="1"/>
  <c r="K41" i="10" s="1"/>
  <c r="B15" i="10"/>
  <c r="G32" i="9"/>
  <c r="H32" i="9" s="1"/>
  <c r="J32" i="9" s="1"/>
  <c r="K32" i="9" s="1"/>
  <c r="G26" i="9"/>
  <c r="H26" i="9" s="1"/>
  <c r="J26" i="9" s="1"/>
  <c r="K26" i="9" s="1"/>
  <c r="G35" i="9"/>
  <c r="H35" i="9" s="1"/>
  <c r="J35" i="9" s="1"/>
  <c r="K35" i="9" s="1"/>
  <c r="G27" i="9"/>
  <c r="H27" i="9" s="1"/>
  <c r="J27" i="9" s="1"/>
  <c r="K27" i="9" s="1"/>
  <c r="G41" i="9"/>
  <c r="H41" i="9" s="1"/>
  <c r="J41" i="9" s="1"/>
  <c r="K41" i="9" s="1"/>
  <c r="G51" i="9"/>
  <c r="H51" i="9" s="1"/>
  <c r="J51" i="9" s="1"/>
  <c r="K51" i="9" s="1"/>
  <c r="G40" i="9"/>
  <c r="H40" i="9" s="1"/>
  <c r="J40" i="9" s="1"/>
  <c r="K40" i="9" s="1"/>
  <c r="G45" i="9"/>
  <c r="H45" i="9" s="1"/>
  <c r="J45" i="9" s="1"/>
  <c r="K45" i="9" s="1"/>
  <c r="G24" i="9"/>
  <c r="H24" i="9" s="1"/>
  <c r="J24" i="9" s="1"/>
  <c r="K24" i="9" s="1"/>
  <c r="G55" i="9"/>
  <c r="H55" i="9" s="1"/>
  <c r="J55" i="9" s="1"/>
  <c r="K55" i="9" s="1"/>
  <c r="G36" i="9"/>
  <c r="H36" i="9" s="1"/>
  <c r="J36" i="9" s="1"/>
  <c r="K36" i="9" s="1"/>
  <c r="G31" i="9"/>
  <c r="H31" i="9" s="1"/>
  <c r="J31" i="9" s="1"/>
  <c r="K31" i="9" s="1"/>
  <c r="G50" i="9"/>
  <c r="H50" i="9" s="1"/>
  <c r="J50" i="9" s="1"/>
  <c r="K50" i="9" s="1"/>
  <c r="G34" i="9"/>
  <c r="H34" i="9" s="1"/>
  <c r="J34" i="9" s="1"/>
  <c r="K34" i="9" s="1"/>
  <c r="G42" i="9"/>
  <c r="H42" i="9" s="1"/>
  <c r="J42" i="9" s="1"/>
  <c r="K42" i="9" s="1"/>
  <c r="G22" i="9"/>
  <c r="H22" i="9" s="1"/>
  <c r="J22" i="9" s="1"/>
  <c r="K22" i="9" s="1"/>
  <c r="G33" i="9"/>
  <c r="H33" i="9" s="1"/>
  <c r="J33" i="9" s="1"/>
  <c r="K33" i="9" s="1"/>
  <c r="G44" i="9"/>
  <c r="H44" i="9" s="1"/>
  <c r="J44" i="9" s="1"/>
  <c r="K44" i="9" s="1"/>
  <c r="D33" i="8"/>
  <c r="D35" i="1"/>
  <c r="D33" i="1"/>
  <c r="D24" i="1"/>
  <c r="D23" i="8"/>
  <c r="D32" i="8"/>
  <c r="D24" i="8"/>
  <c r="D34" i="8"/>
  <c r="D35" i="8"/>
  <c r="D36" i="8"/>
  <c r="D31" i="8"/>
  <c r="D25" i="8"/>
  <c r="D26" i="8"/>
  <c r="D27" i="8"/>
  <c r="D22" i="8"/>
  <c r="B12" i="8"/>
  <c r="B9" i="8"/>
  <c r="D32" i="1"/>
  <c r="D34" i="1"/>
  <c r="D36" i="1"/>
  <c r="D31" i="1"/>
  <c r="B11" i="8"/>
  <c r="B13" i="8"/>
  <c r="B10" i="1"/>
  <c r="B12" i="1"/>
  <c r="L22" i="9" l="1"/>
  <c r="M22" i="9" s="1"/>
  <c r="G44" i="10"/>
  <c r="H44" i="10" s="1"/>
  <c r="J44" i="10" s="1"/>
  <c r="K44" i="10" s="1"/>
  <c r="G54" i="10"/>
  <c r="H54" i="10" s="1"/>
  <c r="J54" i="10" s="1"/>
  <c r="K54" i="10" s="1"/>
  <c r="G50" i="10"/>
  <c r="H50" i="10" s="1"/>
  <c r="J50" i="10" s="1"/>
  <c r="K50" i="10" s="1"/>
  <c r="G52" i="10"/>
  <c r="H52" i="10" s="1"/>
  <c r="J52" i="10" s="1"/>
  <c r="K52" i="10" s="1"/>
  <c r="G53" i="10"/>
  <c r="H53" i="10" s="1"/>
  <c r="J53" i="10" s="1"/>
  <c r="K53" i="10" s="1"/>
  <c r="G23" i="10"/>
  <c r="H23" i="10" s="1"/>
  <c r="J23" i="10" s="1"/>
  <c r="K23" i="10" s="1"/>
  <c r="G43" i="10"/>
  <c r="H43" i="10" s="1"/>
  <c r="J43" i="10" s="1"/>
  <c r="K43" i="10" s="1"/>
  <c r="G35" i="10"/>
  <c r="H35" i="10" s="1"/>
  <c r="J35" i="10" s="1"/>
  <c r="K35" i="10" s="1"/>
  <c r="G54" i="9"/>
  <c r="H54" i="9" s="1"/>
  <c r="J54" i="9" s="1"/>
  <c r="K54" i="9" s="1"/>
  <c r="L35" i="9" s="1"/>
  <c r="M35" i="9" s="1"/>
  <c r="G43" i="9"/>
  <c r="H43" i="9" s="1"/>
  <c r="J43" i="9" s="1"/>
  <c r="K43" i="9" s="1"/>
  <c r="G53" i="9"/>
  <c r="H53" i="9" s="1"/>
  <c r="J53" i="9" s="1"/>
  <c r="K53" i="9" s="1"/>
  <c r="L34" i="9" s="1"/>
  <c r="M34" i="9" s="1"/>
  <c r="G23" i="9"/>
  <c r="H23" i="9" s="1"/>
  <c r="J23" i="9" s="1"/>
  <c r="K23" i="9" s="1"/>
  <c r="G27" i="10"/>
  <c r="H27" i="10" s="1"/>
  <c r="J27" i="10" s="1"/>
  <c r="K27" i="10" s="1"/>
  <c r="G51" i="10"/>
  <c r="H51" i="10" s="1"/>
  <c r="J51" i="10" s="1"/>
  <c r="K51" i="10" s="1"/>
  <c r="G24" i="10"/>
  <c r="H24" i="10" s="1"/>
  <c r="J24" i="10" s="1"/>
  <c r="K24" i="10" s="1"/>
  <c r="G31" i="10"/>
  <c r="H31" i="10" s="1"/>
  <c r="J31" i="10" s="1"/>
  <c r="K31" i="10" s="1"/>
  <c r="G42" i="10"/>
  <c r="H42" i="10" s="1"/>
  <c r="J42" i="10" s="1"/>
  <c r="K42" i="10" s="1"/>
  <c r="G55" i="10"/>
  <c r="H55" i="10" s="1"/>
  <c r="J55" i="10" s="1"/>
  <c r="K55" i="10" s="1"/>
  <c r="L31" i="9"/>
  <c r="M31" i="9" s="1"/>
  <c r="L33" i="9"/>
  <c r="M33" i="9" s="1"/>
  <c r="L36" i="9"/>
  <c r="M36" i="9" s="1"/>
  <c r="G22" i="10"/>
  <c r="H22" i="10" s="1"/>
  <c r="J22" i="10" s="1"/>
  <c r="K22" i="10" s="1"/>
  <c r="G32" i="10"/>
  <c r="H32" i="10" s="1"/>
  <c r="J32" i="10" s="1"/>
  <c r="K32" i="10" s="1"/>
  <c r="G25" i="10"/>
  <c r="H25" i="10" s="1"/>
  <c r="J25" i="10" s="1"/>
  <c r="K25" i="10" s="1"/>
  <c r="G40" i="10"/>
  <c r="H40" i="10" s="1"/>
  <c r="J40" i="10" s="1"/>
  <c r="K40" i="10" s="1"/>
  <c r="G36" i="10"/>
  <c r="H36" i="10" s="1"/>
  <c r="J36" i="10" s="1"/>
  <c r="K36" i="10" s="1"/>
  <c r="G26" i="10"/>
  <c r="H26" i="10" s="1"/>
  <c r="J26" i="10" s="1"/>
  <c r="K26" i="10" s="1"/>
  <c r="G45" i="10"/>
  <c r="H45" i="10" s="1"/>
  <c r="J45" i="10" s="1"/>
  <c r="K45" i="10" s="1"/>
  <c r="G33" i="10"/>
  <c r="H33" i="10" s="1"/>
  <c r="J33" i="10" s="1"/>
  <c r="K33" i="10" s="1"/>
  <c r="L33" i="10" s="1"/>
  <c r="M33" i="10" s="1"/>
  <c r="G34" i="10"/>
  <c r="H34" i="10" s="1"/>
  <c r="J34" i="10" s="1"/>
  <c r="K34" i="10" s="1"/>
  <c r="L40" i="9"/>
  <c r="L27" i="9"/>
  <c r="M27" i="9" s="1"/>
  <c r="L32" i="9"/>
  <c r="M32" i="9" s="1"/>
  <c r="L24" i="9"/>
  <c r="M24" i="9" s="1"/>
  <c r="L23" i="9"/>
  <c r="M23" i="9" s="1"/>
  <c r="D41" i="8"/>
  <c r="D42" i="8"/>
  <c r="D40" i="8"/>
  <c r="D41" i="1"/>
  <c r="L23" i="10" l="1"/>
  <c r="L24" i="10"/>
  <c r="M24" i="10" s="1"/>
  <c r="L36" i="10"/>
  <c r="M36" i="10" s="1"/>
  <c r="L34" i="10"/>
  <c r="M34" i="10" s="1"/>
  <c r="L26" i="10"/>
  <c r="M26" i="10" s="1"/>
  <c r="L27" i="10"/>
  <c r="M27" i="10" s="1"/>
  <c r="L31" i="10"/>
  <c r="M31" i="10" s="1"/>
  <c r="L35" i="10"/>
  <c r="M35" i="10" s="1"/>
  <c r="L25" i="10"/>
  <c r="M25" i="10" s="1"/>
  <c r="L52" i="9"/>
  <c r="L25" i="9"/>
  <c r="M25" i="9" s="1"/>
  <c r="L26" i="9"/>
  <c r="M26" i="9" s="1"/>
  <c r="L55" i="9"/>
  <c r="L50" i="9"/>
  <c r="O50" i="9" s="1"/>
  <c r="M23" i="10"/>
  <c r="L41" i="10"/>
  <c r="L32" i="10"/>
  <c r="L53" i="9"/>
  <c r="L54" i="9"/>
  <c r="L55" i="10"/>
  <c r="L22" i="10"/>
  <c r="M22" i="10" s="1"/>
  <c r="L52" i="10"/>
  <c r="L45" i="9"/>
  <c r="L41" i="9"/>
  <c r="L42" i="9"/>
  <c r="O52" i="9" s="1"/>
  <c r="L51" i="9"/>
  <c r="G13" i="8"/>
  <c r="E13" i="8"/>
  <c r="G12" i="8"/>
  <c r="E12" i="8"/>
  <c r="G11" i="8"/>
  <c r="E11" i="8"/>
  <c r="G10" i="8"/>
  <c r="E10" i="8"/>
  <c r="G9" i="8"/>
  <c r="E9" i="8"/>
  <c r="E8" i="8"/>
  <c r="L53" i="10" l="1"/>
  <c r="L42" i="10"/>
  <c r="N40" i="10" s="1"/>
  <c r="C65" i="10" s="1"/>
  <c r="L44" i="10"/>
  <c r="O52" i="10"/>
  <c r="L45" i="10"/>
  <c r="O55" i="10" s="1"/>
  <c r="L50" i="10"/>
  <c r="L54" i="10"/>
  <c r="N53" i="10" s="1"/>
  <c r="C68" i="10" s="1"/>
  <c r="L43" i="10"/>
  <c r="M43" i="10" s="1"/>
  <c r="B67" i="10" s="1"/>
  <c r="M53" i="9"/>
  <c r="B68" i="9" s="1"/>
  <c r="N53" i="9"/>
  <c r="C68" i="9" s="1"/>
  <c r="L44" i="9"/>
  <c r="N43" i="9" s="1"/>
  <c r="C67" i="9" s="1"/>
  <c r="L43" i="9"/>
  <c r="O53" i="9" s="1"/>
  <c r="O55" i="9"/>
  <c r="M32" i="10"/>
  <c r="L51" i="10"/>
  <c r="O51" i="10" s="1"/>
  <c r="M53" i="10"/>
  <c r="B68" i="10" s="1"/>
  <c r="L40" i="10"/>
  <c r="O51" i="9"/>
  <c r="Q50" i="9" s="1"/>
  <c r="O58" i="9" s="1"/>
  <c r="N50" i="9"/>
  <c r="C66" i="9" s="1"/>
  <c r="P50" i="9"/>
  <c r="N58" i="9" s="1"/>
  <c r="N40" i="9"/>
  <c r="C65" i="9" s="1"/>
  <c r="M50" i="9"/>
  <c r="B66" i="9" s="1"/>
  <c r="M40" i="9"/>
  <c r="B65" i="9" s="1"/>
  <c r="F10" i="8"/>
  <c r="H10" i="8" s="1"/>
  <c r="E54" i="8"/>
  <c r="F54" i="8" s="1"/>
  <c r="E22" i="8"/>
  <c r="F22" i="8" s="1"/>
  <c r="F12" i="8"/>
  <c r="H12" i="8" s="1"/>
  <c r="E27" i="8"/>
  <c r="F27" i="8" s="1"/>
  <c r="E34" i="8"/>
  <c r="F34" i="8" s="1"/>
  <c r="E45" i="8"/>
  <c r="F45" i="8" s="1"/>
  <c r="F13" i="8"/>
  <c r="H13" i="8" s="1"/>
  <c r="E24" i="8"/>
  <c r="F24" i="8" s="1"/>
  <c r="E31" i="8"/>
  <c r="F31" i="8" s="1"/>
  <c r="E35" i="8"/>
  <c r="F35" i="8" s="1"/>
  <c r="E42" i="8"/>
  <c r="F42" i="8" s="1"/>
  <c r="E50" i="8"/>
  <c r="F50" i="8" s="1"/>
  <c r="E23" i="8"/>
  <c r="F23" i="8" s="1"/>
  <c r="E41" i="8"/>
  <c r="F41" i="8" s="1"/>
  <c r="F9" i="8"/>
  <c r="H9" i="8" s="1"/>
  <c r="F11" i="8"/>
  <c r="H11" i="8" s="1"/>
  <c r="E25" i="8"/>
  <c r="F25" i="8" s="1"/>
  <c r="E32" i="8"/>
  <c r="F32" i="8" s="1"/>
  <c r="E36" i="8"/>
  <c r="F36" i="8" s="1"/>
  <c r="E43" i="8"/>
  <c r="F43" i="8" s="1"/>
  <c r="E51" i="8"/>
  <c r="F51" i="8" s="1"/>
  <c r="E55" i="8"/>
  <c r="F55" i="8" s="1"/>
  <c r="E26" i="8"/>
  <c r="F26" i="8" s="1"/>
  <c r="E33" i="8"/>
  <c r="F33" i="8" s="1"/>
  <c r="E40" i="8"/>
  <c r="F40" i="8" s="1"/>
  <c r="E44" i="8"/>
  <c r="F44" i="8" s="1"/>
  <c r="E52" i="8"/>
  <c r="F52" i="8" s="1"/>
  <c r="E53" i="8"/>
  <c r="F53" i="8" s="1"/>
  <c r="M50" i="10" l="1"/>
  <c r="B66" i="10" s="1"/>
  <c r="N43" i="10"/>
  <c r="C67" i="10" s="1"/>
  <c r="O54" i="10"/>
  <c r="O53" i="10"/>
  <c r="Q53" i="10" s="1"/>
  <c r="O59" i="10" s="1"/>
  <c r="O54" i="9"/>
  <c r="Q53" i="9" s="1"/>
  <c r="O59" i="9" s="1"/>
  <c r="M43" i="9"/>
  <c r="B67" i="9" s="1"/>
  <c r="N50" i="10"/>
  <c r="C66" i="10" s="1"/>
  <c r="M40" i="10"/>
  <c r="B65" i="10" s="1"/>
  <c r="O50" i="10"/>
  <c r="P53" i="9"/>
  <c r="N59" i="9" s="1"/>
  <c r="B16" i="8"/>
  <c r="G22" i="8" s="1"/>
  <c r="H22" i="8" s="1"/>
  <c r="J22" i="8" s="1"/>
  <c r="K22" i="8" s="1"/>
  <c r="B15" i="8"/>
  <c r="P53" i="10" l="1"/>
  <c r="N59" i="10" s="1"/>
  <c r="Q50" i="10"/>
  <c r="O58" i="10" s="1"/>
  <c r="P50" i="10"/>
  <c r="N58" i="10" s="1"/>
  <c r="G26" i="8"/>
  <c r="H26" i="8" s="1"/>
  <c r="G45" i="8"/>
  <c r="H45" i="8" s="1"/>
  <c r="J45" i="8" s="1"/>
  <c r="K45" i="8" s="1"/>
  <c r="G34" i="8"/>
  <c r="G44" i="8"/>
  <c r="H44" i="8" s="1"/>
  <c r="J44" i="8" s="1"/>
  <c r="K44" i="8" s="1"/>
  <c r="G25" i="8"/>
  <c r="H25" i="8" s="1"/>
  <c r="J25" i="8" s="1"/>
  <c r="K25" i="8" s="1"/>
  <c r="G43" i="8"/>
  <c r="H43" i="8" s="1"/>
  <c r="J43" i="8" s="1"/>
  <c r="K43" i="8" s="1"/>
  <c r="G36" i="8"/>
  <c r="H36" i="8" s="1"/>
  <c r="J36" i="8" s="1"/>
  <c r="K36" i="8" s="1"/>
  <c r="G40" i="8"/>
  <c r="H40" i="8" s="1"/>
  <c r="J40" i="8" s="1"/>
  <c r="K40" i="8" s="1"/>
  <c r="G24" i="8"/>
  <c r="H24" i="8" s="1"/>
  <c r="J24" i="8" s="1"/>
  <c r="K24" i="8" s="1"/>
  <c r="G42" i="8"/>
  <c r="H42" i="8" s="1"/>
  <c r="J42" i="8" s="1"/>
  <c r="K42" i="8" s="1"/>
  <c r="G23" i="8"/>
  <c r="H23" i="8" s="1"/>
  <c r="J23" i="8" s="1"/>
  <c r="K23" i="8" s="1"/>
  <c r="G52" i="8"/>
  <c r="H52" i="8" s="1"/>
  <c r="J52" i="8" s="1"/>
  <c r="K52" i="8" s="1"/>
  <c r="G32" i="8"/>
  <c r="H32" i="8" s="1"/>
  <c r="J32" i="8" s="1"/>
  <c r="K32" i="8" s="1"/>
  <c r="G55" i="8"/>
  <c r="H55" i="8" s="1"/>
  <c r="J55" i="8" s="1"/>
  <c r="K55" i="8" s="1"/>
  <c r="G41" i="8"/>
  <c r="H41" i="8" s="1"/>
  <c r="J41" i="8" s="1"/>
  <c r="K41" i="8" s="1"/>
  <c r="G54" i="8"/>
  <c r="H54" i="8" s="1"/>
  <c r="J54" i="8" s="1"/>
  <c r="K54" i="8" s="1"/>
  <c r="G35" i="8"/>
  <c r="H35" i="8" s="1"/>
  <c r="G27" i="8"/>
  <c r="H27" i="8" s="1"/>
  <c r="J27" i="8" s="1"/>
  <c r="K27" i="8" s="1"/>
  <c r="G51" i="8"/>
  <c r="H51" i="8" s="1"/>
  <c r="J51" i="8" s="1"/>
  <c r="K51" i="8" s="1"/>
  <c r="G53" i="8"/>
  <c r="H53" i="8" s="1"/>
  <c r="J53" i="8" s="1"/>
  <c r="K53" i="8" s="1"/>
  <c r="G31" i="8"/>
  <c r="H31" i="8" s="1"/>
  <c r="J31" i="8" s="1"/>
  <c r="K31" i="8" s="1"/>
  <c r="G33" i="8"/>
  <c r="H33" i="8" s="1"/>
  <c r="J33" i="8" s="1"/>
  <c r="K33" i="8" s="1"/>
  <c r="G50" i="8"/>
  <c r="H50" i="8" s="1"/>
  <c r="J50" i="8" s="1"/>
  <c r="K50" i="8" s="1"/>
  <c r="L22" i="8" l="1"/>
  <c r="M22" i="8" s="1"/>
  <c r="L23" i="8"/>
  <c r="M23" i="8" s="1"/>
  <c r="L36" i="8"/>
  <c r="M36" i="8" s="1"/>
  <c r="H34" i="8"/>
  <c r="J34" i="8" s="1"/>
  <c r="K34" i="8" s="1"/>
  <c r="L34" i="8" s="1"/>
  <c r="M34" i="8" s="1"/>
  <c r="J35" i="8"/>
  <c r="K35" i="8" s="1"/>
  <c r="L35" i="8" s="1"/>
  <c r="M35" i="8" s="1"/>
  <c r="J26" i="8"/>
  <c r="K26" i="8" s="1"/>
  <c r="L26" i="8" s="1"/>
  <c r="M26" i="8" s="1"/>
  <c r="L40" i="8"/>
  <c r="L31" i="8"/>
  <c r="M31" i="8" s="1"/>
  <c r="L27" i="8"/>
  <c r="M27" i="8" s="1"/>
  <c r="L25" i="8"/>
  <c r="M25" i="8" s="1"/>
  <c r="L33" i="8"/>
  <c r="M33" i="8" s="1"/>
  <c r="L32" i="8"/>
  <c r="M32" i="8" s="1"/>
  <c r="L24" i="8"/>
  <c r="M24" i="8" s="1"/>
  <c r="L44" i="8" l="1"/>
  <c r="L45" i="8"/>
  <c r="L43" i="8"/>
  <c r="L52" i="8"/>
  <c r="L53" i="8"/>
  <c r="L55" i="8"/>
  <c r="L54" i="8"/>
  <c r="L50" i="8"/>
  <c r="L51" i="8"/>
  <c r="N50" i="8" s="1"/>
  <c r="C66" i="8" s="1"/>
  <c r="L42" i="8"/>
  <c r="L41" i="8"/>
  <c r="N43" i="8"/>
  <c r="C67" i="8" s="1"/>
  <c r="O54" i="8" l="1"/>
  <c r="M43" i="8"/>
  <c r="B67" i="8" s="1"/>
  <c r="O55" i="8"/>
  <c r="N53" i="8"/>
  <c r="C68" i="8" s="1"/>
  <c r="M50" i="8"/>
  <c r="B66" i="8" s="1"/>
  <c r="N40" i="8"/>
  <c r="C65" i="8" s="1"/>
  <c r="O53" i="8"/>
  <c r="P53" i="8" s="1"/>
  <c r="N59" i="8" s="1"/>
  <c r="O52" i="8"/>
  <c r="O50" i="8"/>
  <c r="M40" i="8"/>
  <c r="B65" i="8" s="1"/>
  <c r="M53" i="8"/>
  <c r="B68" i="8" s="1"/>
  <c r="O51" i="8"/>
  <c r="P50" i="8" l="1"/>
  <c r="N58" i="8" s="1"/>
  <c r="Q53" i="8"/>
  <c r="O59" i="8" s="1"/>
  <c r="Q50" i="8"/>
  <c r="O58" i="8" s="1"/>
  <c r="D23" i="1"/>
  <c r="D22" i="1"/>
  <c r="E13" i="1"/>
  <c r="G13" i="1"/>
  <c r="E12" i="1"/>
  <c r="G12" i="1"/>
  <c r="E11" i="1"/>
  <c r="G11" i="1"/>
  <c r="E10" i="1"/>
  <c r="G10" i="1"/>
  <c r="E9" i="1"/>
  <c r="G9" i="1"/>
  <c r="E8" i="1"/>
  <c r="E25" i="1" s="1"/>
  <c r="F25" i="1" s="1"/>
  <c r="E51" i="1" l="1"/>
  <c r="F51" i="1" s="1"/>
  <c r="E33" i="1"/>
  <c r="F33" i="1" s="1"/>
  <c r="E35" i="1"/>
  <c r="F35" i="1" s="1"/>
  <c r="E31" i="1"/>
  <c r="F31" i="1" s="1"/>
  <c r="E45" i="1"/>
  <c r="F45" i="1" s="1"/>
  <c r="E42" i="1"/>
  <c r="F42" i="1" s="1"/>
  <c r="E36" i="1"/>
  <c r="F36" i="1" s="1"/>
  <c r="E22" i="1"/>
  <c r="F22" i="1" s="1"/>
  <c r="E26" i="1"/>
  <c r="F26" i="1" s="1"/>
  <c r="E40" i="1"/>
  <c r="F40" i="1" s="1"/>
  <c r="E44" i="1"/>
  <c r="F44" i="1" s="1"/>
  <c r="F10" i="1"/>
  <c r="H10" i="1" s="1"/>
  <c r="F12" i="1"/>
  <c r="H12" i="1" s="1"/>
  <c r="E23" i="1"/>
  <c r="F23" i="1" s="1"/>
  <c r="E27" i="1"/>
  <c r="F27" i="1" s="1"/>
  <c r="E41" i="1"/>
  <c r="F41" i="1" s="1"/>
  <c r="E53" i="1"/>
  <c r="F53" i="1" s="1"/>
  <c r="E24" i="1"/>
  <c r="F24" i="1" s="1"/>
  <c r="E50" i="1"/>
  <c r="F50" i="1" s="1"/>
  <c r="F9" i="1"/>
  <c r="H9" i="1" s="1"/>
  <c r="F11" i="1"/>
  <c r="H11" i="1" s="1"/>
  <c r="F13" i="1"/>
  <c r="H13" i="1" s="1"/>
  <c r="E43" i="1"/>
  <c r="F43" i="1" s="1"/>
  <c r="E55" i="1"/>
  <c r="F55" i="1" s="1"/>
  <c r="E52" i="1"/>
  <c r="F52" i="1" s="1"/>
  <c r="E54" i="1"/>
  <c r="F54" i="1" s="1"/>
  <c r="E32" i="1"/>
  <c r="F32" i="1" s="1"/>
  <c r="E34" i="1"/>
  <c r="F34" i="1" s="1"/>
  <c r="B15" i="1" l="1"/>
  <c r="B16" i="1"/>
  <c r="G25" i="1" s="1"/>
  <c r="H25" i="1" s="1"/>
  <c r="J25" i="1" s="1"/>
  <c r="K25" i="1" s="1"/>
  <c r="G27" i="1" l="1"/>
  <c r="H27" i="1" s="1"/>
  <c r="J27" i="1" s="1"/>
  <c r="K27" i="1" s="1"/>
  <c r="G51" i="1"/>
  <c r="H51" i="1" s="1"/>
  <c r="J51" i="1" s="1"/>
  <c r="K51" i="1" s="1"/>
  <c r="G24" i="1"/>
  <c r="H24" i="1" s="1"/>
  <c r="J24" i="1" s="1"/>
  <c r="K24" i="1" s="1"/>
  <c r="G35" i="1"/>
  <c r="H35" i="1" s="1"/>
  <c r="J35" i="1" s="1"/>
  <c r="K35" i="1" s="1"/>
  <c r="G50" i="1"/>
  <c r="H50" i="1" s="1"/>
  <c r="J50" i="1" s="1"/>
  <c r="K50" i="1" s="1"/>
  <c r="G36" i="1"/>
  <c r="H36" i="1" s="1"/>
  <c r="J36" i="1" s="1"/>
  <c r="K36" i="1" s="1"/>
  <c r="G53" i="1"/>
  <c r="H53" i="1" s="1"/>
  <c r="J53" i="1" s="1"/>
  <c r="K53" i="1" s="1"/>
  <c r="G26" i="1"/>
  <c r="H26" i="1" s="1"/>
  <c r="J26" i="1" s="1"/>
  <c r="K26" i="1" s="1"/>
  <c r="G40" i="1"/>
  <c r="H40" i="1" s="1"/>
  <c r="J40" i="1" s="1"/>
  <c r="K40" i="1" s="1"/>
  <c r="G23" i="1"/>
  <c r="H23" i="1" s="1"/>
  <c r="J23" i="1" s="1"/>
  <c r="K23" i="1" s="1"/>
  <c r="G55" i="1"/>
  <c r="H55" i="1" s="1"/>
  <c r="J55" i="1" s="1"/>
  <c r="K55" i="1" s="1"/>
  <c r="G42" i="1"/>
  <c r="H42" i="1" s="1"/>
  <c r="J42" i="1" s="1"/>
  <c r="K42" i="1" s="1"/>
  <c r="G22" i="1"/>
  <c r="H22" i="1" s="1"/>
  <c r="J22" i="1" s="1"/>
  <c r="K22" i="1" s="1"/>
  <c r="G44" i="1"/>
  <c r="H44" i="1" s="1"/>
  <c r="J44" i="1" s="1"/>
  <c r="K44" i="1" s="1"/>
  <c r="G31" i="1"/>
  <c r="H31" i="1" s="1"/>
  <c r="J31" i="1" s="1"/>
  <c r="K31" i="1" s="1"/>
  <c r="G34" i="1"/>
  <c r="H34" i="1" s="1"/>
  <c r="J34" i="1" s="1"/>
  <c r="K34" i="1" s="1"/>
  <c r="G32" i="1"/>
  <c r="H32" i="1" s="1"/>
  <c r="J32" i="1" s="1"/>
  <c r="K32" i="1" s="1"/>
  <c r="G33" i="1"/>
  <c r="H33" i="1" s="1"/>
  <c r="J33" i="1" s="1"/>
  <c r="K33" i="1" s="1"/>
  <c r="G54" i="1"/>
  <c r="H54" i="1" s="1"/>
  <c r="J54" i="1" s="1"/>
  <c r="K54" i="1" s="1"/>
  <c r="G43" i="1"/>
  <c r="H43" i="1" s="1"/>
  <c r="J43" i="1" s="1"/>
  <c r="K43" i="1" s="1"/>
  <c r="G52" i="1"/>
  <c r="H52" i="1" s="1"/>
  <c r="J52" i="1" s="1"/>
  <c r="K52" i="1" s="1"/>
  <c r="G41" i="1"/>
  <c r="H41" i="1" s="1"/>
  <c r="J41" i="1" s="1"/>
  <c r="K41" i="1" s="1"/>
  <c r="G45" i="1"/>
  <c r="H45" i="1" s="1"/>
  <c r="J45" i="1" s="1"/>
  <c r="K45" i="1" s="1"/>
  <c r="L25" i="1" l="1"/>
  <c r="L43" i="1" s="1"/>
  <c r="L31" i="1"/>
  <c r="M31" i="1" s="1"/>
  <c r="L22" i="1"/>
  <c r="L33" i="1"/>
  <c r="M33" i="1" s="1"/>
  <c r="L32" i="1"/>
  <c r="M32" i="1" s="1"/>
  <c r="L24" i="1"/>
  <c r="L23" i="1"/>
  <c r="L26" i="1"/>
  <c r="L35" i="1"/>
  <c r="L54" i="1" s="1"/>
  <c r="L36" i="1"/>
  <c r="M36" i="1" s="1"/>
  <c r="L34" i="1"/>
  <c r="M34" i="1" s="1"/>
  <c r="L27" i="1"/>
  <c r="M27" i="1" s="1"/>
  <c r="M25" i="1" l="1"/>
  <c r="M24" i="1"/>
  <c r="L42" i="1"/>
  <c r="L51" i="1"/>
  <c r="M26" i="1"/>
  <c r="L44" i="1"/>
  <c r="M22" i="1"/>
  <c r="L40" i="1"/>
  <c r="L50" i="1"/>
  <c r="L52" i="1"/>
  <c r="L55" i="1"/>
  <c r="L53" i="1"/>
  <c r="M23" i="1"/>
  <c r="L41" i="1"/>
  <c r="M35" i="1"/>
  <c r="L45" i="1"/>
  <c r="N40" i="1" l="1"/>
  <c r="C65" i="1" s="1"/>
  <c r="M40" i="1"/>
  <c r="B65" i="1" s="1"/>
  <c r="N53" i="1"/>
  <c r="C68" i="1" s="1"/>
  <c r="M53" i="1"/>
  <c r="B68" i="1" s="1"/>
  <c r="N43" i="1"/>
  <c r="C67" i="1" s="1"/>
  <c r="M43" i="1"/>
  <c r="B67" i="1" s="1"/>
  <c r="M50" i="1"/>
  <c r="B66" i="1" s="1"/>
  <c r="N50" i="1"/>
  <c r="C66" i="1" s="1"/>
  <c r="O53" i="1"/>
  <c r="O50" i="1"/>
  <c r="O52" i="1"/>
  <c r="O54" i="1"/>
  <c r="O55" i="1"/>
  <c r="O51" i="1"/>
  <c r="P53" i="1" l="1"/>
  <c r="N59" i="1" s="1"/>
  <c r="P50" i="1"/>
  <c r="N58" i="1" s="1"/>
  <c r="Q50" i="1"/>
  <c r="O58" i="1" s="1"/>
  <c r="Q53" i="1"/>
  <c r="O59" i="1" s="1"/>
</calcChain>
</file>

<file path=xl/sharedStrings.xml><?xml version="1.0" encoding="utf-8"?>
<sst xmlns="http://schemas.openxmlformats.org/spreadsheetml/2006/main" count="408" uniqueCount="46">
  <si>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</si>
  <si>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</si>
  <si>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</si>
  <si>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</si>
  <si>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</si>
  <si>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</si>
  <si>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</si>
  <si>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</si>
  <si>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</si>
  <si>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</si>
  <si>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</si>
  <si>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</si>
  <si>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</si>
  <si>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</si>
  <si>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</si>
  <si>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</si>
  <si>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</si>
  <si>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</si>
  <si>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</si>
  <si>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</si>
  <si>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</si>
  <si>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</si>
  <si>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</si>
  <si>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</si>
  <si>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</si>
  <si>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</si>
  <si>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</si>
  <si>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</si>
  <si>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</si>
  <si>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</si>
  <si>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</si>
  <si>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</si>
  <si>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</si>
  <si>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</si>
  <si>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</si>
  <si>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</si>
  <si>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</si>
  <si>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</si>
  <si>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</si>
  <si>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</si>
  <si>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</si>
  <si>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</si>
  <si>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</si>
  <si>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Clara</t>
  </si>
  <si>
    <t>10.05.2016</t>
  </si>
  <si>
    <t>P84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</si>
</sst>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2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0" xfId="1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1" xfId="0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5" borderId="0" xfId="0" applyFont="1" applyFill="1" applyAlignment="1">
      <alignment horizontal="left"/>
    </xf>
    <xf numFmtId="14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165" fontId="3" fillId="5" borderId="5" xfId="0" applyNumberFormat="1" applyFont="1" applyFill="1" applyBorder="1" applyAlignment="1">
      <alignment horizont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2" xfId="0" applyFill="1" applyBorder="1" applyAlignment="1" applyProtection="1">
      <alignment horizontal="center"/>
      <protection locked="0"/>
    </xf>
    <xf numFmtId="0" fontId="0" fillId="13" borderId="2" xfId="0" applyFill="1" applyBorder="1" applyAlignment="1">
      <alignment horizontal="center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 applyProtection="1">
      <protection locked="0"/>
    </xf>
    <xf numFmtId="0" fontId="0" fillId="17" borderId="2" xfId="0" applyFill="1" applyBorder="1"/>
  </cellXfs>
  <cellStyles count="6">
    <cellStyle name="Commentaire 2" xfId="2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-1.7958800173440752</c:v>
                </c:pt>
                <c:pt idx="1">
                  <c:v>-1.0109953843014632</c:v>
                </c:pt>
                <c:pt idx="2">
                  <c:v>-0.48811663902112562</c:v>
                </c:pt>
                <c:pt idx="3">
                  <c:v>-3.0118356253500084E-2</c:v>
                </c:pt>
                <c:pt idx="4">
                  <c:v>0.27818178456751802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18672"/>
        <c:axId val="191819232"/>
      </c:scatterChart>
      <c:valAx>
        <c:axId val="1918186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1819232"/>
        <c:crosses val="autoZero"/>
        <c:crossBetween val="midCat"/>
      </c:valAx>
      <c:valAx>
        <c:axId val="19181923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918186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0.29651927042381987</c:v>
                  </c:pt>
                  <c:pt idx="1">
                    <c:v>0.3117855223687967</c:v>
                  </c:pt>
                  <c:pt idx="2">
                    <c:v>0.7434401997941148</c:v>
                  </c:pt>
                  <c:pt idx="3">
                    <c:v>0.85209743028133567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0.29651927042381987</c:v>
                  </c:pt>
                  <c:pt idx="1">
                    <c:v>0.3117855223687967</c:v>
                  </c:pt>
                  <c:pt idx="2">
                    <c:v>0.7434401997941148</c:v>
                  </c:pt>
                  <c:pt idx="3">
                    <c:v>0.85209743028133567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siNTP!$A$65:$A$68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2.5406266372601944</c:v>
                </c:pt>
                <c:pt idx="1">
                  <c:v>2.3289539097759153</c:v>
                </c:pt>
                <c:pt idx="2">
                  <c:v>6.6884051054722944</c:v>
                </c:pt>
                <c:pt idx="3">
                  <c:v>10.940927790924446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21472"/>
        <c:axId val="55773984"/>
      </c:barChart>
      <c:catAx>
        <c:axId val="19182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773984"/>
        <c:crosses val="autoZero"/>
        <c:auto val="1"/>
        <c:lblAlgn val="ctr"/>
        <c:lblOffset val="100"/>
        <c:noMultiLvlLbl val="0"/>
      </c:catAx>
      <c:valAx>
        <c:axId val="557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8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Fold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2.8313931304620548E-2</c:v>
                  </c:pt>
                  <c:pt idx="1">
                    <c:v>0.13773626456586688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2.8313931304620548E-2</c:v>
                  </c:pt>
                  <c:pt idx="1">
                    <c:v>0.13773626456586688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0.91574233340529265</c:v>
                </c:pt>
                <c:pt idx="1">
                  <c:v>1.6429416509069508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76224"/>
        <c:axId val="55776784"/>
      </c:barChart>
      <c:catAx>
        <c:axId val="557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776784"/>
        <c:crosses val="autoZero"/>
        <c:auto val="1"/>
        <c:lblAlgn val="ctr"/>
        <c:lblOffset val="100"/>
        <c:noMultiLvlLbl val="0"/>
      </c:catAx>
      <c:valAx>
        <c:axId val="557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77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-1.7958800173440752</c:v>
                </c:pt>
                <c:pt idx="1">
                  <c:v>-1.0109953843014632</c:v>
                </c:pt>
                <c:pt idx="2">
                  <c:v>-0.48811663902112562</c:v>
                </c:pt>
                <c:pt idx="3">
                  <c:v>-3.0118356253500084E-2</c:v>
                </c:pt>
                <c:pt idx="4">
                  <c:v>0.27818178456751802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13904"/>
        <c:axId val="495514464"/>
      </c:scatterChart>
      <c:valAx>
        <c:axId val="4955139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495514464"/>
        <c:crosses val="autoZero"/>
        <c:crossBetween val="midCat"/>
      </c:valAx>
      <c:valAx>
        <c:axId val="49551446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955139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siPRC1!$C$65:$C$68</c:f>
                <c:numCache>
                  <c:formatCode>General</c:formatCode>
                  <c:ptCount val="4"/>
                  <c:pt idx="0">
                    <c:v>0.82678347359187754</c:v>
                  </c:pt>
                  <c:pt idx="1">
                    <c:v>7.6667645441721929E-2</c:v>
                  </c:pt>
                  <c:pt idx="2">
                    <c:v>0.15766527488058979</c:v>
                  </c:pt>
                  <c:pt idx="3">
                    <c:v>0.55846284432438176</c:v>
                  </c:pt>
                </c:numCache>
              </c:numRef>
            </c:plus>
            <c:minus>
              <c:numRef>
                <c:f>siPRC1!$C$65:$C$68</c:f>
                <c:numCache>
                  <c:formatCode>General</c:formatCode>
                  <c:ptCount val="4"/>
                  <c:pt idx="0">
                    <c:v>0.82678347359187754</c:v>
                  </c:pt>
                  <c:pt idx="1">
                    <c:v>7.6667645441721929E-2</c:v>
                  </c:pt>
                  <c:pt idx="2">
                    <c:v>0.15766527488058979</c:v>
                  </c:pt>
                  <c:pt idx="3">
                    <c:v>0.55846284432438176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siPRC1!$A$65:$A$68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siPRC1!$B$65:$B$68</c:f>
              <c:numCache>
                <c:formatCode>0.0</c:formatCode>
                <c:ptCount val="4"/>
                <c:pt idx="0">
                  <c:v>4.4463461122292847</c:v>
                </c:pt>
                <c:pt idx="1">
                  <c:v>2.138506596036533</c:v>
                </c:pt>
                <c:pt idx="2">
                  <c:v>11.090559316268733</c:v>
                </c:pt>
                <c:pt idx="3">
                  <c:v>10.729478870989956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301536"/>
        <c:axId val="578302096"/>
      </c:barChart>
      <c:catAx>
        <c:axId val="5783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02096"/>
        <c:crosses val="autoZero"/>
        <c:auto val="1"/>
        <c:lblAlgn val="ctr"/>
        <c:lblOffset val="100"/>
        <c:noMultiLvlLbl val="0"/>
      </c:catAx>
      <c:valAx>
        <c:axId val="5783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0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Fold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siPRC1!$O$58:$O$59</c:f>
                <c:numCache>
                  <c:formatCode>General</c:formatCode>
                  <c:ptCount val="2"/>
                  <c:pt idx="0">
                    <c:v>0.10645150796099992</c:v>
                  </c:pt>
                  <c:pt idx="1">
                    <c:v>0.28269172997953534</c:v>
                  </c:pt>
                </c:numCache>
              </c:numRef>
            </c:plus>
            <c:minus>
              <c:numRef>
                <c:f>siPRC1!$O$58:$O$59</c:f>
                <c:numCache>
                  <c:formatCode>General</c:formatCode>
                  <c:ptCount val="2"/>
                  <c:pt idx="0">
                    <c:v>0.10645150796099992</c:v>
                  </c:pt>
                  <c:pt idx="1">
                    <c:v>0.28269172997953534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siPRC1!$M$58:$M$59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siPRC1!$N$58:$N$59</c:f>
              <c:numCache>
                <c:formatCode>0.0</c:formatCode>
                <c:ptCount val="2"/>
                <c:pt idx="0">
                  <c:v>0.49540855124651745</c:v>
                </c:pt>
                <c:pt idx="1">
                  <c:v>0.96884304920905651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304336"/>
        <c:axId val="578304896"/>
      </c:barChart>
      <c:catAx>
        <c:axId val="5783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04896"/>
        <c:crosses val="autoZero"/>
        <c:auto val="1"/>
        <c:lblAlgn val="ctr"/>
        <c:lblOffset val="100"/>
        <c:noMultiLvlLbl val="0"/>
      </c:catAx>
      <c:valAx>
        <c:axId val="5783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0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-1.7958800173440752</c:v>
                </c:pt>
                <c:pt idx="1">
                  <c:v>-1.0109953843014632</c:v>
                </c:pt>
                <c:pt idx="2">
                  <c:v>-0.48811663902112562</c:v>
                </c:pt>
                <c:pt idx="3">
                  <c:v>-3.0118356253500084E-2</c:v>
                </c:pt>
                <c:pt idx="4">
                  <c:v>0.27818178456751802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36720"/>
        <c:axId val="490737280"/>
      </c:scatterChart>
      <c:valAx>
        <c:axId val="4907367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490737280"/>
        <c:crosses val="autoZero"/>
        <c:crossBetween val="midCat"/>
      </c:valAx>
      <c:valAx>
        <c:axId val="49073728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907367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-1.7958800173440752</c:v>
                </c:pt>
                <c:pt idx="1">
                  <c:v>-1.0109953843014632</c:v>
                </c:pt>
                <c:pt idx="2">
                  <c:v>-0.48811663902112562</c:v>
                </c:pt>
                <c:pt idx="3">
                  <c:v>-3.0118356253500084E-2</c:v>
                </c:pt>
                <c:pt idx="4">
                  <c:v>0.27818178456751802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96048"/>
        <c:axId val="405296608"/>
      </c:scatterChart>
      <c:valAx>
        <c:axId val="4052960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405296608"/>
        <c:crosses val="autoZero"/>
        <c:crossBetween val="midCat"/>
      </c:valAx>
      <c:valAx>
        <c:axId val="40529660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052960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59</xdr:row>
      <xdr:rowOff>128587</xdr:rowOff>
    </xdr:from>
    <xdr:to>
      <xdr:col>10</xdr:col>
      <xdr:colOff>222250</xdr:colOff>
      <xdr:row>76</xdr:row>
      <xdr:rowOff>61912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690562</xdr:colOff>
      <xdr:row>61</xdr:row>
      <xdr:rowOff>128587</xdr:rowOff>
    </xdr:from>
    <xdr:to>
      <xdr:col>16</xdr:col>
      <xdr:colOff>166687</xdr:colOff>
      <xdr:row>78</xdr:row>
      <xdr:rowOff>93662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261937</xdr:colOff>
      <xdr:row>64</xdr:row>
      <xdr:rowOff>65087</xdr:rowOff>
    </xdr:from>
    <xdr:to>
      <xdr:col>9</xdr:col>
      <xdr:colOff>754062</xdr:colOff>
      <xdr:row>81</xdr:row>
      <xdr:rowOff>109537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674687</xdr:colOff>
      <xdr:row>62</xdr:row>
      <xdr:rowOff>80962</xdr:rowOff>
    </xdr:from>
    <xdr:to>
      <xdr:col>16</xdr:col>
      <xdr:colOff>150812</xdr:colOff>
      <xdr:row>79</xdr:row>
      <xdr:rowOff>77787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60" zoomScaleNormal="60" workbookViewId="0">
      <selection activeCell="B57" sqref="B57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12.25" style="2" customWidth="1"/>
    <col min="5" max="5" width="8.2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63" t="s">
        <v>0</v>
      </c>
      <c r="B1" s="64" t="s">
        <v>44</v>
      </c>
    </row>
    <row r="2" spans="1:20" x14ac:dyDescent="0.2">
      <c r="A2" s="63" t="s">
        <v>1</v>
      </c>
      <c r="B2" s="65" t="s">
        <v>45</v>
      </c>
      <c r="C2" s="3"/>
      <c r="E2" s="4" t="s">
        <v>40</v>
      </c>
    </row>
    <row r="3" spans="1:20" x14ac:dyDescent="0.2">
      <c r="A3" s="63" t="s">
        <v>2</v>
      </c>
      <c r="B3" s="65" t="s">
        <v>43</v>
      </c>
      <c r="D3" s="10" t="s">
        <v>41</v>
      </c>
      <c r="E3" s="10">
        <v>6743568</v>
      </c>
      <c r="F3" s="10">
        <v>6919848</v>
      </c>
    </row>
    <row r="4" spans="1:20" ht="15" x14ac:dyDescent="0.3">
      <c r="D4" s="10" t="s">
        <v>42</v>
      </c>
      <c r="E4" s="74">
        <v>3571800</v>
      </c>
      <c r="F4" s="75">
        <v>3384024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69">
        <v>4.5999999999999999E-2</v>
      </c>
      <c r="D8" s="69">
        <v>5.1999999999999998E-2</v>
      </c>
      <c r="E8" s="11">
        <f t="shared" ref="E8:E13" si="0">AVERAGE(C8:D8)</f>
        <v>4.9000000000000002E-2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f>A9/23</f>
        <v>0.13695652173913042</v>
      </c>
      <c r="C9" s="69">
        <v>6.4000000000000001E-2</v>
      </c>
      <c r="D9" s="69">
        <v>6.6000000000000003E-2</v>
      </c>
      <c r="E9" s="11">
        <f t="shared" si="0"/>
        <v>6.5000000000000002E-2</v>
      </c>
      <c r="F9" s="12">
        <f>(E9-$E$8)</f>
        <v>1.6E-2</v>
      </c>
      <c r="G9" s="12">
        <f>LOG(B9)</f>
        <v>-0.86341728222799241</v>
      </c>
      <c r="H9" s="12">
        <f>LOG(F9)</f>
        <v>-1.7958800173440752</v>
      </c>
      <c r="N9"/>
      <c r="O9"/>
      <c r="P9"/>
    </row>
    <row r="10" spans="1:20" ht="15" x14ac:dyDescent="0.3">
      <c r="A10" s="10">
        <v>10.4</v>
      </c>
      <c r="B10" s="12">
        <f t="shared" ref="B10:B12" si="1">A10/23</f>
        <v>0.45217391304347826</v>
      </c>
      <c r="C10" s="69">
        <v>0.14899999999999999</v>
      </c>
      <c r="D10" s="69">
        <v>0.14399999999999999</v>
      </c>
      <c r="E10" s="11">
        <f t="shared" si="0"/>
        <v>0.14649999999999999</v>
      </c>
      <c r="F10" s="12">
        <f>(E10-$E$8)</f>
        <v>9.7499999999999989E-2</v>
      </c>
      <c r="G10" s="12">
        <f>LOG(B10)</f>
        <v>-0.34469449671881253</v>
      </c>
      <c r="H10" s="12">
        <f>LOG(F10)</f>
        <v>-1.0109953843014632</v>
      </c>
      <c r="N10"/>
      <c r="O10"/>
      <c r="P10"/>
    </row>
    <row r="11" spans="1:20" ht="15" x14ac:dyDescent="0.3">
      <c r="A11" s="10">
        <v>31.5</v>
      </c>
      <c r="B11" s="12">
        <f>A11/23</f>
        <v>1.3695652173913044</v>
      </c>
      <c r="C11" s="69">
        <v>0.38400000000000001</v>
      </c>
      <c r="D11" s="69">
        <v>0.36399999999999999</v>
      </c>
      <c r="E11" s="11">
        <f t="shared" si="0"/>
        <v>0.374</v>
      </c>
      <c r="F11" s="12">
        <f>(E11-$E$8)</f>
        <v>0.32500000000000001</v>
      </c>
      <c r="G11" s="12">
        <f>LOG(B11)</f>
        <v>0.13658271777200767</v>
      </c>
      <c r="H11" s="12">
        <f>LOG(F11)</f>
        <v>-0.48811663902112562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2">
        <f t="shared" si="1"/>
        <v>4.6086956521739131</v>
      </c>
      <c r="C12" s="69">
        <v>1.028</v>
      </c>
      <c r="D12" s="69">
        <v>0.93600000000000005</v>
      </c>
      <c r="E12" s="11">
        <f t="shared" si="0"/>
        <v>0.98199999999999998</v>
      </c>
      <c r="F12" s="12">
        <f>(E12-$E$8)</f>
        <v>0.93299999999999994</v>
      </c>
      <c r="G12" s="12">
        <f>LOG(B12)</f>
        <v>0.66357802924717735</v>
      </c>
      <c r="H12" s="12">
        <f>LOG(F12)</f>
        <v>-3.0118356253500084E-2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2">
        <f>A13/23</f>
        <v>9.1304347826086953</v>
      </c>
      <c r="C13" s="69">
        <v>2.0870000000000002</v>
      </c>
      <c r="D13" s="69">
        <v>1.806</v>
      </c>
      <c r="E13" s="11">
        <f t="shared" si="0"/>
        <v>1.9465000000000001</v>
      </c>
      <c r="F13" s="12">
        <f>(E13-$E$8)</f>
        <v>1.8975000000000002</v>
      </c>
      <c r="G13" s="12">
        <f>LOG(B13)</f>
        <v>0.96049145871632635</v>
      </c>
      <c r="H13" s="12">
        <f>LOG(F13)</f>
        <v>0.27818178456751802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1.1059822514101052</v>
      </c>
      <c r="N15"/>
    </row>
    <row r="16" spans="1:20" ht="15" x14ac:dyDescent="0.25">
      <c r="A16" s="5" t="s">
        <v>11</v>
      </c>
      <c r="B16" s="11">
        <f>INTERCEPT(H9:H13,G9:G13)</f>
        <v>-0.73160570351350385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72">
        <v>0.20599999999999999</v>
      </c>
      <c r="C22" s="72">
        <v>0.20300000000000001</v>
      </c>
      <c r="D22" s="27">
        <f>AVERAGE(B22:C22)</f>
        <v>0.20450000000000002</v>
      </c>
      <c r="E22" s="27">
        <f t="shared" ref="E22:E27" si="2">D22-E$8</f>
        <v>0.15550000000000003</v>
      </c>
      <c r="F22" s="27">
        <f>LOG(E22)</f>
        <v>-0.80826960663714364</v>
      </c>
      <c r="G22" s="28">
        <f>(F22-$B$16)/$B$15</f>
        <v>-6.9317480480265259E-2</v>
      </c>
      <c r="H22" s="28">
        <f>10^G22</f>
        <v>0.8524767036984775</v>
      </c>
      <c r="I22" s="29">
        <v>500</v>
      </c>
      <c r="J22" s="30">
        <f>(H22*I22)</f>
        <v>426.23835184923877</v>
      </c>
      <c r="K22" s="31">
        <f>(0.05*J22/1000)*1000</f>
        <v>21.311917592461938</v>
      </c>
      <c r="L22" s="32">
        <f>K22+K40+K50</f>
        <v>22.261369402067597</v>
      </c>
      <c r="M22" s="33">
        <f>(L22*1000000/50000)/1000</f>
        <v>0.44522738804135198</v>
      </c>
      <c r="N22" s="34"/>
    </row>
    <row r="23" spans="1:17" ht="15" x14ac:dyDescent="0.3">
      <c r="B23" s="72">
        <v>0.193</v>
      </c>
      <c r="C23" s="72">
        <v>0.19800000000000001</v>
      </c>
      <c r="D23" s="27">
        <f>AVERAGE(B23:C23)</f>
        <v>0.19550000000000001</v>
      </c>
      <c r="E23" s="27">
        <f t="shared" si="2"/>
        <v>0.14650000000000002</v>
      </c>
      <c r="F23" s="27">
        <f t="shared" ref="F23:F27" si="3">LOG(E23)</f>
        <v>-0.8341623753098717</v>
      </c>
      <c r="G23" s="28">
        <f t="shared" ref="G23:G27" si="4">(F23-$B$16)/$B$15</f>
        <v>-9.2729039426817331E-2</v>
      </c>
      <c r="H23" s="28">
        <f t="shared" ref="H23:H27" si="5">10^G23</f>
        <v>0.80773882922243401</v>
      </c>
      <c r="I23" s="29">
        <v>500</v>
      </c>
      <c r="J23" s="30">
        <f t="shared" ref="J23:J27" si="6">(H23*I23)</f>
        <v>403.869414611217</v>
      </c>
      <c r="K23" s="31">
        <f t="shared" ref="K23:K27" si="7">(0.05*J23/1000)*1000</f>
        <v>20.193470730560851</v>
      </c>
      <c r="L23" s="32">
        <f>K23+K41+K51</f>
        <v>20.905575988097812</v>
      </c>
      <c r="M23" s="33">
        <f t="shared" ref="M23:M27" si="8">(L23*1000000/50000)/1000</f>
        <v>0.41811151976195626</v>
      </c>
      <c r="N23" s="34"/>
    </row>
    <row r="24" spans="1:17" ht="15" x14ac:dyDescent="0.3">
      <c r="B24" s="72">
        <v>0.186</v>
      </c>
      <c r="C24" s="72">
        <v>0.16700000000000001</v>
      </c>
      <c r="D24" s="27">
        <f>AVERAGE(B24:C24)</f>
        <v>0.17649999999999999</v>
      </c>
      <c r="E24" s="27">
        <f t="shared" si="2"/>
        <v>0.1275</v>
      </c>
      <c r="F24" s="27">
        <f t="shared" si="3"/>
        <v>-0.89448981523002602</v>
      </c>
      <c r="G24" s="28">
        <f t="shared" si="4"/>
        <v>-0.14727552047860459</v>
      </c>
      <c r="H24" s="28">
        <f t="shared" si="5"/>
        <v>0.71240093292378592</v>
      </c>
      <c r="I24" s="29">
        <v>500</v>
      </c>
      <c r="J24" s="30">
        <f t="shared" si="6"/>
        <v>356.20046646189297</v>
      </c>
      <c r="K24" s="31">
        <f t="shared" si="7"/>
        <v>17.810023323094651</v>
      </c>
      <c r="L24" s="32">
        <f t="shared" ref="L24:L27" si="9">K24+K42+K52</f>
        <v>18.506336469368474</v>
      </c>
      <c r="M24" s="33">
        <f t="shared" si="8"/>
        <v>0.37012672938736946</v>
      </c>
      <c r="N24" s="34"/>
    </row>
    <row r="25" spans="1:17" ht="15" x14ac:dyDescent="0.3">
      <c r="A25" s="1" t="s">
        <v>26</v>
      </c>
      <c r="B25" s="72">
        <v>0.121</v>
      </c>
      <c r="C25" s="72">
        <v>0.129</v>
      </c>
      <c r="D25" s="27">
        <f t="shared" ref="D25:D27" si="10">AVERAGE(B25:C25)</f>
        <v>0.125</v>
      </c>
      <c r="E25" s="27">
        <f>D25-E$8</f>
        <v>7.5999999999999998E-2</v>
      </c>
      <c r="F25" s="27">
        <f>LOG(E25)</f>
        <v>-1.1191864077192086</v>
      </c>
      <c r="G25" s="28">
        <f>(F25-$B$16)/$B$15</f>
        <v>-0.35044025680479696</v>
      </c>
      <c r="H25" s="28">
        <f>10^G25</f>
        <v>0.44623100558761419</v>
      </c>
      <c r="I25" s="29">
        <v>500</v>
      </c>
      <c r="J25" s="30">
        <f>(H25*I25)</f>
        <v>223.11550279380711</v>
      </c>
      <c r="K25" s="31">
        <f>(0.05*J25/1000)*1000</f>
        <v>11.155775139690356</v>
      </c>
      <c r="L25" s="32">
        <f>K25+K43+K53</f>
        <v>13.585114596626589</v>
      </c>
      <c r="M25" s="33">
        <f t="shared" si="8"/>
        <v>0.27170229193253181</v>
      </c>
      <c r="N25" s="34"/>
    </row>
    <row r="26" spans="1:17" ht="15" x14ac:dyDescent="0.3">
      <c r="B26" s="72">
        <v>0.113</v>
      </c>
      <c r="C26" s="72">
        <v>0.12</v>
      </c>
      <c r="D26" s="27">
        <f t="shared" si="10"/>
        <v>0.11649999999999999</v>
      </c>
      <c r="E26" s="27">
        <f t="shared" si="2"/>
        <v>6.7499999999999991E-2</v>
      </c>
      <c r="F26" s="27">
        <f t="shared" si="3"/>
        <v>-1.1706962271689751</v>
      </c>
      <c r="G26" s="28">
        <f t="shared" si="4"/>
        <v>-0.3970140778440519</v>
      </c>
      <c r="H26" s="28">
        <f t="shared" si="5"/>
        <v>0.40085372356933785</v>
      </c>
      <c r="I26" s="29">
        <v>500</v>
      </c>
      <c r="J26" s="30">
        <f t="shared" si="6"/>
        <v>200.42686178466892</v>
      </c>
      <c r="K26" s="31">
        <f t="shared" si="7"/>
        <v>10.021343089233447</v>
      </c>
      <c r="L26" s="32">
        <f t="shared" si="9"/>
        <v>12.131832121874139</v>
      </c>
      <c r="M26" s="33">
        <f t="shared" si="8"/>
        <v>0.24263664243748279</v>
      </c>
      <c r="N26" s="34"/>
    </row>
    <row r="27" spans="1:17" ht="15" x14ac:dyDescent="0.3">
      <c r="B27" s="72">
        <v>0.13500000000000001</v>
      </c>
      <c r="C27" s="72">
        <v>0.122</v>
      </c>
      <c r="D27" s="27">
        <f t="shared" si="10"/>
        <v>0.1285</v>
      </c>
      <c r="E27" s="27">
        <f t="shared" si="2"/>
        <v>7.9500000000000001E-2</v>
      </c>
      <c r="F27" s="27">
        <f t="shared" si="3"/>
        <v>-1.0996328713435297</v>
      </c>
      <c r="G27" s="28">
        <f t="shared" si="4"/>
        <v>-0.33276046461034853</v>
      </c>
      <c r="H27" s="28">
        <f t="shared" si="5"/>
        <v>0.4647715495772588</v>
      </c>
      <c r="I27" s="29">
        <v>500</v>
      </c>
      <c r="J27" s="30">
        <f t="shared" si="6"/>
        <v>232.38577478862939</v>
      </c>
      <c r="K27" s="31">
        <f t="shared" si="7"/>
        <v>11.61928873943147</v>
      </c>
      <c r="L27" s="32">
        <f t="shared" si="9"/>
        <v>13.735404208757684</v>
      </c>
      <c r="M27" s="33">
        <f t="shared" si="8"/>
        <v>0.27470808417515363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72">
        <v>0.20599999999999999</v>
      </c>
      <c r="C31" s="72">
        <v>0.20300000000000001</v>
      </c>
      <c r="D31" s="27">
        <f>AVERAGE(B25:C25)</f>
        <v>0.125</v>
      </c>
      <c r="E31" s="27">
        <f>D31-E$8</f>
        <v>7.5999999999999998E-2</v>
      </c>
      <c r="F31" s="27">
        <f>LOG(E31)</f>
        <v>-1.1191864077192086</v>
      </c>
      <c r="G31" s="28">
        <f>(F31-$B$16)/$B$15</f>
        <v>-0.35044025680479696</v>
      </c>
      <c r="H31" s="28">
        <f>10^G31</f>
        <v>0.44623100558761419</v>
      </c>
      <c r="I31" s="29">
        <v>500</v>
      </c>
      <c r="J31" s="30">
        <f>(H31*I31)</f>
        <v>223.11550279380711</v>
      </c>
      <c r="K31" s="31">
        <f>(0.05*J31/1000)*1000</f>
        <v>11.155775139690356</v>
      </c>
      <c r="L31" s="32">
        <f>K31+K50</f>
        <v>11.463860991585072</v>
      </c>
      <c r="M31" s="33">
        <f>(L31*1000000/50000)/1000</f>
        <v>0.22927721983170143</v>
      </c>
      <c r="N31" s="35"/>
      <c r="Q31"/>
    </row>
    <row r="32" spans="1:17" ht="15" x14ac:dyDescent="0.3">
      <c r="B32" s="72">
        <v>0.193</v>
      </c>
      <c r="C32" s="72">
        <v>0.19800000000000001</v>
      </c>
      <c r="D32" s="27">
        <f>AVERAGE(B26:C26)</f>
        <v>0.11649999999999999</v>
      </c>
      <c r="E32" s="27">
        <f t="shared" ref="E32:E36" si="11">D32-E$8</f>
        <v>6.7499999999999991E-2</v>
      </c>
      <c r="F32" s="27">
        <f t="shared" ref="F32:F36" si="12">LOG(E32)</f>
        <v>-1.1706962271689751</v>
      </c>
      <c r="G32" s="28">
        <f t="shared" ref="G32:G36" si="13">(F32-$B$16)/$B$15</f>
        <v>-0.3970140778440519</v>
      </c>
      <c r="H32" s="28">
        <f t="shared" ref="H32:H36" si="14">10^G32</f>
        <v>0.40085372356933785</v>
      </c>
      <c r="I32" s="29">
        <v>500</v>
      </c>
      <c r="J32" s="30">
        <f t="shared" ref="J32:J36" si="15">(H32*I32)</f>
        <v>200.42686178466892</v>
      </c>
      <c r="K32" s="31">
        <f t="shared" ref="K32:K36" si="16">(0.05*J32/1000)*1000</f>
        <v>10.021343089233447</v>
      </c>
      <c r="L32" s="32">
        <f>K32+K51</f>
        <v>10.244501615954096</v>
      </c>
      <c r="M32" s="33">
        <f t="shared" ref="M32:M36" si="17">(L32*1000000/50000)/1000</f>
        <v>0.2048900323190819</v>
      </c>
      <c r="N32" s="36"/>
      <c r="Q32"/>
    </row>
    <row r="33" spans="1:21" ht="15" x14ac:dyDescent="0.3">
      <c r="B33" s="72">
        <v>0.186</v>
      </c>
      <c r="C33" s="72">
        <v>0.16700000000000001</v>
      </c>
      <c r="D33" s="27">
        <f>AVERAGE(B27:C27)</f>
        <v>0.1285</v>
      </c>
      <c r="E33" s="27">
        <f>D33-E$8</f>
        <v>7.9500000000000001E-2</v>
      </c>
      <c r="F33" s="27">
        <f>LOG(E33)</f>
        <v>-1.0996328713435297</v>
      </c>
      <c r="G33" s="28">
        <f t="shared" si="13"/>
        <v>-0.33276046461034853</v>
      </c>
      <c r="H33" s="28">
        <f t="shared" si="14"/>
        <v>0.4647715495772588</v>
      </c>
      <c r="I33" s="29">
        <v>500</v>
      </c>
      <c r="J33" s="30">
        <f t="shared" si="15"/>
        <v>232.38577478862939</v>
      </c>
      <c r="K33" s="31">
        <f t="shared" si="16"/>
        <v>11.61928873943147</v>
      </c>
      <c r="L33" s="32">
        <f t="shared" ref="L33:L36" si="18">K33+K52</f>
        <v>11.871084419841864</v>
      </c>
      <c r="M33" s="33">
        <f t="shared" si="17"/>
        <v>0.23742168839683725</v>
      </c>
      <c r="N33" s="36"/>
      <c r="Q33"/>
      <c r="R33"/>
      <c r="S33"/>
    </row>
    <row r="34" spans="1:21" ht="15" x14ac:dyDescent="0.3">
      <c r="A34" s="1" t="s">
        <v>26</v>
      </c>
      <c r="B34" s="72">
        <v>0.121</v>
      </c>
      <c r="C34" s="72">
        <v>0.129</v>
      </c>
      <c r="D34" s="27">
        <f t="shared" ref="D34:D36" si="19">AVERAGE(B34:C34)</f>
        <v>0.125</v>
      </c>
      <c r="E34" s="27">
        <f t="shared" si="11"/>
        <v>7.5999999999999998E-2</v>
      </c>
      <c r="F34" s="27">
        <f t="shared" si="12"/>
        <v>-1.1191864077192086</v>
      </c>
      <c r="G34" s="28">
        <f t="shared" si="13"/>
        <v>-0.35044025680479696</v>
      </c>
      <c r="H34" s="28">
        <f t="shared" si="14"/>
        <v>0.44623100558761419</v>
      </c>
      <c r="I34" s="29">
        <v>500</v>
      </c>
      <c r="J34" s="30">
        <f t="shared" si="15"/>
        <v>223.11550279380711</v>
      </c>
      <c r="K34" s="31">
        <f t="shared" si="16"/>
        <v>11.155775139690356</v>
      </c>
      <c r="L34" s="32">
        <f t="shared" si="18"/>
        <v>12.567236669577852</v>
      </c>
      <c r="M34" s="33">
        <f t="shared" si="17"/>
        <v>0.25134473339155705</v>
      </c>
      <c r="N34" s="36"/>
      <c r="Q34"/>
      <c r="R34"/>
      <c r="S34"/>
    </row>
    <row r="35" spans="1:21" ht="15" x14ac:dyDescent="0.3">
      <c r="B35" s="72">
        <v>0.113</v>
      </c>
      <c r="C35" s="72">
        <v>0.12</v>
      </c>
      <c r="D35" s="27">
        <f>AVERAGE(B35:C35)</f>
        <v>0.11649999999999999</v>
      </c>
      <c r="E35" s="27">
        <f>D35-E$8</f>
        <v>6.7499999999999991E-2</v>
      </c>
      <c r="F35" s="27">
        <f t="shared" si="12"/>
        <v>-1.1706962271689751</v>
      </c>
      <c r="G35" s="28">
        <f t="shared" si="13"/>
        <v>-0.3970140778440519</v>
      </c>
      <c r="H35" s="28">
        <f t="shared" si="14"/>
        <v>0.40085372356933785</v>
      </c>
      <c r="I35" s="29">
        <v>500</v>
      </c>
      <c r="J35" s="30">
        <f t="shared" si="15"/>
        <v>200.42686178466892</v>
      </c>
      <c r="K35" s="31">
        <f t="shared" si="16"/>
        <v>10.021343089233447</v>
      </c>
      <c r="L35" s="32">
        <f t="shared" si="18"/>
        <v>11.337631014348629</v>
      </c>
      <c r="M35" s="33">
        <f t="shared" si="17"/>
        <v>0.22675262028697257</v>
      </c>
      <c r="N35" s="36"/>
      <c r="Q35"/>
      <c r="R35"/>
      <c r="S35"/>
    </row>
    <row r="36" spans="1:21" ht="15" x14ac:dyDescent="0.3">
      <c r="B36" s="72">
        <v>0.13500000000000001</v>
      </c>
      <c r="C36" s="72">
        <v>0.122</v>
      </c>
      <c r="D36" s="27">
        <f t="shared" si="19"/>
        <v>0.1285</v>
      </c>
      <c r="E36" s="27">
        <f t="shared" si="11"/>
        <v>7.9500000000000001E-2</v>
      </c>
      <c r="F36" s="27">
        <f t="shared" si="12"/>
        <v>-1.0996328713435297</v>
      </c>
      <c r="G36" s="28">
        <f t="shared" si="13"/>
        <v>-0.33276046461034853</v>
      </c>
      <c r="H36" s="28">
        <f t="shared" si="14"/>
        <v>0.4647715495772588</v>
      </c>
      <c r="I36" s="29">
        <v>500</v>
      </c>
      <c r="J36" s="30">
        <f t="shared" si="15"/>
        <v>232.38577478862939</v>
      </c>
      <c r="K36" s="31">
        <f t="shared" si="16"/>
        <v>11.61928873943147</v>
      </c>
      <c r="L36" s="32">
        <f t="shared" si="18"/>
        <v>12.907682029397833</v>
      </c>
      <c r="M36" s="33">
        <f t="shared" si="17"/>
        <v>0.25815364058795665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 s="70">
        <v>0.125</v>
      </c>
      <c r="C40" s="70">
        <v>0.108</v>
      </c>
      <c r="D40" s="27">
        <f>AVERAGE(B40:C40)</f>
        <v>0.11649999999999999</v>
      </c>
      <c r="E40" s="27">
        <f t="shared" ref="E40:E44" si="20">D40-E$8</f>
        <v>6.7499999999999991E-2</v>
      </c>
      <c r="F40" s="27">
        <f t="shared" ref="F40:F45" si="21">LOG(E40)</f>
        <v>-1.1706962271689751</v>
      </c>
      <c r="G40" s="28">
        <f t="shared" ref="G40:G45" si="22">(F40-$B$16)/$B$15</f>
        <v>-0.3970140778440519</v>
      </c>
      <c r="H40" s="27">
        <f t="shared" ref="H40:H45" si="23">10^G40</f>
        <v>0.40085372356933785</v>
      </c>
      <c r="I40" s="41">
        <v>16</v>
      </c>
      <c r="J40" s="42">
        <f t="shared" ref="J40:J45" si="24">H40*I40</f>
        <v>6.4136595771094056</v>
      </c>
      <c r="K40" s="30">
        <f>(0.1*J40/1000)*1000</f>
        <v>0.64136595771094063</v>
      </c>
      <c r="L40" s="68">
        <f>K40*100/L22</f>
        <v>2.8810714477042536</v>
      </c>
      <c r="M40" s="30">
        <f>AVERAGE(L40:L42)</f>
        <v>2.5406266372601944</v>
      </c>
      <c r="N40" s="44">
        <f>STDEV(L40:L42)</f>
        <v>0.29651927042381987</v>
      </c>
      <c r="R40"/>
      <c r="S40"/>
      <c r="T40"/>
      <c r="U40"/>
    </row>
    <row r="41" spans="1:21" ht="15" x14ac:dyDescent="0.3">
      <c r="B41" s="70">
        <v>9.9000000000000005E-2</v>
      </c>
      <c r="C41" s="70">
        <v>9.9000000000000005E-2</v>
      </c>
      <c r="D41" s="27">
        <f>AVERAGE(B41:C41)</f>
        <v>9.9000000000000005E-2</v>
      </c>
      <c r="E41" s="27">
        <f t="shared" si="20"/>
        <v>0.05</v>
      </c>
      <c r="F41" s="27">
        <f t="shared" si="21"/>
        <v>-1.3010299956639813</v>
      </c>
      <c r="G41" s="28">
        <f t="shared" si="22"/>
        <v>-0.51485843595091407</v>
      </c>
      <c r="H41" s="27">
        <f t="shared" si="23"/>
        <v>0.30559170676019637</v>
      </c>
      <c r="I41" s="41">
        <v>16</v>
      </c>
      <c r="J41" s="42">
        <f t="shared" si="24"/>
        <v>4.8894673081631419</v>
      </c>
      <c r="K41" s="30">
        <f t="shared" ref="K41:K45" si="25">(0.1*J41/1000)*1000</f>
        <v>0.48894673081631423</v>
      </c>
      <c r="L41" s="68">
        <f t="shared" ref="L41:L45" si="26">K41*100/L23</f>
        <v>2.3388340560178138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70">
        <v>0.10299999999999999</v>
      </c>
      <c r="C42" s="70">
        <v>8.5000000000000006E-2</v>
      </c>
      <c r="D42" s="27">
        <f>AVERAGE(B42:C42)</f>
        <v>9.4E-2</v>
      </c>
      <c r="E42" s="27">
        <f>D42-E$8</f>
        <v>4.4999999999999998E-2</v>
      </c>
      <c r="F42" s="27">
        <f t="shared" si="21"/>
        <v>-1.3467874862246563</v>
      </c>
      <c r="G42" s="28">
        <f t="shared" si="22"/>
        <v>-0.55623115282981073</v>
      </c>
      <c r="H42" s="27">
        <f t="shared" si="23"/>
        <v>0.27782341616464423</v>
      </c>
      <c r="I42" s="41">
        <v>16</v>
      </c>
      <c r="J42" s="42">
        <f t="shared" si="24"/>
        <v>4.4451746586343077</v>
      </c>
      <c r="K42" s="30">
        <f t="shared" si="25"/>
        <v>0.44451746586343077</v>
      </c>
      <c r="L42" s="68">
        <f>K42*100/L24</f>
        <v>2.4019744080585164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70">
        <v>0.16700000000000001</v>
      </c>
      <c r="C43" s="70">
        <v>0.156</v>
      </c>
      <c r="D43" s="27">
        <f t="shared" ref="D43" si="27">AVERAGE(B43:C43)</f>
        <v>0.1615</v>
      </c>
      <c r="E43" s="27">
        <f t="shared" si="20"/>
        <v>0.1125</v>
      </c>
      <c r="F43" s="27">
        <f t="shared" si="21"/>
        <v>-0.94884747755261867</v>
      </c>
      <c r="G43" s="28">
        <f t="shared" si="22"/>
        <v>-0.19642428597939607</v>
      </c>
      <c r="H43" s="27">
        <f t="shared" si="23"/>
        <v>0.63617370440546084</v>
      </c>
      <c r="I43" s="41">
        <v>16</v>
      </c>
      <c r="J43" s="42">
        <f t="shared" si="24"/>
        <v>10.178779270487373</v>
      </c>
      <c r="K43" s="30">
        <f t="shared" si="25"/>
        <v>1.0178779270487375</v>
      </c>
      <c r="L43" s="43">
        <f>K43*100/L25</f>
        <v>7.4925972821862956</v>
      </c>
      <c r="M43" s="30">
        <f>AVERAGE(L43:L45)</f>
        <v>6.6884051054722944</v>
      </c>
      <c r="N43" s="44">
        <f>STDEV(L43:L45)</f>
        <v>0.7434401997941148</v>
      </c>
      <c r="R43"/>
      <c r="S43"/>
      <c r="T43"/>
      <c r="U43"/>
    </row>
    <row r="44" spans="1:21" ht="15" x14ac:dyDescent="0.3">
      <c r="A44" s="45"/>
      <c r="B44" s="70">
        <v>0.14399999999999999</v>
      </c>
      <c r="C44" s="70">
        <v>0.125</v>
      </c>
      <c r="D44" s="27">
        <f>AVERAGE(B44:C44)</f>
        <v>0.13450000000000001</v>
      </c>
      <c r="E44" s="27">
        <f t="shared" si="20"/>
        <v>8.5500000000000007E-2</v>
      </c>
      <c r="F44" s="27">
        <f t="shared" si="21"/>
        <v>-1.0680338852718274</v>
      </c>
      <c r="G44" s="28">
        <f t="shared" si="22"/>
        <v>-0.30418949429738529</v>
      </c>
      <c r="H44" s="27">
        <f t="shared" si="23"/>
        <v>0.49637569220344391</v>
      </c>
      <c r="I44" s="41">
        <v>16</v>
      </c>
      <c r="J44" s="42">
        <f t="shared" si="24"/>
        <v>7.9420110752551025</v>
      </c>
      <c r="K44" s="30">
        <f t="shared" si="25"/>
        <v>0.79420110752551032</v>
      </c>
      <c r="L44" s="43">
        <f>K44*100/L26</f>
        <v>6.5464234877890908</v>
      </c>
      <c r="M44" s="30"/>
      <c r="N44" s="44"/>
      <c r="R44"/>
      <c r="S44"/>
      <c r="T44"/>
      <c r="U44"/>
    </row>
    <row r="45" spans="1:21" ht="15" x14ac:dyDescent="0.3">
      <c r="A45" s="46"/>
      <c r="B45" s="70">
        <v>0.13600000000000001</v>
      </c>
      <c r="C45" s="70">
        <v>0.14099999999999999</v>
      </c>
      <c r="D45" s="27">
        <f>AVERAGE(B45:C45)</f>
        <v>0.13850000000000001</v>
      </c>
      <c r="E45" s="27">
        <f>D45-E$8</f>
        <v>8.950000000000001E-2</v>
      </c>
      <c r="F45" s="27">
        <f t="shared" si="21"/>
        <v>-1.0481769646840879</v>
      </c>
      <c r="G45" s="28">
        <f t="shared" si="22"/>
        <v>-0.28623539009505994</v>
      </c>
      <c r="H45" s="27">
        <f t="shared" si="23"/>
        <v>0.5173263620999069</v>
      </c>
      <c r="I45" s="41">
        <v>16</v>
      </c>
      <c r="J45" s="42">
        <f t="shared" si="24"/>
        <v>8.2772217935985104</v>
      </c>
      <c r="K45" s="30">
        <f t="shared" si="25"/>
        <v>0.82772217935985104</v>
      </c>
      <c r="L45" s="43">
        <f t="shared" si="26"/>
        <v>6.026194546441495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71">
        <v>8.1000000000000003E-2</v>
      </c>
      <c r="C50" s="71">
        <v>7.6999999999999999E-2</v>
      </c>
      <c r="D50" s="27">
        <f>AVERAGE(B50:C50)</f>
        <v>7.9000000000000001E-2</v>
      </c>
      <c r="E50" s="27">
        <f t="shared" ref="E50:E55" si="28">D50-E$8</f>
        <v>0.03</v>
      </c>
      <c r="F50" s="27">
        <f t="shared" ref="F50:F55" si="29">LOG(E50)</f>
        <v>-1.5228787452803376</v>
      </c>
      <c r="G50" s="28">
        <f t="shared" ref="G50:G55" si="30">(F50-$B$16)/$B$15</f>
        <v>-0.71544822781556983</v>
      </c>
      <c r="H50" s="27">
        <f t="shared" ref="H50:H55" si="31">10^G50</f>
        <v>0.19255365743419811</v>
      </c>
      <c r="I50" s="41">
        <v>16</v>
      </c>
      <c r="J50" s="42">
        <f t="shared" ref="J50:J55" si="32">H50*I50</f>
        <v>3.0808585189471698</v>
      </c>
      <c r="K50" s="30">
        <f>(0.1*J50/1000)*1000</f>
        <v>0.30808585189471699</v>
      </c>
      <c r="L50" s="68">
        <f t="shared" ref="L50:L55" si="33">K50*100/L31</f>
        <v>2.6874527885575743</v>
      </c>
      <c r="M50" s="30">
        <f>AVERAGE(L50:L52)</f>
        <v>2.3289539097759153</v>
      </c>
      <c r="N50" s="44">
        <f>STDEV(L50:L52)</f>
        <v>0.3117855223687967</v>
      </c>
      <c r="O50" s="48">
        <f>L50/L40</f>
        <v>0.93279630073007669</v>
      </c>
      <c r="P50" s="30">
        <f>AVERAGE(O50:O52)</f>
        <v>0.91574233340529265</v>
      </c>
      <c r="Q50" s="44">
        <f>STDEV(O50:O52)</f>
        <v>2.8313931304620548E-2</v>
      </c>
      <c r="S50"/>
      <c r="T50"/>
    </row>
    <row r="51" spans="1:25" ht="15" x14ac:dyDescent="0.3">
      <c r="B51" s="71">
        <v>7.0999999999999994E-2</v>
      </c>
      <c r="C51" s="71">
        <v>6.9000000000000006E-2</v>
      </c>
      <c r="D51" s="27">
        <f t="shared" ref="D51:D55" si="34">AVERAGE(B51:C51)</f>
        <v>7.0000000000000007E-2</v>
      </c>
      <c r="E51" s="27">
        <f>D51-E$8</f>
        <v>2.1000000000000005E-2</v>
      </c>
      <c r="F51" s="27">
        <f t="shared" si="29"/>
        <v>-1.6777807052660807</v>
      </c>
      <c r="G51" s="28">
        <f t="shared" si="30"/>
        <v>-0.85550649709452631</v>
      </c>
      <c r="H51" s="27">
        <f t="shared" si="31"/>
        <v>0.13947407920040578</v>
      </c>
      <c r="I51" s="41">
        <v>16</v>
      </c>
      <c r="J51" s="42">
        <f t="shared" si="32"/>
        <v>2.2315852672064924</v>
      </c>
      <c r="K51" s="30">
        <f t="shared" ref="K51:K55" si="35">(0.1*J51/1000)*1000</f>
        <v>0.22315852672064926</v>
      </c>
      <c r="L51" s="68">
        <f>K51*100/L32</f>
        <v>2.1783248720769119</v>
      </c>
      <c r="M51" s="30"/>
      <c r="N51" s="44"/>
      <c r="O51" s="2">
        <f t="shared" ref="O51:O55" si="36">L51/L41</f>
        <v>0.93137213667300933</v>
      </c>
      <c r="P51" s="30"/>
      <c r="Q51" s="44"/>
      <c r="S51"/>
      <c r="T51"/>
    </row>
    <row r="52" spans="1:25" ht="15" x14ac:dyDescent="0.3">
      <c r="B52" s="71">
        <v>7.1999999999999995E-2</v>
      </c>
      <c r="C52" s="71">
        <v>7.3999999999999996E-2</v>
      </c>
      <c r="D52" s="27">
        <f t="shared" si="34"/>
        <v>7.2999999999999995E-2</v>
      </c>
      <c r="E52" s="27">
        <f t="shared" si="28"/>
        <v>2.3999999999999994E-2</v>
      </c>
      <c r="F52" s="27">
        <f t="shared" si="29"/>
        <v>-1.6197887582883941</v>
      </c>
      <c r="G52" s="28">
        <f t="shared" si="30"/>
        <v>-0.80307170720187837</v>
      </c>
      <c r="H52" s="27">
        <f t="shared" si="31"/>
        <v>0.15737230025649596</v>
      </c>
      <c r="I52" s="41">
        <v>16</v>
      </c>
      <c r="J52" s="42">
        <f t="shared" si="32"/>
        <v>2.5179568041039353</v>
      </c>
      <c r="K52" s="30">
        <f t="shared" si="35"/>
        <v>0.25179568041039352</v>
      </c>
      <c r="L52" s="68">
        <f t="shared" si="33"/>
        <v>2.1210840686932602</v>
      </c>
      <c r="M52" s="30"/>
      <c r="N52" s="44"/>
      <c r="O52" s="2">
        <f t="shared" si="36"/>
        <v>0.88305856281279194</v>
      </c>
      <c r="P52" s="30"/>
      <c r="Q52" s="44"/>
      <c r="S52"/>
      <c r="T52"/>
    </row>
    <row r="53" spans="1:25" ht="15" x14ac:dyDescent="0.3">
      <c r="A53" s="1" t="s">
        <v>26</v>
      </c>
      <c r="B53" s="71">
        <v>0.22600000000000001</v>
      </c>
      <c r="C53" s="71">
        <v>0.19500000000000001</v>
      </c>
      <c r="D53" s="27">
        <f t="shared" si="34"/>
        <v>0.21050000000000002</v>
      </c>
      <c r="E53" s="27">
        <f t="shared" si="28"/>
        <v>0.16150000000000003</v>
      </c>
      <c r="F53" s="27">
        <f t="shared" si="29"/>
        <v>-0.79182747333287817</v>
      </c>
      <c r="G53" s="28">
        <f t="shared" si="30"/>
        <v>-5.44509369319379E-2</v>
      </c>
      <c r="H53" s="27">
        <f t="shared" si="31"/>
        <v>0.88216345617968595</v>
      </c>
      <c r="I53" s="41">
        <v>16</v>
      </c>
      <c r="J53" s="42">
        <f t="shared" si="32"/>
        <v>14.114615298874975</v>
      </c>
      <c r="K53" s="30">
        <f t="shared" si="35"/>
        <v>1.4114615298874975</v>
      </c>
      <c r="L53" s="43">
        <f t="shared" si="33"/>
        <v>11.231279930490162</v>
      </c>
      <c r="M53" s="30">
        <f>AVERAGE(L53:L55)</f>
        <v>10.940927790924446</v>
      </c>
      <c r="N53" s="44">
        <f>STDEV(L53:L55)</f>
        <v>0.85209743028133567</v>
      </c>
      <c r="O53" s="2">
        <f>L53/L43</f>
        <v>1.4989835310103496</v>
      </c>
      <c r="P53" s="30">
        <f>AVERAGE(O53:O55)</f>
        <v>1.6429416509069508</v>
      </c>
      <c r="Q53" s="44">
        <f>STDEV(O53:O55)</f>
        <v>0.13773626456586688</v>
      </c>
      <c r="S53"/>
      <c r="T53"/>
    </row>
    <row r="54" spans="1:25" ht="15" x14ac:dyDescent="0.3">
      <c r="A54" s="45"/>
      <c r="B54" s="71">
        <v>0.2</v>
      </c>
      <c r="C54" s="71">
        <v>0.19700000000000001</v>
      </c>
      <c r="D54" s="27">
        <f t="shared" si="34"/>
        <v>0.19850000000000001</v>
      </c>
      <c r="E54" s="27">
        <f t="shared" si="28"/>
        <v>0.14950000000000002</v>
      </c>
      <c r="F54" s="27">
        <f t="shared" si="29"/>
        <v>-0.82535880733955147</v>
      </c>
      <c r="G54" s="28">
        <f t="shared" si="30"/>
        <v>-8.4769085314447226E-2</v>
      </c>
      <c r="H54" s="27">
        <f t="shared" si="31"/>
        <v>0.82267995319698872</v>
      </c>
      <c r="I54" s="41">
        <v>16</v>
      </c>
      <c r="J54" s="42">
        <f t="shared" si="32"/>
        <v>13.16287925115182</v>
      </c>
      <c r="K54" s="30">
        <f t="shared" si="35"/>
        <v>1.316287925115182</v>
      </c>
      <c r="L54" s="43">
        <f>K54*100/L35</f>
        <v>11.609902663522215</v>
      </c>
      <c r="M54" s="30"/>
      <c r="N54" s="44"/>
      <c r="O54" s="2">
        <f t="shared" si="36"/>
        <v>1.7734725969344831</v>
      </c>
      <c r="P54" s="30"/>
      <c r="Q54" s="44"/>
      <c r="S54"/>
      <c r="T54"/>
    </row>
    <row r="55" spans="1:25" ht="15" x14ac:dyDescent="0.3">
      <c r="A55" s="46"/>
      <c r="B55" s="71">
        <v>0.20300000000000001</v>
      </c>
      <c r="C55" s="71">
        <v>0.187</v>
      </c>
      <c r="D55" s="27">
        <f t="shared" si="34"/>
        <v>0.19500000000000001</v>
      </c>
      <c r="E55" s="27">
        <f t="shared" si="28"/>
        <v>0.14600000000000002</v>
      </c>
      <c r="F55" s="27">
        <f t="shared" si="29"/>
        <v>-0.83564714421556285</v>
      </c>
      <c r="G55" s="28">
        <f t="shared" si="30"/>
        <v>-9.4071528335475774E-2</v>
      </c>
      <c r="H55" s="27">
        <f t="shared" si="31"/>
        <v>0.80524580622897657</v>
      </c>
      <c r="I55" s="41">
        <v>16</v>
      </c>
      <c r="J55" s="42">
        <f t="shared" si="32"/>
        <v>12.883932899663625</v>
      </c>
      <c r="K55" s="30">
        <f t="shared" si="35"/>
        <v>1.2883932899663626</v>
      </c>
      <c r="L55" s="43">
        <f t="shared" si="33"/>
        <v>9.98160077876096</v>
      </c>
      <c r="M55" s="30"/>
      <c r="N55" s="44"/>
      <c r="O55" s="2">
        <f t="shared" si="36"/>
        <v>1.65636882477602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0.91574233340529265</v>
      </c>
      <c r="O58" s="30">
        <f>Q50</f>
        <v>2.8313931304620548E-2</v>
      </c>
    </row>
    <row r="59" spans="1:25" ht="15" x14ac:dyDescent="0.3">
      <c r="D59"/>
      <c r="E59"/>
      <c r="G59"/>
      <c r="M59" s="2" t="s">
        <v>26</v>
      </c>
      <c r="N59" s="30">
        <f>P53</f>
        <v>1.6429416509069508</v>
      </c>
      <c r="O59" s="30">
        <f>Q53</f>
        <v>0.13773626456586688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2.5406266372601944</v>
      </c>
      <c r="C65" s="30">
        <f>N40</f>
        <v>0.29651927042381987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2.3289539097759153</v>
      </c>
      <c r="C66" s="30">
        <f>N50</f>
        <v>0.3117855223687967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6.6884051054722944</v>
      </c>
      <c r="C67" s="30">
        <f>N43</f>
        <v>0.7434401997941148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10.940927790924446</v>
      </c>
      <c r="C68" s="30">
        <f>N53</f>
        <v>0.85209743028133567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15" zoomScale="60" zoomScaleNormal="60" workbookViewId="0">
      <selection activeCell="C61" sqref="C61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7.875" style="2" customWidth="1"/>
    <col min="5" max="5" width="8.2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63" t="s">
        <v>0</v>
      </c>
      <c r="B1" s="64" t="s">
        <v>44</v>
      </c>
    </row>
    <row r="2" spans="1:20" x14ac:dyDescent="0.2">
      <c r="A2" s="63" t="s">
        <v>1</v>
      </c>
      <c r="B2" s="65" t="s">
        <v>45</v>
      </c>
      <c r="C2" s="3"/>
      <c r="E2" s="4" t="s">
        <v>40</v>
      </c>
    </row>
    <row r="3" spans="1:20" ht="15" x14ac:dyDescent="0.3">
      <c r="A3" s="63" t="s">
        <v>2</v>
      </c>
      <c r="B3" s="65" t="s">
        <v>43</v>
      </c>
      <c r="D3" s="10" t="s">
        <v>41</v>
      </c>
      <c r="E3" s="74">
        <v>6766680</v>
      </c>
      <c r="F3" s="74">
        <v>6353608</v>
      </c>
    </row>
    <row r="4" spans="1:20" ht="15" x14ac:dyDescent="0.3">
      <c r="D4" s="10" t="s">
        <v>42</v>
      </c>
      <c r="E4" s="75">
        <v>2915816</v>
      </c>
      <c r="F4" s="75">
        <v>2773432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69">
        <v>4.5999999999999999E-2</v>
      </c>
      <c r="D8" s="69">
        <v>5.1999999999999998E-2</v>
      </c>
      <c r="E8" s="11">
        <f t="shared" ref="E8:E13" si="0">AVERAGE(C8:D8)</f>
        <v>4.9000000000000002E-2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f>A9/23</f>
        <v>0.13695652173913042</v>
      </c>
      <c r="C9" s="69">
        <v>6.4000000000000001E-2</v>
      </c>
      <c r="D9" s="69">
        <v>6.6000000000000003E-2</v>
      </c>
      <c r="E9" s="11">
        <f t="shared" si="0"/>
        <v>6.5000000000000002E-2</v>
      </c>
      <c r="F9" s="12">
        <f>(E9-$E$8)</f>
        <v>1.6E-2</v>
      </c>
      <c r="G9" s="12">
        <f>LOG(B9)</f>
        <v>-0.86341728222799241</v>
      </c>
      <c r="H9" s="12">
        <f>LOG(F9)</f>
        <v>-1.7958800173440752</v>
      </c>
      <c r="N9"/>
      <c r="O9"/>
      <c r="P9"/>
    </row>
    <row r="10" spans="1:20" ht="15" x14ac:dyDescent="0.3">
      <c r="A10" s="10">
        <v>10.4</v>
      </c>
      <c r="B10" s="12">
        <f>A10/23</f>
        <v>0.45217391304347826</v>
      </c>
      <c r="C10" s="69">
        <v>0.14899999999999999</v>
      </c>
      <c r="D10" s="69">
        <v>0.14399999999999999</v>
      </c>
      <c r="E10" s="11">
        <f t="shared" si="0"/>
        <v>0.14649999999999999</v>
      </c>
      <c r="F10" s="12">
        <f>(E10-$E$8)</f>
        <v>9.7499999999999989E-2</v>
      </c>
      <c r="G10" s="12">
        <f>LOG(B10)</f>
        <v>-0.34469449671881253</v>
      </c>
      <c r="H10" s="12">
        <f>LOG(F10)</f>
        <v>-1.0109953843014632</v>
      </c>
      <c r="N10"/>
      <c r="O10"/>
      <c r="P10"/>
    </row>
    <row r="11" spans="1:20" ht="15" x14ac:dyDescent="0.3">
      <c r="A11" s="10">
        <v>31.5</v>
      </c>
      <c r="B11" s="12">
        <f t="shared" ref="B11:B13" si="1">A11/23</f>
        <v>1.3695652173913044</v>
      </c>
      <c r="C11" s="69">
        <v>0.38400000000000001</v>
      </c>
      <c r="D11" s="69">
        <v>0.36399999999999999</v>
      </c>
      <c r="E11" s="11">
        <f t="shared" si="0"/>
        <v>0.374</v>
      </c>
      <c r="F11" s="12">
        <f>(E11-$E$8)</f>
        <v>0.32500000000000001</v>
      </c>
      <c r="G11" s="12">
        <f>LOG(B11)</f>
        <v>0.13658271777200767</v>
      </c>
      <c r="H11" s="12">
        <f>LOG(F11)</f>
        <v>-0.48811663902112562</v>
      </c>
      <c r="N11"/>
      <c r="O11"/>
      <c r="Q11"/>
      <c r="R11"/>
      <c r="S11"/>
      <c r="T11"/>
    </row>
    <row r="12" spans="1:20" ht="15" x14ac:dyDescent="0.3">
      <c r="A12" s="10">
        <v>106</v>
      </c>
      <c r="B12" s="12">
        <f>A12/23</f>
        <v>4.6086956521739131</v>
      </c>
      <c r="C12" s="69">
        <v>1.028</v>
      </c>
      <c r="D12" s="69">
        <v>0.93600000000000005</v>
      </c>
      <c r="E12" s="11">
        <f t="shared" si="0"/>
        <v>0.98199999999999998</v>
      </c>
      <c r="F12" s="12">
        <f>(E12-$E$8)</f>
        <v>0.93299999999999994</v>
      </c>
      <c r="G12" s="12">
        <f>LOG(B12)</f>
        <v>0.66357802924717735</v>
      </c>
      <c r="H12" s="12">
        <f>LOG(F12)</f>
        <v>-3.0118356253500084E-2</v>
      </c>
      <c r="N12"/>
      <c r="O12"/>
      <c r="Q12"/>
      <c r="R12"/>
      <c r="S12"/>
      <c r="T12"/>
    </row>
    <row r="13" spans="1:20" ht="15" x14ac:dyDescent="0.3">
      <c r="A13" s="10">
        <v>210</v>
      </c>
      <c r="B13" s="12">
        <f t="shared" si="1"/>
        <v>9.1304347826086953</v>
      </c>
      <c r="C13" s="69">
        <v>2.0870000000000002</v>
      </c>
      <c r="D13" s="69">
        <v>1.806</v>
      </c>
      <c r="E13" s="11">
        <f t="shared" si="0"/>
        <v>1.9465000000000001</v>
      </c>
      <c r="F13" s="12">
        <f>(E13-$E$8)</f>
        <v>1.8975000000000002</v>
      </c>
      <c r="G13" s="12">
        <f>LOG(B13)</f>
        <v>0.96049145871632635</v>
      </c>
      <c r="H13" s="12">
        <f>LOG(F13)</f>
        <v>0.27818178456751802</v>
      </c>
      <c r="N13"/>
      <c r="O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1.1059822514101052</v>
      </c>
      <c r="N15"/>
    </row>
    <row r="16" spans="1:20" ht="15" x14ac:dyDescent="0.25">
      <c r="A16" s="5" t="s">
        <v>11</v>
      </c>
      <c r="B16" s="11">
        <f>INTERCEPT(H9:H13,G9:G13)</f>
        <v>-0.73160570351350385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73">
        <v>0.13600000000000001</v>
      </c>
      <c r="C22" s="73">
        <v>0.14099999999999999</v>
      </c>
      <c r="D22" s="27">
        <f t="shared" ref="D22:D27" si="2">AVERAGE(B22:C22)</f>
        <v>0.13850000000000001</v>
      </c>
      <c r="E22" s="27">
        <f>D22-E$8</f>
        <v>8.950000000000001E-2</v>
      </c>
      <c r="F22" s="27">
        <f>LOG(E22)</f>
        <v>-1.0481769646840879</v>
      </c>
      <c r="G22" s="28">
        <f>(F22-$B$16)/$B$15</f>
        <v>-0.28623539009505994</v>
      </c>
      <c r="H22" s="28">
        <f>10^G22</f>
        <v>0.5173263620999069</v>
      </c>
      <c r="I22" s="29">
        <v>500</v>
      </c>
      <c r="J22" s="30">
        <f>(H22*I22)</f>
        <v>258.66318104995344</v>
      </c>
      <c r="K22" s="31">
        <f>(0.05*J22/1000)*1000</f>
        <v>12.933159052497672</v>
      </c>
      <c r="L22" s="32">
        <f>K22+K40+K50</f>
        <v>13.715978761909092</v>
      </c>
      <c r="M22" s="33">
        <f>(L22*1000000/50000)/1000</f>
        <v>0.27431957523818179</v>
      </c>
      <c r="N22" s="34"/>
    </row>
    <row r="23" spans="1:17" ht="15" x14ac:dyDescent="0.3">
      <c r="B23" s="73">
        <v>0.112</v>
      </c>
      <c r="C23" s="73">
        <v>0.125</v>
      </c>
      <c r="D23" s="27">
        <f t="shared" si="2"/>
        <v>0.11849999999999999</v>
      </c>
      <c r="E23" s="27">
        <f t="shared" ref="E23:E27" si="3">D23-E$8</f>
        <v>6.9499999999999992E-2</v>
      </c>
      <c r="F23" s="27">
        <f t="shared" ref="F23:F27" si="4">LOG(E23)</f>
        <v>-1.1580151954098861</v>
      </c>
      <c r="G23" s="28">
        <f t="shared" ref="G23:G27" si="5">(F23-$B$16)/$B$15</f>
        <v>-0.38554822317692589</v>
      </c>
      <c r="H23" s="28">
        <f t="shared" ref="H23:H27" si="6">10^G23</f>
        <v>0.41157764402001173</v>
      </c>
      <c r="I23" s="29">
        <v>500</v>
      </c>
      <c r="J23" s="30">
        <f t="shared" ref="J23:J25" si="7">(H23*I23)</f>
        <v>205.78882201000587</v>
      </c>
      <c r="K23" s="31">
        <f t="shared" ref="K23:K26" si="8">(0.05*J23/1000)*1000</f>
        <v>10.289441100500294</v>
      </c>
      <c r="L23" s="32">
        <f>K23+K41+K51</f>
        <v>11.124299732129565</v>
      </c>
      <c r="M23" s="33">
        <f t="shared" ref="M23:M27" si="9">(L23*1000000/50000)/1000</f>
        <v>0.22248599464259131</v>
      </c>
      <c r="N23" s="34"/>
    </row>
    <row r="24" spans="1:17" ht="15" x14ac:dyDescent="0.3">
      <c r="B24" s="73">
        <v>0.125</v>
      </c>
      <c r="C24" s="73">
        <v>0.13400000000000001</v>
      </c>
      <c r="D24" s="27">
        <f t="shared" si="2"/>
        <v>0.1295</v>
      </c>
      <c r="E24" s="27">
        <f t="shared" si="3"/>
        <v>8.0500000000000002E-2</v>
      </c>
      <c r="F24" s="27">
        <f t="shared" si="4"/>
        <v>-1.0942041196321315</v>
      </c>
      <c r="G24" s="28">
        <f t="shared" si="5"/>
        <v>-0.3278519304051416</v>
      </c>
      <c r="H24" s="28">
        <f t="shared" si="6"/>
        <v>0.47005434295179477</v>
      </c>
      <c r="I24" s="29">
        <v>500</v>
      </c>
      <c r="J24" s="30">
        <f t="shared" si="7"/>
        <v>235.02717147589738</v>
      </c>
      <c r="K24" s="31">
        <f t="shared" si="8"/>
        <v>11.751358573794869</v>
      </c>
      <c r="L24" s="32">
        <f t="shared" ref="L24:L27" si="10">K24+K42+K52</f>
        <v>12.535736792701412</v>
      </c>
      <c r="M24" s="33">
        <f t="shared" si="9"/>
        <v>0.25071473585402826</v>
      </c>
      <c r="N24" s="34"/>
    </row>
    <row r="25" spans="1:17" ht="15" x14ac:dyDescent="0.3">
      <c r="A25" s="1" t="s">
        <v>26</v>
      </c>
      <c r="B25" s="73">
        <v>0.09</v>
      </c>
      <c r="C25" s="73">
        <v>9.5000000000000001E-2</v>
      </c>
      <c r="D25" s="27">
        <f t="shared" si="2"/>
        <v>9.2499999999999999E-2</v>
      </c>
      <c r="E25" s="27">
        <f t="shared" si="3"/>
        <v>4.3499999999999997E-2</v>
      </c>
      <c r="F25" s="27">
        <f t="shared" si="4"/>
        <v>-1.3615107430453628</v>
      </c>
      <c r="G25" s="28">
        <f t="shared" si="5"/>
        <v>-0.56954353356823095</v>
      </c>
      <c r="H25" s="28">
        <f t="shared" si="6"/>
        <v>0.26943652363286119</v>
      </c>
      <c r="I25" s="29">
        <v>500</v>
      </c>
      <c r="J25" s="30">
        <f t="shared" si="7"/>
        <v>134.71826181643058</v>
      </c>
      <c r="K25" s="31">
        <f t="shared" si="8"/>
        <v>6.7359130908215299</v>
      </c>
      <c r="L25" s="32">
        <f t="shared" si="10"/>
        <v>8.8201425201432286</v>
      </c>
      <c r="M25" s="33">
        <f t="shared" si="9"/>
        <v>0.1764028504028646</v>
      </c>
      <c r="N25" s="34"/>
    </row>
    <row r="26" spans="1:17" ht="15" x14ac:dyDescent="0.3">
      <c r="B26" s="73">
        <v>0.106</v>
      </c>
      <c r="C26" s="73">
        <v>0.107</v>
      </c>
      <c r="D26" s="27">
        <f t="shared" si="2"/>
        <v>0.1065</v>
      </c>
      <c r="E26" s="27">
        <f t="shared" si="3"/>
        <v>5.7499999999999996E-2</v>
      </c>
      <c r="F26" s="27">
        <f t="shared" si="4"/>
        <v>-1.2403321553103694</v>
      </c>
      <c r="G26" s="28">
        <f t="shared" si="5"/>
        <v>-0.4599770485902912</v>
      </c>
      <c r="H26" s="28">
        <f t="shared" si="6"/>
        <v>0.34675517513804871</v>
      </c>
      <c r="I26" s="29">
        <v>500</v>
      </c>
      <c r="J26" s="30">
        <f>(H26*I26)</f>
        <v>173.37758756902434</v>
      </c>
      <c r="K26" s="31">
        <f t="shared" si="8"/>
        <v>8.6688793784512175</v>
      </c>
      <c r="L26" s="32">
        <f t="shared" si="10"/>
        <v>10.660203723857403</v>
      </c>
      <c r="M26" s="33">
        <f t="shared" si="9"/>
        <v>0.21320407447714806</v>
      </c>
      <c r="N26" s="34"/>
    </row>
    <row r="27" spans="1:17" ht="15" x14ac:dyDescent="0.3">
      <c r="B27" s="73">
        <v>0.10100000000000001</v>
      </c>
      <c r="C27" s="73">
        <v>9.8000000000000004E-2</v>
      </c>
      <c r="D27" s="27">
        <f t="shared" si="2"/>
        <v>9.9500000000000005E-2</v>
      </c>
      <c r="E27" s="27">
        <f t="shared" si="3"/>
        <v>5.0500000000000003E-2</v>
      </c>
      <c r="F27" s="27">
        <f t="shared" si="4"/>
        <v>-1.2967086218813386</v>
      </c>
      <c r="G27" s="28">
        <f t="shared" si="5"/>
        <v>-0.51095116368037541</v>
      </c>
      <c r="H27" s="28">
        <f t="shared" si="6"/>
        <v>0.30835346735549957</v>
      </c>
      <c r="I27" s="29">
        <v>500</v>
      </c>
      <c r="J27" s="30">
        <f>(H27*I27)</f>
        <v>154.17673367774978</v>
      </c>
      <c r="K27" s="31">
        <f>(0.05*J27/1000)*1000</f>
        <v>7.7088366838874895</v>
      </c>
      <c r="L27" s="32">
        <f t="shared" si="10"/>
        <v>9.5862784559259406</v>
      </c>
      <c r="M27" s="33">
        <f t="shared" si="9"/>
        <v>0.19172556911851882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73">
        <v>0.13600000000000001</v>
      </c>
      <c r="C31" s="73">
        <v>0.14099999999999999</v>
      </c>
      <c r="D31" s="27">
        <f>AVERAGE(B31:C31)</f>
        <v>0.13850000000000001</v>
      </c>
      <c r="E31" s="27">
        <f t="shared" ref="E31:E36" si="11">D31-E$8</f>
        <v>8.950000000000001E-2</v>
      </c>
      <c r="F31" s="27">
        <f>LOG(E31)</f>
        <v>-1.0481769646840879</v>
      </c>
      <c r="G31" s="28">
        <f>(F31-$B$16)/$B$15</f>
        <v>-0.28623539009505994</v>
      </c>
      <c r="H31" s="28">
        <f>10^G31</f>
        <v>0.5173263620999069</v>
      </c>
      <c r="I31" s="29">
        <v>500</v>
      </c>
      <c r="J31" s="30">
        <f>(H31*I31)</f>
        <v>258.66318104995344</v>
      </c>
      <c r="K31" s="31">
        <f>(0.05*J31/1000)*1000</f>
        <v>12.933159052497672</v>
      </c>
      <c r="L31" s="32">
        <f>K31+K50</f>
        <v>13.222613214140292</v>
      </c>
      <c r="M31" s="33">
        <f>(L31*1000000/50000)/1000</f>
        <v>0.26445226428280588</v>
      </c>
      <c r="N31" s="35"/>
      <c r="Q31"/>
    </row>
    <row r="32" spans="1:17" ht="15" x14ac:dyDescent="0.3">
      <c r="B32" s="73">
        <v>0.112</v>
      </c>
      <c r="C32" s="73">
        <v>0.125</v>
      </c>
      <c r="D32" s="27">
        <f>AVERAGE(B32:C32)</f>
        <v>0.11849999999999999</v>
      </c>
      <c r="E32" s="27">
        <f t="shared" si="11"/>
        <v>6.9499999999999992E-2</v>
      </c>
      <c r="F32" s="27">
        <f t="shared" ref="F32:F36" si="12">LOG(E32)</f>
        <v>-1.1580151954098861</v>
      </c>
      <c r="G32" s="28">
        <f t="shared" ref="G32:G36" si="13">(F32-$B$16)/$B$15</f>
        <v>-0.38554822317692589</v>
      </c>
      <c r="H32" s="28">
        <f t="shared" ref="H32:H35" si="14">10^G32</f>
        <v>0.41157764402001173</v>
      </c>
      <c r="I32" s="29">
        <v>500</v>
      </c>
      <c r="J32" s="30">
        <f t="shared" ref="J32:J33" si="15">(H32*I32)</f>
        <v>205.78882201000587</v>
      </c>
      <c r="K32" s="31">
        <f t="shared" ref="K32:K35" si="16">(0.05*J32/1000)*1000</f>
        <v>10.289441100500294</v>
      </c>
      <c r="L32" s="32">
        <f>K32+K51</f>
        <v>10.51739833801293</v>
      </c>
      <c r="M32" s="33">
        <f t="shared" ref="M32:M36" si="17">(L32*1000000/50000)/1000</f>
        <v>0.2103479667602586</v>
      </c>
      <c r="N32" s="36"/>
      <c r="Q32"/>
    </row>
    <row r="33" spans="1:21" ht="15" x14ac:dyDescent="0.3">
      <c r="B33" s="73">
        <v>0.125</v>
      </c>
      <c r="C33" s="73">
        <v>0.13400000000000001</v>
      </c>
      <c r="D33" s="27">
        <f>AVERAGE(B33:C33)</f>
        <v>0.1295</v>
      </c>
      <c r="E33" s="27">
        <f t="shared" si="11"/>
        <v>8.0500000000000002E-2</v>
      </c>
      <c r="F33" s="27">
        <f t="shared" si="12"/>
        <v>-1.0942041196321315</v>
      </c>
      <c r="G33" s="28">
        <f t="shared" si="13"/>
        <v>-0.3278519304051416</v>
      </c>
      <c r="H33" s="28">
        <f t="shared" si="14"/>
        <v>0.47005434295179477</v>
      </c>
      <c r="I33" s="29">
        <v>500</v>
      </c>
      <c r="J33" s="30">
        <f t="shared" si="15"/>
        <v>235.02717147589738</v>
      </c>
      <c r="K33" s="31">
        <f t="shared" si="16"/>
        <v>11.751358573794869</v>
      </c>
      <c r="L33" s="32">
        <f t="shared" ref="L33:L35" si="18">K33+K52</f>
        <v>11.998406420432834</v>
      </c>
      <c r="M33" s="33">
        <f t="shared" si="17"/>
        <v>0.23996812840865667</v>
      </c>
      <c r="N33" s="36"/>
      <c r="Q33"/>
      <c r="R33"/>
      <c r="S33"/>
    </row>
    <row r="34" spans="1:21" ht="15" x14ac:dyDescent="0.3">
      <c r="A34" s="1" t="s">
        <v>26</v>
      </c>
      <c r="B34" s="73">
        <v>0.09</v>
      </c>
      <c r="C34" s="73">
        <v>9.5000000000000001E-2</v>
      </c>
      <c r="D34" s="27">
        <f t="shared" ref="D34:D36" si="19">AVERAGE(B34:C34)</f>
        <v>9.2499999999999999E-2</v>
      </c>
      <c r="E34" s="27">
        <f t="shared" si="11"/>
        <v>4.3499999999999997E-2</v>
      </c>
      <c r="F34" s="27">
        <f t="shared" si="12"/>
        <v>-1.3615107430453628</v>
      </c>
      <c r="G34" s="28">
        <f t="shared" si="13"/>
        <v>-0.56954353356823095</v>
      </c>
      <c r="H34" s="28">
        <f>10^G34</f>
        <v>0.26943652363286119</v>
      </c>
      <c r="I34" s="29">
        <v>500</v>
      </c>
      <c r="J34" s="30">
        <f>(H34*I34)</f>
        <v>134.71826181643058</v>
      </c>
      <c r="K34" s="31">
        <f t="shared" si="16"/>
        <v>6.7359130908215299</v>
      </c>
      <c r="L34" s="32">
        <f t="shared" si="18"/>
        <v>7.8514772510906283</v>
      </c>
      <c r="M34" s="33">
        <f t="shared" si="17"/>
        <v>0.15702954502181257</v>
      </c>
      <c r="N34" s="36"/>
      <c r="Q34"/>
    </row>
    <row r="35" spans="1:21" ht="15" x14ac:dyDescent="0.3">
      <c r="B35" s="73">
        <v>0.106</v>
      </c>
      <c r="C35" s="73">
        <v>0.107</v>
      </c>
      <c r="D35" s="27">
        <f t="shared" si="19"/>
        <v>0.1065</v>
      </c>
      <c r="E35" s="27">
        <f t="shared" si="11"/>
        <v>5.7499999999999996E-2</v>
      </c>
      <c r="F35" s="27">
        <f t="shared" si="12"/>
        <v>-1.2403321553103694</v>
      </c>
      <c r="G35" s="28">
        <f t="shared" si="13"/>
        <v>-0.4599770485902912</v>
      </c>
      <c r="H35" s="28">
        <f t="shared" si="14"/>
        <v>0.34675517513804871</v>
      </c>
      <c r="I35" s="29">
        <v>500</v>
      </c>
      <c r="J35" s="30">
        <f>(H35*I35)</f>
        <v>173.37758756902434</v>
      </c>
      <c r="K35" s="31">
        <f t="shared" si="16"/>
        <v>8.6688793784512175</v>
      </c>
      <c r="L35" s="32">
        <f t="shared" si="18"/>
        <v>9.484048329846015</v>
      </c>
      <c r="M35" s="33">
        <f t="shared" si="17"/>
        <v>0.18968096659692033</v>
      </c>
      <c r="N35" s="36"/>
      <c r="Q35"/>
      <c r="R35"/>
      <c r="S35"/>
    </row>
    <row r="36" spans="1:21" ht="15" x14ac:dyDescent="0.3">
      <c r="B36" s="73">
        <v>0.10100000000000001</v>
      </c>
      <c r="C36" s="73">
        <v>9.8000000000000004E-2</v>
      </c>
      <c r="D36" s="27">
        <f t="shared" si="19"/>
        <v>9.9500000000000005E-2</v>
      </c>
      <c r="E36" s="27">
        <f t="shared" si="11"/>
        <v>5.0500000000000003E-2</v>
      </c>
      <c r="F36" s="27">
        <f t="shared" si="12"/>
        <v>-1.2967086218813386</v>
      </c>
      <c r="G36" s="28">
        <f t="shared" si="13"/>
        <v>-0.51095116368037541</v>
      </c>
      <c r="H36" s="28">
        <f>10^G36</f>
        <v>0.30835346735549957</v>
      </c>
      <c r="I36" s="29">
        <v>500</v>
      </c>
      <c r="J36" s="30">
        <f>(H36*I36)</f>
        <v>154.17673367774978</v>
      </c>
      <c r="K36" s="31">
        <f>(0.05*J36/1000)*1000</f>
        <v>7.7088366838874895</v>
      </c>
      <c r="L36" s="32">
        <f>K36+K55</f>
        <v>8.5072360073782214</v>
      </c>
      <c r="M36" s="33">
        <f t="shared" si="17"/>
        <v>0.1701447201475644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</row>
    <row r="40" spans="1:21" ht="15" x14ac:dyDescent="0.3">
      <c r="A40" s="1" t="s">
        <v>33</v>
      </c>
      <c r="B40" s="66">
        <v>0.10100000000000001</v>
      </c>
      <c r="C40" s="66">
        <v>9.8000000000000004E-2</v>
      </c>
      <c r="D40" s="27">
        <f>AVERAGE(B40:C40)</f>
        <v>9.9500000000000005E-2</v>
      </c>
      <c r="E40" s="27">
        <f t="shared" ref="E40:E45" si="20">D40-E$8</f>
        <v>5.0500000000000003E-2</v>
      </c>
      <c r="F40" s="27">
        <f t="shared" ref="F40:F45" si="21">LOG(E40)</f>
        <v>-1.2967086218813386</v>
      </c>
      <c r="G40" s="28">
        <f t="shared" ref="G40:G45" si="22">(F40-$B$16)/$B$15</f>
        <v>-0.51095116368037541</v>
      </c>
      <c r="H40" s="27">
        <f t="shared" ref="H40:H45" si="23">10^G40</f>
        <v>0.30835346735549957</v>
      </c>
      <c r="I40" s="41">
        <v>16</v>
      </c>
      <c r="J40" s="42">
        <f t="shared" ref="J40:J45" si="24">H40*I40</f>
        <v>4.9336554776879931</v>
      </c>
      <c r="K40" s="30">
        <f>(0.1*J40/1000)*1000</f>
        <v>0.49336554776879932</v>
      </c>
      <c r="L40" s="43">
        <f>K40*100/L22</f>
        <v>3.597013062887894</v>
      </c>
      <c r="M40" s="30">
        <f>AVERAGE(L40:L42)</f>
        <v>4.4463461122292847</v>
      </c>
      <c r="N40" s="44">
        <f>STDEV(L41:L42)</f>
        <v>0.82678347359187754</v>
      </c>
      <c r="R40"/>
      <c r="S40"/>
      <c r="T40"/>
      <c r="U40"/>
    </row>
    <row r="41" spans="1:21" ht="15" x14ac:dyDescent="0.3">
      <c r="B41" s="66">
        <v>0.111</v>
      </c>
      <c r="C41" s="66">
        <v>0.114</v>
      </c>
      <c r="D41" s="27">
        <f>AVERAGE(B41:C41)</f>
        <v>0.1125</v>
      </c>
      <c r="E41" s="27">
        <f t="shared" si="20"/>
        <v>6.3500000000000001E-2</v>
      </c>
      <c r="F41" s="27">
        <f t="shared" si="21"/>
        <v>-1.1972262747080242</v>
      </c>
      <c r="G41" s="28">
        <f t="shared" si="22"/>
        <v>-0.421001847543994</v>
      </c>
      <c r="H41" s="27">
        <f t="shared" si="23"/>
        <v>0.37931337132289678</v>
      </c>
      <c r="I41" s="41">
        <v>16</v>
      </c>
      <c r="J41" s="42">
        <f t="shared" si="24"/>
        <v>6.0690139411663484</v>
      </c>
      <c r="K41" s="30">
        <f t="shared" ref="K41:K45" si="25">(0.1*J41/1000)*1000</f>
        <v>0.60690139411663491</v>
      </c>
      <c r="L41" s="43">
        <f t="shared" ref="L41:L45" si="26">K41*100/L23</f>
        <v>5.4556368376497666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66">
        <v>0.112</v>
      </c>
      <c r="C42" s="66">
        <v>9.7000000000000003E-2</v>
      </c>
      <c r="D42" s="27">
        <f>AVERAGE(B42:C42)</f>
        <v>0.10450000000000001</v>
      </c>
      <c r="E42" s="27">
        <f t="shared" si="20"/>
        <v>5.5500000000000008E-2</v>
      </c>
      <c r="F42" s="27">
        <f t="shared" si="21"/>
        <v>-1.2557070168773237</v>
      </c>
      <c r="G42" s="28">
        <f t="shared" si="22"/>
        <v>-0.47387859316512643</v>
      </c>
      <c r="H42" s="27">
        <f t="shared" si="23"/>
        <v>0.33583148266786139</v>
      </c>
      <c r="I42" s="41">
        <v>16</v>
      </c>
      <c r="J42" s="42">
        <f t="shared" si="24"/>
        <v>5.3733037226857823</v>
      </c>
      <c r="K42" s="30">
        <f t="shared" si="25"/>
        <v>0.53733037226857827</v>
      </c>
      <c r="L42" s="43">
        <f t="shared" si="26"/>
        <v>4.286388436150192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66">
        <v>0.156</v>
      </c>
      <c r="C43" s="66">
        <v>0.155</v>
      </c>
      <c r="D43" s="27">
        <f t="shared" ref="D43:D45" si="27">AVERAGE(B43:C43)</f>
        <v>0.1555</v>
      </c>
      <c r="E43" s="27">
        <f t="shared" si="20"/>
        <v>0.1065</v>
      </c>
      <c r="F43" s="27">
        <f t="shared" si="21"/>
        <v>-0.97265039222524352</v>
      </c>
      <c r="G43" s="28">
        <f t="shared" si="22"/>
        <v>-0.2179462540238892</v>
      </c>
      <c r="H43" s="27">
        <f t="shared" si="23"/>
        <v>0.60541579315787453</v>
      </c>
      <c r="I43" s="41">
        <v>16</v>
      </c>
      <c r="J43" s="42">
        <f t="shared" si="24"/>
        <v>9.6866526905259924</v>
      </c>
      <c r="K43" s="30">
        <f t="shared" si="25"/>
        <v>0.96866526905259931</v>
      </c>
      <c r="L43" s="43">
        <f t="shared" si="26"/>
        <v>10.982421960193783</v>
      </c>
      <c r="M43" s="30">
        <f>AVERAGE(L43:L45)</f>
        <v>11.090559316268733</v>
      </c>
      <c r="N43" s="44">
        <f>STDEV(L44:L45)</f>
        <v>0.15766527488058979</v>
      </c>
      <c r="R43"/>
      <c r="S43"/>
      <c r="T43"/>
      <c r="U43"/>
    </row>
    <row r="44" spans="1:21" ht="15" x14ac:dyDescent="0.3">
      <c r="A44" s="45"/>
      <c r="B44" s="66">
        <v>0.18</v>
      </c>
      <c r="C44" s="66">
        <v>0.182</v>
      </c>
      <c r="D44" s="27">
        <f t="shared" si="27"/>
        <v>0.18099999999999999</v>
      </c>
      <c r="E44" s="27">
        <f t="shared" si="20"/>
        <v>0.13200000000000001</v>
      </c>
      <c r="F44" s="27">
        <f t="shared" si="21"/>
        <v>-0.87942606879415008</v>
      </c>
      <c r="G44" s="28">
        <f t="shared" si="22"/>
        <v>-0.13365527800484883</v>
      </c>
      <c r="H44" s="27">
        <f t="shared" si="23"/>
        <v>0.73509712125711768</v>
      </c>
      <c r="I44" s="41">
        <v>16</v>
      </c>
      <c r="J44" s="42">
        <f t="shared" si="24"/>
        <v>11.761553940113883</v>
      </c>
      <c r="K44" s="30">
        <f t="shared" si="25"/>
        <v>1.1761553940113882</v>
      </c>
      <c r="L44" s="43">
        <f t="shared" si="26"/>
        <v>11.033141809280503</v>
      </c>
      <c r="M44" s="30"/>
      <c r="N44" s="44"/>
      <c r="R44"/>
      <c r="S44"/>
      <c r="T44"/>
      <c r="U44"/>
    </row>
    <row r="45" spans="1:21" ht="15" x14ac:dyDescent="0.3">
      <c r="A45" s="46"/>
      <c r="B45" s="66">
        <v>0.183</v>
      </c>
      <c r="C45" s="66">
        <v>0.155</v>
      </c>
      <c r="D45" s="27">
        <f t="shared" si="27"/>
        <v>0.16899999999999998</v>
      </c>
      <c r="E45" s="27">
        <f t="shared" si="20"/>
        <v>0.11999999999999998</v>
      </c>
      <c r="F45" s="27">
        <f t="shared" si="21"/>
        <v>-0.92081875395237522</v>
      </c>
      <c r="G45" s="28">
        <f t="shared" si="22"/>
        <v>-0.1710814528873574</v>
      </c>
      <c r="H45" s="27">
        <f t="shared" si="23"/>
        <v>0.6744015303423252</v>
      </c>
      <c r="I45" s="41">
        <v>16</v>
      </c>
      <c r="J45" s="42">
        <f t="shared" si="24"/>
        <v>10.790424485477203</v>
      </c>
      <c r="K45" s="30">
        <f t="shared" si="25"/>
        <v>1.0790424485477204</v>
      </c>
      <c r="L45" s="43">
        <f t="shared" si="26"/>
        <v>11.256114179331915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67">
        <v>7.5999999999999998E-2</v>
      </c>
      <c r="C50" s="67">
        <v>7.8E-2</v>
      </c>
      <c r="D50" s="27">
        <f>AVERAGE(B50:C50)</f>
        <v>7.6999999999999999E-2</v>
      </c>
      <c r="E50" s="27">
        <f t="shared" ref="E50:E55" si="28">D50-E$8</f>
        <v>2.7999999999999997E-2</v>
      </c>
      <c r="F50" s="27">
        <f t="shared" ref="F50:F55" si="29">LOG(E50)</f>
        <v>-1.5528419686577808</v>
      </c>
      <c r="G50" s="28">
        <f t="shared" ref="G50:G55" si="30">(F50-$B$16)/$B$15</f>
        <v>-0.7425401846161791</v>
      </c>
      <c r="H50" s="27">
        <f t="shared" ref="H50:H55" si="31">10^G50</f>
        <v>0.18090885102663726</v>
      </c>
      <c r="I50" s="41">
        <v>16</v>
      </c>
      <c r="J50" s="42">
        <f t="shared" ref="J50:J55" si="32">H50*I50</f>
        <v>2.8945416164261961</v>
      </c>
      <c r="K50" s="30">
        <f>(0.1*J50/1000)*1000</f>
        <v>0.28945416164261961</v>
      </c>
      <c r="L50" s="43">
        <f t="shared" ref="L50:L55" si="33">K50*100/L31</f>
        <v>2.1890843886522875</v>
      </c>
      <c r="M50" s="30">
        <f>AVERAGE(L50:L52)</f>
        <v>2.138506596036533</v>
      </c>
      <c r="N50" s="44">
        <f>STDEV(L51:L52)</f>
        <v>7.6667645441721929E-2</v>
      </c>
      <c r="O50" s="48">
        <f>L50/L40</f>
        <v>0.6085839418372202</v>
      </c>
      <c r="P50" s="30">
        <f>AVERAGE(O50:O52)</f>
        <v>0.49540855124651745</v>
      </c>
      <c r="Q50" s="44">
        <f>STDEV(O50:O52)</f>
        <v>0.10645150796099992</v>
      </c>
      <c r="S50"/>
      <c r="T50"/>
    </row>
    <row r="51" spans="1:25" ht="15" x14ac:dyDescent="0.3">
      <c r="B51" s="67">
        <v>6.8000000000000005E-2</v>
      </c>
      <c r="C51" s="67">
        <v>7.2999999999999995E-2</v>
      </c>
      <c r="D51" s="27">
        <f t="shared" ref="D51:D52" si="34">AVERAGE(B51:C51)</f>
        <v>7.0500000000000007E-2</v>
      </c>
      <c r="E51" s="27">
        <f t="shared" si="28"/>
        <v>2.1500000000000005E-2</v>
      </c>
      <c r="F51" s="27">
        <f t="shared" si="29"/>
        <v>-1.6675615400843946</v>
      </c>
      <c r="G51" s="28">
        <f t="shared" si="30"/>
        <v>-0.84626659729626386</v>
      </c>
      <c r="H51" s="27">
        <f t="shared" si="31"/>
        <v>0.14247327344539679</v>
      </c>
      <c r="I51" s="41">
        <v>16</v>
      </c>
      <c r="J51" s="42">
        <f t="shared" si="32"/>
        <v>2.2795723751263486</v>
      </c>
      <c r="K51" s="30">
        <f t="shared" ref="K51:K55" si="35">(0.1*J51/1000)*1000</f>
        <v>0.22795723751263486</v>
      </c>
      <c r="L51" s="43">
        <f t="shared" si="33"/>
        <v>2.1674299117181031</v>
      </c>
      <c r="M51" s="30"/>
      <c r="N51" s="44"/>
      <c r="O51" s="2">
        <f>L51/L41</f>
        <v>0.39728265942492791</v>
      </c>
      <c r="P51" s="30"/>
      <c r="Q51" s="44"/>
      <c r="S51"/>
      <c r="T51"/>
    </row>
    <row r="52" spans="1:25" ht="15" x14ac:dyDescent="0.3">
      <c r="B52" s="67">
        <v>7.2999999999999995E-2</v>
      </c>
      <c r="C52" s="67">
        <v>7.1999999999999995E-2</v>
      </c>
      <c r="D52" s="27">
        <f t="shared" si="34"/>
        <v>7.2499999999999995E-2</v>
      </c>
      <c r="E52" s="27">
        <f t="shared" si="28"/>
        <v>2.3499999999999993E-2</v>
      </c>
      <c r="F52" s="27">
        <f t="shared" si="29"/>
        <v>-1.628932137728264</v>
      </c>
      <c r="G52" s="28">
        <f t="shared" si="30"/>
        <v>-0.81133890988818935</v>
      </c>
      <c r="H52" s="27">
        <f t="shared" si="31"/>
        <v>0.15440490414872846</v>
      </c>
      <c r="I52" s="41">
        <v>16</v>
      </c>
      <c r="J52" s="42">
        <f t="shared" si="32"/>
        <v>2.4704784663796553</v>
      </c>
      <c r="K52" s="30">
        <f t="shared" si="35"/>
        <v>0.24704784663796553</v>
      </c>
      <c r="L52" s="43">
        <f t="shared" si="33"/>
        <v>2.0590054877392081</v>
      </c>
      <c r="M52" s="30"/>
      <c r="N52" s="44"/>
      <c r="O52" s="2">
        <f t="shared" ref="O52:O55" si="36">L52/L42</f>
        <v>0.48035905247740407</v>
      </c>
      <c r="P52" s="30"/>
      <c r="Q52" s="44"/>
      <c r="S52"/>
      <c r="T52"/>
    </row>
    <row r="53" spans="1:25" ht="15" x14ac:dyDescent="0.3">
      <c r="A53" s="1" t="s">
        <v>26</v>
      </c>
      <c r="B53" s="67">
        <v>0.19500000000000001</v>
      </c>
      <c r="C53" s="67">
        <v>0.152</v>
      </c>
      <c r="D53" s="27">
        <f>AVERAGE(B53:C53)</f>
        <v>0.17349999999999999</v>
      </c>
      <c r="E53" s="27">
        <f t="shared" si="28"/>
        <v>0.12449999999999999</v>
      </c>
      <c r="F53" s="27">
        <f t="shared" si="29"/>
        <v>-0.90483064856824491</v>
      </c>
      <c r="G53" s="28">
        <f t="shared" si="30"/>
        <v>-0.15662542941704782</v>
      </c>
      <c r="H53" s="27">
        <f t="shared" si="31"/>
        <v>0.69722760016818675</v>
      </c>
      <c r="I53" s="41">
        <v>16</v>
      </c>
      <c r="J53" s="42">
        <f t="shared" si="32"/>
        <v>11.155641602690988</v>
      </c>
      <c r="K53" s="30">
        <f t="shared" si="35"/>
        <v>1.1155641602690989</v>
      </c>
      <c r="L53" s="43">
        <f t="shared" si="33"/>
        <v>14.208334617719725</v>
      </c>
      <c r="M53" s="30">
        <f>AVERAGE(L53:L55)</f>
        <v>10.729478870989956</v>
      </c>
      <c r="N53" s="44">
        <f>STDEV(L54:L55)</f>
        <v>0.55846284432438176</v>
      </c>
      <c r="O53" s="2">
        <f>L53/L43</f>
        <v>1.2937341753229286</v>
      </c>
      <c r="P53" s="30">
        <f>AVERAGE(O53:O55)</f>
        <v>0.96884304920905651</v>
      </c>
      <c r="Q53" s="44">
        <f>STDEV(O53:O55)</f>
        <v>0.28269172997953534</v>
      </c>
      <c r="S53"/>
      <c r="T53"/>
    </row>
    <row r="54" spans="1:25" ht="15" x14ac:dyDescent="0.3">
      <c r="A54" s="45"/>
      <c r="B54" s="67">
        <v>0.13500000000000001</v>
      </c>
      <c r="C54" s="67">
        <v>0.13900000000000001</v>
      </c>
      <c r="D54" s="27">
        <f>AVERAGE(B54:C54)</f>
        <v>0.13700000000000001</v>
      </c>
      <c r="E54" s="27">
        <f t="shared" si="28"/>
        <v>8.8000000000000009E-2</v>
      </c>
      <c r="F54" s="27">
        <f t="shared" si="29"/>
        <v>-1.0555173278498313</v>
      </c>
      <c r="G54" s="28">
        <f t="shared" si="30"/>
        <v>-0.29287235299060782</v>
      </c>
      <c r="H54" s="27">
        <f t="shared" si="31"/>
        <v>0.509480594621748</v>
      </c>
      <c r="I54" s="41">
        <v>16</v>
      </c>
      <c r="J54" s="42">
        <f t="shared" si="32"/>
        <v>8.1516895139479679</v>
      </c>
      <c r="K54" s="30">
        <f t="shared" si="35"/>
        <v>0.81516895139479684</v>
      </c>
      <c r="L54" s="43">
        <f t="shared" si="33"/>
        <v>8.5951581333625722</v>
      </c>
      <c r="M54" s="30"/>
      <c r="N54" s="44"/>
      <c r="O54" s="2">
        <f t="shared" si="36"/>
        <v>0.77903087642114544</v>
      </c>
      <c r="P54" s="30"/>
      <c r="Q54" s="44"/>
      <c r="S54"/>
      <c r="T54"/>
    </row>
    <row r="55" spans="1:25" ht="15" x14ac:dyDescent="0.3">
      <c r="A55" s="46"/>
      <c r="B55" s="67">
        <v>0.14199999999999999</v>
      </c>
      <c r="C55" s="67">
        <v>0.128</v>
      </c>
      <c r="D55" s="27">
        <f>AVERAGE(B55:C55)</f>
        <v>0.13500000000000001</v>
      </c>
      <c r="E55" s="27">
        <f t="shared" si="28"/>
        <v>8.6000000000000007E-2</v>
      </c>
      <c r="F55" s="27">
        <f t="shared" si="29"/>
        <v>-1.0655015487564323</v>
      </c>
      <c r="G55" s="28">
        <f t="shared" si="30"/>
        <v>-0.30189982236805152</v>
      </c>
      <c r="H55" s="27">
        <f t="shared" si="31"/>
        <v>0.49899957718170707</v>
      </c>
      <c r="I55" s="41">
        <v>16</v>
      </c>
      <c r="J55" s="42">
        <f t="shared" si="32"/>
        <v>7.9839932349073131</v>
      </c>
      <c r="K55" s="30">
        <f t="shared" si="35"/>
        <v>0.79839932349073139</v>
      </c>
      <c r="L55" s="43">
        <f t="shared" si="33"/>
        <v>9.3849438618875674</v>
      </c>
      <c r="M55" s="30"/>
      <c r="N55" s="44"/>
      <c r="O55" s="2">
        <f t="shared" si="36"/>
        <v>0.83376409588309564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0.49540855124651745</v>
      </c>
      <c r="O58" s="30">
        <f>Q50</f>
        <v>0.10645150796099992</v>
      </c>
    </row>
    <row r="59" spans="1:25" ht="15" x14ac:dyDescent="0.3">
      <c r="D59"/>
      <c r="E59"/>
      <c r="G59"/>
      <c r="M59" s="2" t="s">
        <v>26</v>
      </c>
      <c r="N59" s="30">
        <f>P53</f>
        <v>0.96884304920905651</v>
      </c>
      <c r="O59" s="30">
        <f>Q53</f>
        <v>0.28269172997953534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4.4463461122292847</v>
      </c>
      <c r="C65" s="30">
        <f>N40</f>
        <v>0.82678347359187754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2.138506596036533</v>
      </c>
      <c r="C66" s="30">
        <f>N50</f>
        <v>7.6667645441721929E-2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11.090559316268733</v>
      </c>
      <c r="C67" s="30">
        <f>N43</f>
        <v>0.15766527488058979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10.729478870989956</v>
      </c>
      <c r="C68" s="30">
        <f>N53</f>
        <v>0.55846284432438176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60" zoomScaleNormal="60" workbookViewId="0">
      <selection activeCell="E4" sqref="E4:F4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10.375" style="2" customWidth="1"/>
    <col min="5" max="5" width="8.2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63" t="s">
        <v>0</v>
      </c>
      <c r="B1" s="64" t="s">
        <v>44</v>
      </c>
    </row>
    <row r="2" spans="1:20" x14ac:dyDescent="0.2">
      <c r="A2" s="63" t="s">
        <v>1</v>
      </c>
      <c r="B2" s="65" t="s">
        <v>45</v>
      </c>
      <c r="C2" s="3"/>
      <c r="E2" s="4" t="s">
        <v>40</v>
      </c>
    </row>
    <row r="3" spans="1:20" ht="15" x14ac:dyDescent="0.3">
      <c r="A3" s="63" t="s">
        <v>2</v>
      </c>
      <c r="B3" s="65" t="s">
        <v>43</v>
      </c>
      <c r="D3" s="10" t="s">
        <v>41</v>
      </c>
      <c r="E3" s="79">
        <v>6809896</v>
      </c>
      <c r="F3" s="79">
        <v>6296528</v>
      </c>
    </row>
    <row r="4" spans="1:20" ht="15" x14ac:dyDescent="0.3">
      <c r="D4" s="10" t="s">
        <v>42</v>
      </c>
      <c r="E4" s="80">
        <v>2650840</v>
      </c>
      <c r="F4" s="80">
        <v>2845960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69">
        <v>4.7E-2</v>
      </c>
      <c r="D8" s="69">
        <v>5.0999999999999997E-2</v>
      </c>
      <c r="E8" s="11">
        <f t="shared" ref="E8:E13" si="0">AVERAGE(C8:D8)</f>
        <v>4.9000000000000002E-2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f>A9/23</f>
        <v>0.13695652173913042</v>
      </c>
      <c r="C9" s="69">
        <v>7.8E-2</v>
      </c>
      <c r="D9" s="69">
        <v>0.08</v>
      </c>
      <c r="E9" s="11">
        <f t="shared" si="0"/>
        <v>7.9000000000000001E-2</v>
      </c>
      <c r="F9" s="12">
        <f>(E9-$E$8)</f>
        <v>0.03</v>
      </c>
      <c r="G9" s="12">
        <f>LOG(B9)</f>
        <v>-0.86341728222799241</v>
      </c>
      <c r="H9" s="12">
        <f>LOG(F9)</f>
        <v>-1.5228787452803376</v>
      </c>
      <c r="N9"/>
      <c r="O9"/>
      <c r="P9"/>
    </row>
    <row r="10" spans="1:20" ht="15" x14ac:dyDescent="0.3">
      <c r="A10" s="10">
        <v>10.4</v>
      </c>
      <c r="B10" s="12">
        <f>A10/23</f>
        <v>0.45217391304347826</v>
      </c>
      <c r="C10" s="69">
        <v>0.156</v>
      </c>
      <c r="D10" s="69">
        <v>0.17299999999999999</v>
      </c>
      <c r="E10" s="11">
        <f t="shared" si="0"/>
        <v>0.16449999999999998</v>
      </c>
      <c r="F10" s="12">
        <f>(E10-$E$8)</f>
        <v>0.11549999999999998</v>
      </c>
      <c r="G10" s="12">
        <f>LOG(B10)</f>
        <v>-0.34469449671881253</v>
      </c>
      <c r="H10" s="12">
        <f>LOG(F10)</f>
        <v>-0.93741801577183692</v>
      </c>
      <c r="N10"/>
      <c r="O10"/>
      <c r="P10"/>
    </row>
    <row r="11" spans="1:20" ht="15" x14ac:dyDescent="0.3">
      <c r="A11" s="10">
        <v>31.5</v>
      </c>
      <c r="B11" s="12">
        <f t="shared" ref="B11:B13" si="1">A11/23</f>
        <v>1.3695652173913044</v>
      </c>
      <c r="C11" s="69">
        <v>0.32600000000000001</v>
      </c>
      <c r="D11" s="69">
        <v>0.32700000000000001</v>
      </c>
      <c r="E11" s="11">
        <f t="shared" si="0"/>
        <v>0.32650000000000001</v>
      </c>
      <c r="F11" s="12">
        <f>(E11-$E$8)</f>
        <v>0.27750000000000002</v>
      </c>
      <c r="G11" s="12">
        <f>LOG(B11)</f>
        <v>0.13658271777200767</v>
      </c>
      <c r="H11" s="12">
        <f>LOG(F11)</f>
        <v>-0.55673701254130492</v>
      </c>
      <c r="N11"/>
      <c r="O11"/>
      <c r="Q11"/>
      <c r="R11"/>
      <c r="S11"/>
      <c r="T11"/>
    </row>
    <row r="12" spans="1:20" ht="15" x14ac:dyDescent="0.3">
      <c r="A12" s="10">
        <v>106</v>
      </c>
      <c r="B12" s="12">
        <f>A12/23</f>
        <v>4.6086956521739131</v>
      </c>
      <c r="C12" s="69">
        <v>1.264</v>
      </c>
      <c r="D12" s="69">
        <v>1.153</v>
      </c>
      <c r="E12" s="11">
        <f t="shared" si="0"/>
        <v>1.2084999999999999</v>
      </c>
      <c r="F12" s="12">
        <f>(E12-$E$8)</f>
        <v>1.1595</v>
      </c>
      <c r="G12" s="12">
        <f>LOG(B12)</f>
        <v>0.66357802924717735</v>
      </c>
      <c r="H12" s="12">
        <f>LOG(F12)</f>
        <v>6.427075297400614E-2</v>
      </c>
      <c r="N12"/>
      <c r="O12"/>
      <c r="Q12"/>
      <c r="R12"/>
      <c r="S12"/>
      <c r="T12"/>
    </row>
    <row r="13" spans="1:20" ht="15" x14ac:dyDescent="0.3">
      <c r="A13" s="10">
        <v>210</v>
      </c>
      <c r="B13" s="12">
        <f t="shared" si="1"/>
        <v>9.1304347826086953</v>
      </c>
      <c r="C13" s="69">
        <v>2.1</v>
      </c>
      <c r="D13" s="69">
        <v>2.12</v>
      </c>
      <c r="E13" s="11">
        <f t="shared" si="0"/>
        <v>2.1100000000000003</v>
      </c>
      <c r="F13" s="12">
        <f>(E13-$E$8)</f>
        <v>2.0610000000000004</v>
      </c>
      <c r="G13" s="12">
        <f>LOG(B13)</f>
        <v>0.96049145871632635</v>
      </c>
      <c r="H13" s="12">
        <f>LOG(F13)</f>
        <v>0.31407799177921297</v>
      </c>
      <c r="N13"/>
      <c r="O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1.0059950833340852</v>
      </c>
      <c r="N15"/>
    </row>
    <row r="16" spans="1:20" ht="15" x14ac:dyDescent="0.25">
      <c r="A16" s="5" t="s">
        <v>11</v>
      </c>
      <c r="B16" s="11">
        <f>INTERCEPT(H9:H13,G9:G13)</f>
        <v>-0.63890759630660321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76">
        <v>0.14899999999999999</v>
      </c>
      <c r="C22" s="76">
        <v>0.17299999999999999</v>
      </c>
      <c r="D22" s="27">
        <f>AVERAGE(B22:C22)</f>
        <v>0.16099999999999998</v>
      </c>
      <c r="E22" s="27">
        <f>D22-E$8</f>
        <v>0.11199999999999997</v>
      </c>
      <c r="F22" s="27">
        <f>LOG(E22)</f>
        <v>-0.95078197732981851</v>
      </c>
      <c r="G22" s="28">
        <f>(F22-$B$16)/$B$15</f>
        <v>-0.31001581040495363</v>
      </c>
      <c r="H22" s="28">
        <f>10^G22</f>
        <v>0.48976098939168122</v>
      </c>
      <c r="I22" s="29">
        <v>500</v>
      </c>
      <c r="J22" s="30">
        <f>(H22*I22)</f>
        <v>244.88049469584061</v>
      </c>
      <c r="K22" s="31">
        <f>(0.05*J22/1000)*1000</f>
        <v>12.244024734792031</v>
      </c>
      <c r="L22" s="32">
        <f>K22+K40+K50</f>
        <v>12.779078892597633</v>
      </c>
      <c r="M22" s="33">
        <f>(L22*1000000/50000)/1000</f>
        <v>0.25558157785195268</v>
      </c>
      <c r="N22" s="34"/>
    </row>
    <row r="23" spans="1:17" ht="15" x14ac:dyDescent="0.3">
      <c r="B23" s="76">
        <v>0.161</v>
      </c>
      <c r="C23" s="76">
        <v>0.14799999999999999</v>
      </c>
      <c r="D23" s="27">
        <f>AVERAGE(B23:C23)</f>
        <v>0.1545</v>
      </c>
      <c r="E23" s="27">
        <f t="shared" ref="E23:E27" si="2">D23-E$8</f>
        <v>0.1055</v>
      </c>
      <c r="F23" s="27">
        <f t="shared" ref="F23:F27" si="3">LOG(E23)</f>
        <v>-0.97674754036628852</v>
      </c>
      <c r="G23" s="28">
        <f t="shared" ref="G23:G27" si="4">(F23-$B$16)/$B$15</f>
        <v>-0.33582663539468871</v>
      </c>
      <c r="H23" s="28">
        <f t="shared" ref="H23:H27" si="5">10^G23</f>
        <v>0.4615017631867655</v>
      </c>
      <c r="I23" s="29">
        <v>500</v>
      </c>
      <c r="J23" s="30">
        <f t="shared" ref="J23:J25" si="6">(H23*I23)</f>
        <v>230.75088159338276</v>
      </c>
      <c r="K23" s="31">
        <f t="shared" ref="K23:K26" si="7">(0.05*J23/1000)*1000</f>
        <v>11.537544079669139</v>
      </c>
      <c r="L23" s="32">
        <f>K23+K41+K51</f>
        <v>12.167099601563933</v>
      </c>
      <c r="M23" s="33">
        <f t="shared" ref="M23:M27" si="8">(L23*1000000/50000)/1000</f>
        <v>0.24334199203127863</v>
      </c>
      <c r="N23" s="34"/>
    </row>
    <row r="24" spans="1:17" ht="15" x14ac:dyDescent="0.3">
      <c r="B24" s="76">
        <v>0.158</v>
      </c>
      <c r="C24" s="76">
        <v>0.158</v>
      </c>
      <c r="D24" s="27">
        <f>AVERAGE(B24:C24)</f>
        <v>0.158</v>
      </c>
      <c r="E24" s="27">
        <f t="shared" si="2"/>
        <v>0.109</v>
      </c>
      <c r="F24" s="27">
        <f t="shared" si="3"/>
        <v>-0.96257350205937642</v>
      </c>
      <c r="G24" s="28">
        <f t="shared" si="4"/>
        <v>-0.32173706523502527</v>
      </c>
      <c r="H24" s="28">
        <f t="shared" si="5"/>
        <v>0.47671951959500175</v>
      </c>
      <c r="I24" s="29">
        <v>500</v>
      </c>
      <c r="J24" s="30">
        <f t="shared" si="6"/>
        <v>238.35975979750089</v>
      </c>
      <c r="K24" s="31">
        <f t="shared" si="7"/>
        <v>11.917987989875044</v>
      </c>
      <c r="L24" s="32">
        <f t="shared" ref="L24:L27" si="9">K24+K42+K52</f>
        <v>12.676911442467489</v>
      </c>
      <c r="M24" s="33">
        <f t="shared" si="8"/>
        <v>0.25353822884934979</v>
      </c>
      <c r="N24" s="34"/>
    </row>
    <row r="25" spans="1:17" ht="15" x14ac:dyDescent="0.3">
      <c r="A25" s="1" t="s">
        <v>26</v>
      </c>
      <c r="B25" s="76">
        <v>0.112</v>
      </c>
      <c r="C25" s="76">
        <v>0.11899999999999999</v>
      </c>
      <c r="D25" s="27">
        <f t="shared" ref="D25:D27" si="10">AVERAGE(B25:C25)</f>
        <v>0.11549999999999999</v>
      </c>
      <c r="E25" s="27">
        <f t="shared" si="2"/>
        <v>6.649999999999999E-2</v>
      </c>
      <c r="F25" s="27">
        <f t="shared" si="3"/>
        <v>-1.1771783546968955</v>
      </c>
      <c r="G25" s="28">
        <f t="shared" si="4"/>
        <v>-0.5350630110500606</v>
      </c>
      <c r="H25" s="28">
        <f t="shared" si="5"/>
        <v>0.2917003760167351</v>
      </c>
      <c r="I25" s="29">
        <v>500</v>
      </c>
      <c r="J25" s="30">
        <f t="shared" si="6"/>
        <v>145.85018800836755</v>
      </c>
      <c r="K25" s="31">
        <f t="shared" si="7"/>
        <v>7.2925094004183784</v>
      </c>
      <c r="L25" s="32">
        <f t="shared" si="9"/>
        <v>8.0304628246239158</v>
      </c>
      <c r="M25" s="33">
        <f t="shared" si="8"/>
        <v>0.16060925649247829</v>
      </c>
      <c r="N25" s="34"/>
    </row>
    <row r="26" spans="1:17" ht="15" x14ac:dyDescent="0.3">
      <c r="B26" s="76">
        <v>0.10299999999999999</v>
      </c>
      <c r="C26" s="76">
        <v>0.11</v>
      </c>
      <c r="D26" s="27">
        <f t="shared" si="10"/>
        <v>0.1065</v>
      </c>
      <c r="E26" s="27">
        <f t="shared" si="2"/>
        <v>5.7499999999999996E-2</v>
      </c>
      <c r="F26" s="27">
        <f t="shared" si="3"/>
        <v>-1.2403321553103694</v>
      </c>
      <c r="G26" s="28">
        <f t="shared" si="4"/>
        <v>-0.59784045565164712</v>
      </c>
      <c r="H26" s="28">
        <f t="shared" si="5"/>
        <v>0.25244079798779218</v>
      </c>
      <c r="I26" s="29">
        <v>500</v>
      </c>
      <c r="J26" s="30">
        <f>(H26*I26)</f>
        <v>126.22039899389608</v>
      </c>
      <c r="K26" s="31">
        <f t="shared" si="7"/>
        <v>6.3110199496948045</v>
      </c>
      <c r="L26" s="32">
        <f t="shared" si="9"/>
        <v>7.0350093118381087</v>
      </c>
      <c r="M26" s="33">
        <f t="shared" si="8"/>
        <v>0.1407001862367622</v>
      </c>
      <c r="N26" s="34"/>
    </row>
    <row r="27" spans="1:17" ht="15" x14ac:dyDescent="0.3">
      <c r="B27" s="76">
        <v>0.109</v>
      </c>
      <c r="C27" s="76">
        <v>0.104</v>
      </c>
      <c r="D27" s="27">
        <f t="shared" si="10"/>
        <v>0.1065</v>
      </c>
      <c r="E27" s="27">
        <f t="shared" si="2"/>
        <v>5.7499999999999996E-2</v>
      </c>
      <c r="F27" s="27">
        <f t="shared" si="3"/>
        <v>-1.2403321553103694</v>
      </c>
      <c r="G27" s="28">
        <f t="shared" si="4"/>
        <v>-0.59784045565164712</v>
      </c>
      <c r="H27" s="28">
        <f t="shared" si="5"/>
        <v>0.25244079798779218</v>
      </c>
      <c r="I27" s="29">
        <v>500</v>
      </c>
      <c r="J27" s="30">
        <f>(H27*I27)</f>
        <v>126.22039899389608</v>
      </c>
      <c r="K27" s="31">
        <f>(0.05*J27/1000)*1000</f>
        <v>6.3110199496948045</v>
      </c>
      <c r="L27" s="32">
        <f t="shared" si="9"/>
        <v>6.9930560929077403</v>
      </c>
      <c r="M27" s="33">
        <f t="shared" si="8"/>
        <v>0.1398611218581548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76">
        <v>0.14899999999999999</v>
      </c>
      <c r="C31" s="76">
        <v>0.17299999999999999</v>
      </c>
      <c r="D31" s="27">
        <f>AVERAGE(B25:C25)</f>
        <v>0.11549999999999999</v>
      </c>
      <c r="E31" s="27">
        <f t="shared" ref="E31:E36" si="11">D31-E$8</f>
        <v>6.649999999999999E-2</v>
      </c>
      <c r="F31" s="27">
        <f>LOG(E31)</f>
        <v>-1.1771783546968955</v>
      </c>
      <c r="G31" s="28">
        <f>(F31-$B$16)/$B$15</f>
        <v>-0.5350630110500606</v>
      </c>
      <c r="H31" s="28">
        <f>10^G31</f>
        <v>0.2917003760167351</v>
      </c>
      <c r="I31" s="29">
        <v>500</v>
      </c>
      <c r="J31" s="30">
        <f>(H31*I31)</f>
        <v>145.85018800836755</v>
      </c>
      <c r="K31" s="31">
        <f>(0.05*J31/1000)*1000</f>
        <v>7.2925094004183784</v>
      </c>
      <c r="L31" s="32">
        <f>K31+K50</f>
        <v>7.6335404902692687</v>
      </c>
      <c r="M31" s="33">
        <f>(L31*1000000/50000)/1000</f>
        <v>0.15267080980538539</v>
      </c>
      <c r="N31" s="35"/>
      <c r="Q31"/>
    </row>
    <row r="32" spans="1:17" ht="15" x14ac:dyDescent="0.3">
      <c r="B32" s="76">
        <v>0.161</v>
      </c>
      <c r="C32" s="76">
        <v>0.14799999999999999</v>
      </c>
      <c r="D32" s="27">
        <f>AVERAGE(B26:C26)</f>
        <v>0.1065</v>
      </c>
      <c r="E32" s="27">
        <f t="shared" si="11"/>
        <v>5.7499999999999996E-2</v>
      </c>
      <c r="F32" s="27">
        <f t="shared" ref="F32:F36" si="12">LOG(E32)</f>
        <v>-1.2403321553103694</v>
      </c>
      <c r="G32" s="28">
        <f t="shared" ref="G32:G36" si="13">(F32-$B$16)/$B$15</f>
        <v>-0.59784045565164712</v>
      </c>
      <c r="H32" s="28">
        <f t="shared" ref="H32:H35" si="14">10^G32</f>
        <v>0.25244079798779218</v>
      </c>
      <c r="I32" s="29">
        <v>500</v>
      </c>
      <c r="J32" s="30">
        <f t="shared" ref="J32:J33" si="15">(H32*I32)</f>
        <v>126.22039899389608</v>
      </c>
      <c r="K32" s="31">
        <f t="shared" ref="K32:K35" si="16">(0.05*J32/1000)*1000</f>
        <v>6.3110199496948045</v>
      </c>
      <c r="L32" s="32">
        <f>K32+K51</f>
        <v>6.6869889832329932</v>
      </c>
      <c r="M32" s="33">
        <f t="shared" ref="M32:M36" si="17">(L32*1000000/50000)/1000</f>
        <v>0.13373977966465986</v>
      </c>
      <c r="N32" s="36"/>
      <c r="Q32"/>
    </row>
    <row r="33" spans="1:21" ht="15" x14ac:dyDescent="0.3">
      <c r="B33" s="76">
        <v>0.158</v>
      </c>
      <c r="C33" s="76">
        <v>0.158</v>
      </c>
      <c r="D33" s="27">
        <f>AVERAGE(B27:C27)</f>
        <v>0.1065</v>
      </c>
      <c r="E33" s="27">
        <f t="shared" si="11"/>
        <v>5.7499999999999996E-2</v>
      </c>
      <c r="F33" s="27">
        <f t="shared" si="12"/>
        <v>-1.2403321553103694</v>
      </c>
      <c r="G33" s="28">
        <f t="shared" si="13"/>
        <v>-0.59784045565164712</v>
      </c>
      <c r="H33" s="28">
        <f t="shared" si="14"/>
        <v>0.25244079798779218</v>
      </c>
      <c r="I33" s="29">
        <v>500</v>
      </c>
      <c r="J33" s="30">
        <f t="shared" si="15"/>
        <v>126.22039899389608</v>
      </c>
      <c r="K33" s="31">
        <f t="shared" si="16"/>
        <v>6.3110199496948045</v>
      </c>
      <c r="L33" s="32">
        <f t="shared" ref="L33:L35" si="18">K33+K52</f>
        <v>6.6904816759910268</v>
      </c>
      <c r="M33" s="33">
        <f t="shared" si="17"/>
        <v>0.13380963351982053</v>
      </c>
      <c r="N33" s="36"/>
      <c r="Q33"/>
      <c r="R33"/>
      <c r="S33"/>
    </row>
    <row r="34" spans="1:21" ht="15" x14ac:dyDescent="0.3">
      <c r="A34" s="1" t="s">
        <v>26</v>
      </c>
      <c r="B34" s="76">
        <v>0.112</v>
      </c>
      <c r="C34" s="76">
        <v>0.11899999999999999</v>
      </c>
      <c r="D34" s="27">
        <f t="shared" ref="D34:D36" si="19">AVERAGE(B34:C34)</f>
        <v>0.11549999999999999</v>
      </c>
      <c r="E34" s="27">
        <f t="shared" si="11"/>
        <v>6.649999999999999E-2</v>
      </c>
      <c r="F34" s="27">
        <f t="shared" si="12"/>
        <v>-1.1771783546968955</v>
      </c>
      <c r="G34" s="28">
        <f t="shared" si="13"/>
        <v>-0.5350630110500606</v>
      </c>
      <c r="H34" s="28">
        <f>10^G34</f>
        <v>0.2917003760167351</v>
      </c>
      <c r="I34" s="29">
        <v>500</v>
      </c>
      <c r="J34" s="30">
        <f>(H34*I34)</f>
        <v>145.85018800836755</v>
      </c>
      <c r="K34" s="31">
        <f t="shared" si="16"/>
        <v>7.2925094004183784</v>
      </c>
      <c r="L34" s="32">
        <f t="shared" si="18"/>
        <v>7.6894317347730254</v>
      </c>
      <c r="M34" s="33">
        <f t="shared" si="17"/>
        <v>0.15378863469546053</v>
      </c>
      <c r="N34" s="36"/>
      <c r="Q34"/>
    </row>
    <row r="35" spans="1:21" ht="15" x14ac:dyDescent="0.3">
      <c r="B35" s="76">
        <v>0.10299999999999999</v>
      </c>
      <c r="C35" s="76">
        <v>0.11</v>
      </c>
      <c r="D35" s="27">
        <f t="shared" si="19"/>
        <v>0.1065</v>
      </c>
      <c r="E35" s="27">
        <f t="shared" si="11"/>
        <v>5.7499999999999996E-2</v>
      </c>
      <c r="F35" s="27">
        <f t="shared" si="12"/>
        <v>-1.2403321553103694</v>
      </c>
      <c r="G35" s="28">
        <f t="shared" si="13"/>
        <v>-0.59784045565164712</v>
      </c>
      <c r="H35" s="28">
        <f t="shared" si="14"/>
        <v>0.25244079798779218</v>
      </c>
      <c r="I35" s="29">
        <v>500</v>
      </c>
      <c r="J35" s="30">
        <f>(H35*I35)</f>
        <v>126.22039899389608</v>
      </c>
      <c r="K35" s="31">
        <f t="shared" si="16"/>
        <v>6.3110199496948045</v>
      </c>
      <c r="L35" s="32">
        <f t="shared" si="18"/>
        <v>6.6590402782999201</v>
      </c>
      <c r="M35" s="33">
        <f t="shared" si="17"/>
        <v>0.1331808055659984</v>
      </c>
      <c r="N35" s="36"/>
      <c r="Q35"/>
      <c r="R35"/>
      <c r="S35"/>
    </row>
    <row r="36" spans="1:21" ht="15" x14ac:dyDescent="0.3">
      <c r="B36" s="76">
        <v>0.109</v>
      </c>
      <c r="C36" s="76">
        <v>0.104</v>
      </c>
      <c r="D36" s="27">
        <f t="shared" si="19"/>
        <v>0.1065</v>
      </c>
      <c r="E36" s="27">
        <f t="shared" si="11"/>
        <v>5.7499999999999996E-2</v>
      </c>
      <c r="F36" s="27">
        <f t="shared" si="12"/>
        <v>-1.2403321553103694</v>
      </c>
      <c r="G36" s="28">
        <f t="shared" si="13"/>
        <v>-0.59784045565164712</v>
      </c>
      <c r="H36" s="28">
        <f>10^G36</f>
        <v>0.25244079798779218</v>
      </c>
      <c r="I36" s="29">
        <v>500</v>
      </c>
      <c r="J36" s="30">
        <f>(H36*I36)</f>
        <v>126.22039899389608</v>
      </c>
      <c r="K36" s="31">
        <f>(0.05*J36/1000)*1000</f>
        <v>6.3110199496948045</v>
      </c>
      <c r="L36" s="32">
        <f>K36+K55</f>
        <v>6.613594366611518</v>
      </c>
      <c r="M36" s="33">
        <f t="shared" si="17"/>
        <v>0.13227188733223036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</row>
    <row r="40" spans="1:21" ht="15" x14ac:dyDescent="0.3">
      <c r="A40" s="1" t="s">
        <v>33</v>
      </c>
      <c r="B40" s="66">
        <v>7.2999999999999995E-2</v>
      </c>
      <c r="C40" s="66">
        <v>0.08</v>
      </c>
      <c r="D40" s="27">
        <f>AVERAGE(B40:C40)</f>
        <v>7.6499999999999999E-2</v>
      </c>
      <c r="E40" s="27">
        <f t="shared" ref="E40:E45" si="20">D40-E$8</f>
        <v>2.7499999999999997E-2</v>
      </c>
      <c r="F40" s="27">
        <f t="shared" ref="F40:F45" si="21">LOG(E40)</f>
        <v>-1.5606673061697374</v>
      </c>
      <c r="G40" s="28">
        <f t="shared" ref="G40:G45" si="22">(F40-$B$16)/$B$15</f>
        <v>-0.91626661514907537</v>
      </c>
      <c r="H40" s="27">
        <f t="shared" ref="H40:H45" si="23">10^G40</f>
        <v>0.12126441747169431</v>
      </c>
      <c r="I40" s="41">
        <v>16</v>
      </c>
      <c r="J40" s="42">
        <f t="shared" ref="J40:J45" si="24">H40*I40</f>
        <v>1.9402306795471089</v>
      </c>
      <c r="K40" s="30">
        <f>(0.1*J40/1000)*1000</f>
        <v>0.19402306795471091</v>
      </c>
      <c r="L40" s="43">
        <f>K40*100/L22</f>
        <v>1.5182867997403167</v>
      </c>
      <c r="M40" s="30">
        <f>AVERAGE(L40:L42)</f>
        <v>2.1986048716381386</v>
      </c>
      <c r="N40" s="44">
        <f>STDEV(L41:L42)</f>
        <v>0.6428527856172328</v>
      </c>
      <c r="R40"/>
      <c r="S40"/>
      <c r="T40"/>
      <c r="U40"/>
    </row>
    <row r="41" spans="1:21" ht="15" x14ac:dyDescent="0.3">
      <c r="B41" s="66">
        <v>8.2000000000000003E-2</v>
      </c>
      <c r="C41" s="66">
        <v>8.7999999999999995E-2</v>
      </c>
      <c r="D41" s="27">
        <f>AVERAGE(B41:C41)</f>
        <v>8.4999999999999992E-2</v>
      </c>
      <c r="E41" s="27">
        <f t="shared" si="20"/>
        <v>3.599999999999999E-2</v>
      </c>
      <c r="F41" s="27">
        <f t="shared" si="21"/>
        <v>-1.443697499232713</v>
      </c>
      <c r="G41" s="28">
        <f t="shared" si="22"/>
        <v>-0.79999387299077251</v>
      </c>
      <c r="H41" s="27">
        <f t="shared" si="23"/>
        <v>0.15849155522287789</v>
      </c>
      <c r="I41" s="41">
        <v>16</v>
      </c>
      <c r="J41" s="42">
        <f t="shared" si="24"/>
        <v>2.5358648835660462</v>
      </c>
      <c r="K41" s="30">
        <f t="shared" ref="K41:K45" si="25">(0.1*J41/1000)*1000</f>
        <v>0.25358648835660463</v>
      </c>
      <c r="L41" s="43">
        <f t="shared" ref="L41:L45" si="26">K41*100/L23</f>
        <v>2.0841983435724418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66">
        <v>0.10299999999999999</v>
      </c>
      <c r="C42" s="66">
        <v>0.10299999999999999</v>
      </c>
      <c r="D42" s="27">
        <f>AVERAGE(B42:C42)</f>
        <v>0.10299999999999999</v>
      </c>
      <c r="E42" s="27">
        <f t="shared" si="20"/>
        <v>5.3999999999999992E-2</v>
      </c>
      <c r="F42" s="27">
        <f t="shared" si="21"/>
        <v>-1.2676062401770316</v>
      </c>
      <c r="G42" s="28">
        <f t="shared" si="22"/>
        <v>-0.62495200452350641</v>
      </c>
      <c r="H42" s="27">
        <f t="shared" si="23"/>
        <v>0.23716357893513873</v>
      </c>
      <c r="I42" s="41">
        <v>16</v>
      </c>
      <c r="J42" s="42">
        <f t="shared" si="24"/>
        <v>3.7946172629622197</v>
      </c>
      <c r="K42" s="30">
        <f t="shared" si="25"/>
        <v>0.37946172629622199</v>
      </c>
      <c r="L42" s="43">
        <f t="shared" si="26"/>
        <v>2.9933294716016561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66">
        <v>0.1</v>
      </c>
      <c r="C43" s="66">
        <v>9.5000000000000001E-2</v>
      </c>
      <c r="D43" s="27">
        <f>AVERAGE(B43:C43)</f>
        <v>9.7500000000000003E-2</v>
      </c>
      <c r="E43" s="27">
        <f t="shared" si="20"/>
        <v>4.8500000000000001E-2</v>
      </c>
      <c r="F43" s="27">
        <f t="shared" si="21"/>
        <v>-1.3142582613977363</v>
      </c>
      <c r="G43" s="28">
        <f t="shared" si="22"/>
        <v>-0.67132600971853162</v>
      </c>
      <c r="H43" s="27">
        <f t="shared" si="23"/>
        <v>0.21314443115680648</v>
      </c>
      <c r="I43" s="41">
        <v>16</v>
      </c>
      <c r="J43" s="42">
        <f t="shared" si="24"/>
        <v>3.4103108985089037</v>
      </c>
      <c r="K43" s="30">
        <f t="shared" si="25"/>
        <v>0.34103108985089037</v>
      </c>
      <c r="L43" s="43">
        <f t="shared" si="26"/>
        <v>4.246717745896067</v>
      </c>
      <c r="M43" s="30">
        <f>AVERAGE(L43:L45)</f>
        <v>5.0057467092460692</v>
      </c>
      <c r="N43" s="44">
        <f>STDEV(L44:L45)</f>
        <v>5.7987558387680126E-2</v>
      </c>
      <c r="R43"/>
      <c r="S43"/>
      <c r="T43"/>
      <c r="U43"/>
    </row>
    <row r="44" spans="1:21" ht="15" x14ac:dyDescent="0.3">
      <c r="A44" s="45"/>
      <c r="B44" s="66">
        <v>0.10100000000000001</v>
      </c>
      <c r="C44" s="66">
        <v>0.104</v>
      </c>
      <c r="D44" s="27">
        <f t="shared" ref="D44:D45" si="27">AVERAGE(B44:C44)</f>
        <v>0.10250000000000001</v>
      </c>
      <c r="E44" s="27">
        <f t="shared" si="20"/>
        <v>5.3500000000000006E-2</v>
      </c>
      <c r="F44" s="27">
        <f t="shared" si="21"/>
        <v>-1.2716462179787715</v>
      </c>
      <c r="G44" s="28">
        <f t="shared" si="22"/>
        <v>-0.62896790665729274</v>
      </c>
      <c r="H44" s="27">
        <f t="shared" si="23"/>
        <v>0.23498064596136789</v>
      </c>
      <c r="I44" s="41">
        <v>16</v>
      </c>
      <c r="J44" s="42">
        <f t="shared" si="24"/>
        <v>3.7596903353818862</v>
      </c>
      <c r="K44" s="30">
        <f t="shared" si="25"/>
        <v>0.37596903353818867</v>
      </c>
      <c r="L44" s="43">
        <f t="shared" si="26"/>
        <v>5.3442577951606918</v>
      </c>
      <c r="M44" s="30"/>
      <c r="N44" s="44"/>
      <c r="R44"/>
      <c r="S44"/>
      <c r="T44"/>
      <c r="U44"/>
    </row>
    <row r="45" spans="1:21" ht="15" x14ac:dyDescent="0.3">
      <c r="A45" s="46"/>
      <c r="B45" s="66">
        <v>0.105</v>
      </c>
      <c r="C45" s="66">
        <v>0.10100000000000001</v>
      </c>
      <c r="D45" s="27">
        <f t="shared" si="27"/>
        <v>0.10300000000000001</v>
      </c>
      <c r="E45" s="27">
        <f t="shared" si="20"/>
        <v>5.4000000000000006E-2</v>
      </c>
      <c r="F45" s="27">
        <f t="shared" si="21"/>
        <v>-1.2676062401770314</v>
      </c>
      <c r="G45" s="28">
        <f t="shared" si="22"/>
        <v>-0.62495200452350619</v>
      </c>
      <c r="H45" s="27">
        <f t="shared" si="23"/>
        <v>0.23716357893513884</v>
      </c>
      <c r="I45" s="41">
        <v>16</v>
      </c>
      <c r="J45" s="42">
        <f t="shared" si="24"/>
        <v>3.7946172629622215</v>
      </c>
      <c r="K45" s="30">
        <f t="shared" si="25"/>
        <v>0.37946172629622216</v>
      </c>
      <c r="L45" s="43">
        <f t="shared" si="26"/>
        <v>5.4262645866814507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67">
        <v>7.9000000000000001E-2</v>
      </c>
      <c r="C50" s="67">
        <v>7.2999999999999995E-2</v>
      </c>
      <c r="D50" s="27">
        <f>AVERAGE(B43:C43)</f>
        <v>9.7500000000000003E-2</v>
      </c>
      <c r="E50" s="27">
        <f t="shared" ref="E50:E55" si="28">D50-E$8</f>
        <v>4.8500000000000001E-2</v>
      </c>
      <c r="F50" s="27">
        <f t="shared" ref="F50:F55" si="29">LOG(E50)</f>
        <v>-1.3142582613977363</v>
      </c>
      <c r="G50" s="28">
        <f t="shared" ref="G50:G55" si="30">(F50-$B$16)/$B$15</f>
        <v>-0.67132600971853162</v>
      </c>
      <c r="H50" s="27">
        <f t="shared" ref="H50:H55" si="31">10^G50</f>
        <v>0.21314443115680648</v>
      </c>
      <c r="I50" s="41">
        <v>16</v>
      </c>
      <c r="J50" s="42">
        <f t="shared" ref="J50:J55" si="32">H50*I50</f>
        <v>3.4103108985089037</v>
      </c>
      <c r="K50" s="30">
        <f>(0.1*J50/1000)*1000</f>
        <v>0.34103108985089037</v>
      </c>
      <c r="L50" s="43">
        <f t="shared" ref="L50:L55" si="33">K50*100/L31</f>
        <v>4.4675349568868361</v>
      </c>
      <c r="M50" s="30">
        <f>AVERAGE(L50:L52)</f>
        <v>5.2538655739963209</v>
      </c>
      <c r="N50" s="44">
        <f>STDEV(L51:L52)</f>
        <v>3.4838299274958524E-2</v>
      </c>
      <c r="O50" s="48">
        <f>L50/L40</f>
        <v>2.942484224753156</v>
      </c>
      <c r="P50" s="30">
        <f>AVERAGE(O50:O52)</f>
        <v>2.5116275321460733</v>
      </c>
      <c r="Q50" s="44">
        <f>STDEV(O50:O52)</f>
        <v>0.54806478736916353</v>
      </c>
      <c r="S50"/>
      <c r="T50"/>
    </row>
    <row r="51" spans="1:25" ht="15" x14ac:dyDescent="0.3">
      <c r="B51" s="67">
        <v>7.2999999999999995E-2</v>
      </c>
      <c r="C51" s="67">
        <v>6.8000000000000005E-2</v>
      </c>
      <c r="D51" s="27">
        <f>AVERAGE(B44:C44)</f>
        <v>0.10250000000000001</v>
      </c>
      <c r="E51" s="27">
        <f t="shared" si="28"/>
        <v>5.3500000000000006E-2</v>
      </c>
      <c r="F51" s="27">
        <f t="shared" si="29"/>
        <v>-1.2716462179787715</v>
      </c>
      <c r="G51" s="28">
        <f t="shared" si="30"/>
        <v>-0.62896790665729274</v>
      </c>
      <c r="H51" s="27">
        <f t="shared" si="31"/>
        <v>0.23498064596136789</v>
      </c>
      <c r="I51" s="41">
        <v>16</v>
      </c>
      <c r="J51" s="42">
        <f t="shared" si="32"/>
        <v>3.7596903353818862</v>
      </c>
      <c r="K51" s="30">
        <f t="shared" ref="K51:K55" si="34">(0.1*J51/1000)*1000</f>
        <v>0.37596903353818867</v>
      </c>
      <c r="L51" s="43">
        <f t="shared" si="33"/>
        <v>5.6223964848887338</v>
      </c>
      <c r="M51" s="30"/>
      <c r="N51" s="44"/>
      <c r="O51" s="2">
        <f>L51/L41</f>
        <v>2.69763024341129</v>
      </c>
      <c r="P51" s="30"/>
      <c r="Q51" s="44"/>
      <c r="S51"/>
      <c r="T51"/>
    </row>
    <row r="52" spans="1:25" ht="15" x14ac:dyDescent="0.3">
      <c r="B52" s="67">
        <v>6.7000000000000004E-2</v>
      </c>
      <c r="C52" s="67">
        <v>0.06</v>
      </c>
      <c r="D52" s="27">
        <f>AVERAGE(B45:C45)</f>
        <v>0.10300000000000001</v>
      </c>
      <c r="E52" s="27">
        <f t="shared" si="28"/>
        <v>5.4000000000000006E-2</v>
      </c>
      <c r="F52" s="27">
        <f t="shared" si="29"/>
        <v>-1.2676062401770314</v>
      </c>
      <c r="G52" s="28">
        <f t="shared" si="30"/>
        <v>-0.62495200452350619</v>
      </c>
      <c r="H52" s="27">
        <f t="shared" si="31"/>
        <v>0.23716357893513884</v>
      </c>
      <c r="I52" s="41">
        <v>16</v>
      </c>
      <c r="J52" s="42">
        <f t="shared" si="32"/>
        <v>3.7946172629622215</v>
      </c>
      <c r="K52" s="30">
        <f t="shared" si="34"/>
        <v>0.37946172629622216</v>
      </c>
      <c r="L52" s="43">
        <f t="shared" si="33"/>
        <v>5.6716652802133929</v>
      </c>
      <c r="M52" s="30"/>
      <c r="N52" s="44"/>
      <c r="O52" s="2">
        <f t="shared" ref="O52:O55" si="35">L52/L42</f>
        <v>1.8947681282737734</v>
      </c>
      <c r="P52" s="30"/>
      <c r="Q52" s="44"/>
      <c r="S52"/>
      <c r="T52"/>
    </row>
    <row r="53" spans="1:25" ht="15" x14ac:dyDescent="0.3">
      <c r="A53" s="1" t="s">
        <v>26</v>
      </c>
      <c r="B53" s="67">
        <v>0.115</v>
      </c>
      <c r="C53" s="67">
        <v>9.6000000000000002E-2</v>
      </c>
      <c r="D53" s="27">
        <f>AVERAGE(B53:C53)</f>
        <v>0.10550000000000001</v>
      </c>
      <c r="E53" s="27">
        <f t="shared" si="28"/>
        <v>5.6500000000000009E-2</v>
      </c>
      <c r="F53" s="27">
        <f t="shared" si="29"/>
        <v>-1.2479515521805613</v>
      </c>
      <c r="G53" s="28">
        <f t="shared" si="30"/>
        <v>-0.60541444581961057</v>
      </c>
      <c r="H53" s="27">
        <f t="shared" si="31"/>
        <v>0.24807645897165434</v>
      </c>
      <c r="I53" s="41">
        <v>16</v>
      </c>
      <c r="J53" s="42">
        <f t="shared" si="32"/>
        <v>3.9692233435464694</v>
      </c>
      <c r="K53" s="30">
        <f t="shared" si="34"/>
        <v>0.39692233435464697</v>
      </c>
      <c r="L53" s="43">
        <f t="shared" si="33"/>
        <v>5.1619202568596982</v>
      </c>
      <c r="M53" s="30">
        <f>AVERAGE(L53:L55)</f>
        <v>4.987747084572935</v>
      </c>
      <c r="N53" s="44">
        <f>STDEV(L54:L55)</f>
        <v>0.46050057721745508</v>
      </c>
      <c r="O53" s="2">
        <f>L53/L43</f>
        <v>1.2155082032113065</v>
      </c>
      <c r="P53" s="30">
        <f>AVERAGE(O53:O55)</f>
        <v>1.012187196020973</v>
      </c>
      <c r="Q53" s="44">
        <f>STDEV(O53:O55)</f>
        <v>0.18853941968053289</v>
      </c>
      <c r="S53"/>
      <c r="T53"/>
    </row>
    <row r="54" spans="1:25" ht="15" x14ac:dyDescent="0.3">
      <c r="A54" s="45"/>
      <c r="B54" s="67">
        <v>9.8000000000000004E-2</v>
      </c>
      <c r="C54" s="67">
        <v>9.9000000000000005E-2</v>
      </c>
      <c r="D54" s="27">
        <f>AVERAGE(B54:C54)</f>
        <v>9.8500000000000004E-2</v>
      </c>
      <c r="E54" s="27">
        <f t="shared" si="28"/>
        <v>4.9500000000000002E-2</v>
      </c>
      <c r="F54" s="27">
        <f t="shared" si="29"/>
        <v>-1.3053948010664314</v>
      </c>
      <c r="G54" s="28">
        <f t="shared" si="30"/>
        <v>-0.66251536990712268</v>
      </c>
      <c r="H54" s="27">
        <f t="shared" si="31"/>
        <v>0.21751270537819745</v>
      </c>
      <c r="I54" s="41">
        <v>16</v>
      </c>
      <c r="J54" s="42">
        <f t="shared" si="32"/>
        <v>3.4802032860511591</v>
      </c>
      <c r="K54" s="30">
        <f t="shared" si="34"/>
        <v>0.34802032860511595</v>
      </c>
      <c r="L54" s="43">
        <f t="shared" si="33"/>
        <v>5.2262835793203362</v>
      </c>
      <c r="M54" s="30"/>
      <c r="N54" s="44"/>
      <c r="O54" s="2">
        <f t="shared" si="35"/>
        <v>0.97792505145481878</v>
      </c>
      <c r="P54" s="30"/>
      <c r="Q54" s="44"/>
      <c r="S54"/>
      <c r="T54"/>
    </row>
    <row r="55" spans="1:25" ht="15" x14ac:dyDescent="0.3">
      <c r="A55" s="46"/>
      <c r="B55" s="67">
        <v>9.1999999999999998E-2</v>
      </c>
      <c r="C55" s="67">
        <v>9.1999999999999998E-2</v>
      </c>
      <c r="D55" s="27">
        <f>AVERAGE(B55:C55)</f>
        <v>9.1999999999999998E-2</v>
      </c>
      <c r="E55" s="27">
        <f t="shared" si="28"/>
        <v>4.2999999999999997E-2</v>
      </c>
      <c r="F55" s="27">
        <f t="shared" si="29"/>
        <v>-1.3665315444204136</v>
      </c>
      <c r="G55" s="28">
        <f t="shared" si="30"/>
        <v>-0.72328777761249818</v>
      </c>
      <c r="H55" s="27">
        <f t="shared" si="31"/>
        <v>0.18910901057294582</v>
      </c>
      <c r="I55" s="41">
        <v>16</v>
      </c>
      <c r="J55" s="42">
        <f t="shared" si="32"/>
        <v>3.0257441691671332</v>
      </c>
      <c r="K55" s="30">
        <f t="shared" si="34"/>
        <v>0.30257441691671333</v>
      </c>
      <c r="L55" s="43">
        <f t="shared" si="33"/>
        <v>4.5750374175387725</v>
      </c>
      <c r="M55" s="30"/>
      <c r="N55" s="44"/>
      <c r="O55" s="2">
        <f t="shared" si="35"/>
        <v>0.84312833339679361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2.5116275321460733</v>
      </c>
      <c r="O58" s="30">
        <f>Q50</f>
        <v>0.54806478736916353</v>
      </c>
    </row>
    <row r="59" spans="1:25" ht="15" x14ac:dyDescent="0.3">
      <c r="D59"/>
      <c r="E59"/>
      <c r="G59"/>
      <c r="M59" s="2" t="s">
        <v>26</v>
      </c>
      <c r="N59" s="30">
        <f>P53</f>
        <v>1.012187196020973</v>
      </c>
      <c r="O59" s="30">
        <f>Q53</f>
        <v>0.18853941968053289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2.1986048716381386</v>
      </c>
      <c r="C65" s="30">
        <f>N40</f>
        <v>0.6428527856172328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5.2538655739963209</v>
      </c>
      <c r="C66" s="30">
        <f>N50</f>
        <v>3.4838299274958524E-2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5.0057467092460692</v>
      </c>
      <c r="C67" s="30">
        <f>N43</f>
        <v>5.7987558387680126E-2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4.987747084572935</v>
      </c>
      <c r="C68" s="30">
        <f>N53</f>
        <v>0.46050057721745508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zoomScale="60" zoomScaleNormal="60" workbookViewId="0">
      <selection activeCell="R14" sqref="R14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7.875" style="2" customWidth="1"/>
    <col min="5" max="5" width="8.2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63" t="s">
        <v>0</v>
      </c>
      <c r="B1" s="64" t="s">
        <v>44</v>
      </c>
    </row>
    <row r="2" spans="1:20" x14ac:dyDescent="0.2">
      <c r="A2" s="63" t="s">
        <v>1</v>
      </c>
      <c r="B2" s="65" t="s">
        <v>45</v>
      </c>
      <c r="C2" s="3"/>
      <c r="E2" s="4" t="s">
        <v>40</v>
      </c>
    </row>
    <row r="3" spans="1:20" ht="15" x14ac:dyDescent="0.3">
      <c r="A3" s="63" t="s">
        <v>2</v>
      </c>
      <c r="B3" s="65" t="s">
        <v>43</v>
      </c>
      <c r="D3" s="10" t="s">
        <v>41</v>
      </c>
      <c r="E3" s="79">
        <v>5424568</v>
      </c>
      <c r="F3" s="79">
        <v>6209120</v>
      </c>
    </row>
    <row r="4" spans="1:20" ht="15" x14ac:dyDescent="0.3">
      <c r="D4" s="10" t="s">
        <v>42</v>
      </c>
      <c r="E4" s="80">
        <v>2604800</v>
      </c>
      <c r="F4" s="80">
        <v>2622264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69">
        <v>4.7E-2</v>
      </c>
      <c r="D8" s="69">
        <v>5.0999999999999997E-2</v>
      </c>
      <c r="E8" s="11">
        <f t="shared" ref="E8:E13" si="0">AVERAGE(C8:D8)</f>
        <v>4.9000000000000002E-2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f>A9/23</f>
        <v>0.13695652173913042</v>
      </c>
      <c r="C9" s="69">
        <v>7.8E-2</v>
      </c>
      <c r="D9" s="69">
        <v>0.08</v>
      </c>
      <c r="E9" s="11">
        <f t="shared" si="0"/>
        <v>7.9000000000000001E-2</v>
      </c>
      <c r="F9" s="12">
        <f>(E9-$E$8)</f>
        <v>0.03</v>
      </c>
      <c r="G9" s="12">
        <f>LOG(B9)</f>
        <v>-0.86341728222799241</v>
      </c>
      <c r="H9" s="12">
        <f>LOG(F9)</f>
        <v>-1.5228787452803376</v>
      </c>
      <c r="N9"/>
      <c r="O9"/>
      <c r="P9"/>
    </row>
    <row r="10" spans="1:20" ht="15" x14ac:dyDescent="0.3">
      <c r="A10" s="10">
        <v>10.4</v>
      </c>
      <c r="B10" s="12">
        <f>A10/23</f>
        <v>0.45217391304347826</v>
      </c>
      <c r="C10" s="69">
        <v>0.156</v>
      </c>
      <c r="D10" s="69">
        <v>0.17299999999999999</v>
      </c>
      <c r="E10" s="11">
        <f t="shared" si="0"/>
        <v>0.16449999999999998</v>
      </c>
      <c r="F10" s="12">
        <f>(E10-$E$8)</f>
        <v>0.11549999999999998</v>
      </c>
      <c r="G10" s="12">
        <f>LOG(B10)</f>
        <v>-0.34469449671881253</v>
      </c>
      <c r="H10" s="12">
        <f>LOG(F10)</f>
        <v>-0.93741801577183692</v>
      </c>
      <c r="N10"/>
      <c r="O10"/>
      <c r="P10"/>
    </row>
    <row r="11" spans="1:20" ht="15" x14ac:dyDescent="0.3">
      <c r="A11" s="10">
        <v>31.5</v>
      </c>
      <c r="B11" s="12">
        <f t="shared" ref="B11:B13" si="1">A11/23</f>
        <v>1.3695652173913044</v>
      </c>
      <c r="C11" s="69">
        <v>0.32600000000000001</v>
      </c>
      <c r="D11" s="69">
        <v>0.32700000000000001</v>
      </c>
      <c r="E11" s="11">
        <f t="shared" si="0"/>
        <v>0.32650000000000001</v>
      </c>
      <c r="F11" s="12">
        <f>(E11-$E$8)</f>
        <v>0.27750000000000002</v>
      </c>
      <c r="G11" s="12">
        <f>LOG(B11)</f>
        <v>0.13658271777200767</v>
      </c>
      <c r="H11" s="12">
        <f>LOG(F11)</f>
        <v>-0.55673701254130492</v>
      </c>
      <c r="N11"/>
      <c r="O11"/>
      <c r="Q11"/>
      <c r="R11"/>
      <c r="S11"/>
      <c r="T11"/>
    </row>
    <row r="12" spans="1:20" ht="15" x14ac:dyDescent="0.3">
      <c r="A12" s="10">
        <v>106</v>
      </c>
      <c r="B12" s="12">
        <f>A12/23</f>
        <v>4.6086956521739131</v>
      </c>
      <c r="C12" s="69">
        <v>1.264</v>
      </c>
      <c r="D12" s="69">
        <v>1.153</v>
      </c>
      <c r="E12" s="11">
        <f t="shared" si="0"/>
        <v>1.2084999999999999</v>
      </c>
      <c r="F12" s="12">
        <f>(E12-$E$8)</f>
        <v>1.1595</v>
      </c>
      <c r="G12" s="12">
        <f>LOG(B12)</f>
        <v>0.66357802924717735</v>
      </c>
      <c r="H12" s="12">
        <f>LOG(F12)</f>
        <v>6.427075297400614E-2</v>
      </c>
      <c r="N12"/>
      <c r="O12"/>
      <c r="Q12"/>
      <c r="R12"/>
      <c r="S12"/>
      <c r="T12"/>
    </row>
    <row r="13" spans="1:20" ht="15" x14ac:dyDescent="0.3">
      <c r="A13" s="10">
        <v>210</v>
      </c>
      <c r="B13" s="12">
        <f t="shared" si="1"/>
        <v>9.1304347826086953</v>
      </c>
      <c r="C13" s="69">
        <v>2.1</v>
      </c>
      <c r="D13" s="69">
        <v>2.12</v>
      </c>
      <c r="E13" s="11">
        <f t="shared" si="0"/>
        <v>2.1100000000000003</v>
      </c>
      <c r="F13" s="12">
        <f>(E13-$E$8)</f>
        <v>2.0610000000000004</v>
      </c>
      <c r="G13" s="12">
        <f>LOG(B13)</f>
        <v>0.96049145871632635</v>
      </c>
      <c r="H13" s="12">
        <f>LOG(F13)</f>
        <v>0.31407799177921297</v>
      </c>
      <c r="N13"/>
      <c r="O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1.0059950833340852</v>
      </c>
      <c r="N15"/>
    </row>
    <row r="16" spans="1:20" ht="15" x14ac:dyDescent="0.25">
      <c r="A16" s="5" t="s">
        <v>11</v>
      </c>
      <c r="B16" s="11">
        <f>INTERCEPT(H9:H13,G9:G13)</f>
        <v>-0.63890759630660321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78">
        <v>0.13900000000000001</v>
      </c>
      <c r="C22" s="78">
        <v>0.13300000000000001</v>
      </c>
      <c r="D22" s="27">
        <f>AVERAGE(B22:C22)</f>
        <v>0.13600000000000001</v>
      </c>
      <c r="E22" s="27">
        <f>D22-E$8</f>
        <v>8.7000000000000008E-2</v>
      </c>
      <c r="F22" s="27">
        <f>LOG(E22)</f>
        <v>-1.0604807473813815</v>
      </c>
      <c r="G22" s="28">
        <f>(F22-$B$16)/$B$15</f>
        <v>-0.41906084637868585</v>
      </c>
      <c r="H22" s="28">
        <f>10^G22</f>
        <v>0.38101243830098958</v>
      </c>
      <c r="I22" s="29">
        <v>500</v>
      </c>
      <c r="J22" s="30">
        <f>(H22*I22)</f>
        <v>190.50621915049479</v>
      </c>
      <c r="K22" s="31">
        <f>(0.05*J22/1000)*1000</f>
        <v>9.5253109575247397</v>
      </c>
      <c r="L22" s="32">
        <f>K22+K40+K50</f>
        <v>9.9588562656758111</v>
      </c>
      <c r="M22" s="33">
        <f>(L22*1000000/50000)/1000</f>
        <v>0.19917712531351622</v>
      </c>
      <c r="N22" s="34"/>
    </row>
    <row r="23" spans="1:17" ht="15" x14ac:dyDescent="0.3">
      <c r="B23" s="78">
        <v>0.108</v>
      </c>
      <c r="C23" s="78">
        <v>0.11</v>
      </c>
      <c r="D23" s="27">
        <f>AVERAGE(B23:C23)</f>
        <v>0.109</v>
      </c>
      <c r="E23" s="27">
        <f t="shared" ref="E23:E27" si="2">D23-E$8</f>
        <v>0.06</v>
      </c>
      <c r="F23" s="27">
        <f t="shared" ref="F23:F27" si="3">LOG(E23)</f>
        <v>-1.2218487496163564</v>
      </c>
      <c r="G23" s="28">
        <f t="shared" ref="G23:G27" si="4">(F23-$B$16)/$B$15</f>
        <v>-0.57946719916141154</v>
      </c>
      <c r="H23" s="28">
        <f t="shared" ref="H23:H27" si="5">10^G23</f>
        <v>0.26334968355479049</v>
      </c>
      <c r="I23" s="29">
        <v>500</v>
      </c>
      <c r="J23" s="30">
        <f t="shared" ref="J23:J25" si="6">(H23*I23)</f>
        <v>131.67484177739524</v>
      </c>
      <c r="K23" s="31">
        <f t="shared" ref="K23:K26" si="7">(0.05*J23/1000)*1000</f>
        <v>6.5837420888697622</v>
      </c>
      <c r="L23" s="32">
        <f>K23+K41+K51</f>
        <v>7.1922415625595146</v>
      </c>
      <c r="M23" s="33">
        <f t="shared" ref="M23:M27" si="8">(L23*1000000/50000)/1000</f>
        <v>0.1438448312511903</v>
      </c>
      <c r="N23" s="34"/>
    </row>
    <row r="24" spans="1:17" ht="15" x14ac:dyDescent="0.3">
      <c r="B24" s="78">
        <v>0.14000000000000001</v>
      </c>
      <c r="C24" s="78">
        <v>0.124</v>
      </c>
      <c r="D24" s="27">
        <f>AVERAGE(B24:C24)</f>
        <v>0.13200000000000001</v>
      </c>
      <c r="E24" s="27">
        <f t="shared" si="2"/>
        <v>8.3000000000000004E-2</v>
      </c>
      <c r="F24" s="27">
        <f t="shared" si="3"/>
        <v>-1.080921907623926</v>
      </c>
      <c r="G24" s="28">
        <f t="shared" si="4"/>
        <v>-0.43938019046016791</v>
      </c>
      <c r="H24" s="28">
        <f t="shared" si="5"/>
        <v>0.3635965967084181</v>
      </c>
      <c r="I24" s="29">
        <v>500</v>
      </c>
      <c r="J24" s="30">
        <f t="shared" si="6"/>
        <v>181.79829835420904</v>
      </c>
      <c r="K24" s="31">
        <f t="shared" si="7"/>
        <v>9.0899149177104519</v>
      </c>
      <c r="L24" s="32">
        <f t="shared" ref="L24:L27" si="9">K24+K42+K52</f>
        <v>9.6318577126879283</v>
      </c>
      <c r="M24" s="33">
        <f t="shared" si="8"/>
        <v>0.19263715425375855</v>
      </c>
      <c r="N24" s="34"/>
    </row>
    <row r="25" spans="1:17" ht="15" x14ac:dyDescent="0.3">
      <c r="A25" s="1" t="s">
        <v>26</v>
      </c>
      <c r="B25" s="78">
        <v>0.109</v>
      </c>
      <c r="C25" s="78">
        <v>0.11</v>
      </c>
      <c r="D25" s="27">
        <f t="shared" ref="D25:D27" si="10">AVERAGE(B25:C25)</f>
        <v>0.1095</v>
      </c>
      <c r="E25" s="27">
        <f t="shared" si="2"/>
        <v>6.0499999999999998E-2</v>
      </c>
      <c r="F25" s="27">
        <f t="shared" si="3"/>
        <v>-1.2182446253475312</v>
      </c>
      <c r="G25" s="28">
        <f t="shared" si="4"/>
        <v>-0.57588455315395759</v>
      </c>
      <c r="H25" s="28">
        <f t="shared" si="5"/>
        <v>0.26553113194496053</v>
      </c>
      <c r="I25" s="29">
        <v>500</v>
      </c>
      <c r="J25" s="30">
        <f t="shared" si="6"/>
        <v>132.76556597248026</v>
      </c>
      <c r="K25" s="31">
        <f t="shared" si="7"/>
        <v>6.6382782986240132</v>
      </c>
      <c r="L25" s="32">
        <f t="shared" si="9"/>
        <v>7.2259248393850664</v>
      </c>
      <c r="M25" s="33">
        <f t="shared" si="8"/>
        <v>0.14451849678770134</v>
      </c>
      <c r="N25" s="34"/>
    </row>
    <row r="26" spans="1:17" ht="15" x14ac:dyDescent="0.3">
      <c r="B26" s="78">
        <v>9.5000000000000001E-2</v>
      </c>
      <c r="C26" s="78">
        <v>9.4E-2</v>
      </c>
      <c r="D26" s="27">
        <f t="shared" si="10"/>
        <v>9.4500000000000001E-2</v>
      </c>
      <c r="E26" s="27">
        <f t="shared" si="2"/>
        <v>4.5499999999999999E-2</v>
      </c>
      <c r="F26" s="27">
        <f t="shared" si="3"/>
        <v>-1.3419886033428876</v>
      </c>
      <c r="G26" s="28">
        <f t="shared" si="4"/>
        <v>-0.69889109667029581</v>
      </c>
      <c r="H26" s="28">
        <f t="shared" si="5"/>
        <v>0.20003634162434755</v>
      </c>
      <c r="I26" s="29">
        <v>500</v>
      </c>
      <c r="J26" s="30">
        <f>(H26*I26)</f>
        <v>100.01817081217378</v>
      </c>
      <c r="K26" s="31">
        <f t="shared" si="7"/>
        <v>5.0009085406086893</v>
      </c>
      <c r="L26" s="32">
        <f t="shared" si="9"/>
        <v>5.6654348812499906</v>
      </c>
      <c r="M26" s="33">
        <f t="shared" si="8"/>
        <v>0.11330869762499982</v>
      </c>
      <c r="N26" s="34"/>
    </row>
    <row r="27" spans="1:17" ht="15" x14ac:dyDescent="0.3">
      <c r="B27" s="78">
        <v>0.10100000000000001</v>
      </c>
      <c r="C27" s="78">
        <v>8.7999999999999995E-2</v>
      </c>
      <c r="D27" s="27">
        <f t="shared" si="10"/>
        <v>9.4500000000000001E-2</v>
      </c>
      <c r="E27" s="27">
        <f t="shared" si="2"/>
        <v>4.5499999999999999E-2</v>
      </c>
      <c r="F27" s="27">
        <f t="shared" si="3"/>
        <v>-1.3419886033428876</v>
      </c>
      <c r="G27" s="28">
        <f t="shared" si="4"/>
        <v>-0.69889109667029581</v>
      </c>
      <c r="H27" s="28">
        <f t="shared" si="5"/>
        <v>0.20003634162434755</v>
      </c>
      <c r="I27" s="29">
        <v>500</v>
      </c>
      <c r="J27" s="30">
        <f>(H27*I27)</f>
        <v>100.01817081217378</v>
      </c>
      <c r="K27" s="31">
        <f>(0.05*J27/1000)*1000</f>
        <v>5.0009085406086893</v>
      </c>
      <c r="L27" s="32">
        <f t="shared" si="9"/>
        <v>5.707425679047156</v>
      </c>
      <c r="M27" s="33">
        <f t="shared" si="8"/>
        <v>0.11414851358094312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78">
        <v>0.13900000000000001</v>
      </c>
      <c r="C31" s="78">
        <v>0.13300000000000001</v>
      </c>
      <c r="D31" s="27">
        <f>AVERAGE(B31:C31)</f>
        <v>0.13600000000000001</v>
      </c>
      <c r="E31" s="27">
        <f t="shared" ref="E31:E36" si="11">D31-E$8</f>
        <v>8.7000000000000008E-2</v>
      </c>
      <c r="F31" s="27">
        <f>LOG(E31)</f>
        <v>-1.0604807473813815</v>
      </c>
      <c r="G31" s="28">
        <f>(F31-$B$16)/$B$15</f>
        <v>-0.41906084637868585</v>
      </c>
      <c r="H31" s="28">
        <f>10^G31</f>
        <v>0.38101243830098958</v>
      </c>
      <c r="I31" s="29">
        <v>500</v>
      </c>
      <c r="J31" s="30">
        <f>(H31*I31)</f>
        <v>190.50621915049479</v>
      </c>
      <c r="K31" s="31">
        <f>(0.05*J31/1000)*1000</f>
        <v>9.5253109575247397</v>
      </c>
      <c r="L31" s="32">
        <f>K31+K50</f>
        <v>9.7928993516868363</v>
      </c>
      <c r="M31" s="33">
        <f>(L31*1000000/50000)/1000</f>
        <v>0.19585798703373675</v>
      </c>
      <c r="N31" s="35"/>
      <c r="Q31"/>
    </row>
    <row r="32" spans="1:17" ht="15" x14ac:dyDescent="0.3">
      <c r="B32" s="78">
        <v>0.108</v>
      </c>
      <c r="C32" s="78">
        <v>0.11</v>
      </c>
      <c r="D32" s="27">
        <f>AVERAGE(B32:C32)</f>
        <v>0.109</v>
      </c>
      <c r="E32" s="27">
        <f t="shared" si="11"/>
        <v>0.06</v>
      </c>
      <c r="F32" s="27">
        <f t="shared" ref="F32:F36" si="12">LOG(E32)</f>
        <v>-1.2218487496163564</v>
      </c>
      <c r="G32" s="28">
        <f t="shared" ref="G32:G36" si="13">(F32-$B$16)/$B$15</f>
        <v>-0.57946719916141154</v>
      </c>
      <c r="H32" s="28">
        <f t="shared" ref="H32:H35" si="14">10^G32</f>
        <v>0.26334968355479049</v>
      </c>
      <c r="I32" s="29">
        <v>500</v>
      </c>
      <c r="J32" s="30">
        <f t="shared" ref="J32:J33" si="15">(H32*I32)</f>
        <v>131.67484177739524</v>
      </c>
      <c r="K32" s="31">
        <f t="shared" ref="K32:K35" si="16">(0.05*J32/1000)*1000</f>
        <v>6.5837420888697622</v>
      </c>
      <c r="L32" s="32">
        <f>K32+K51</f>
        <v>6.9736807441929667</v>
      </c>
      <c r="M32" s="33">
        <f t="shared" ref="M32:M36" si="17">(L32*1000000/50000)/1000</f>
        <v>0.13947361488385931</v>
      </c>
      <c r="N32" s="36"/>
      <c r="Q32"/>
    </row>
    <row r="33" spans="1:21" ht="15" x14ac:dyDescent="0.3">
      <c r="B33" s="78">
        <v>0.14000000000000001</v>
      </c>
      <c r="C33" s="78">
        <v>0.124</v>
      </c>
      <c r="D33" s="27">
        <f>AVERAGE(B33:C33)</f>
        <v>0.13200000000000001</v>
      </c>
      <c r="E33" s="27">
        <f t="shared" si="11"/>
        <v>8.3000000000000004E-2</v>
      </c>
      <c r="F33" s="27">
        <f t="shared" si="12"/>
        <v>-1.080921907623926</v>
      </c>
      <c r="G33" s="28">
        <f t="shared" si="13"/>
        <v>-0.43938019046016791</v>
      </c>
      <c r="H33" s="28">
        <f t="shared" si="14"/>
        <v>0.3635965967084181</v>
      </c>
      <c r="I33" s="29">
        <v>500</v>
      </c>
      <c r="J33" s="30">
        <f t="shared" si="15"/>
        <v>181.79829835420904</v>
      </c>
      <c r="K33" s="31">
        <f t="shared" si="16"/>
        <v>9.0899149177104519</v>
      </c>
      <c r="L33" s="32">
        <f t="shared" ref="L33:L35" si="18">K33+K52</f>
        <v>9.4623910639571029</v>
      </c>
      <c r="M33" s="33">
        <f t="shared" si="17"/>
        <v>0.18924782127914205</v>
      </c>
      <c r="N33" s="36"/>
      <c r="Q33"/>
      <c r="R33"/>
      <c r="S33"/>
    </row>
    <row r="34" spans="1:21" ht="15" x14ac:dyDescent="0.3">
      <c r="A34" s="1" t="s">
        <v>26</v>
      </c>
      <c r="B34" s="78">
        <v>0.109</v>
      </c>
      <c r="C34" s="78">
        <v>0.11</v>
      </c>
      <c r="D34" s="27">
        <f t="shared" ref="D34:D36" si="19">AVERAGE(B34:C34)</f>
        <v>0.1095</v>
      </c>
      <c r="E34" s="27">
        <f t="shared" si="11"/>
        <v>6.0499999999999998E-2</v>
      </c>
      <c r="F34" s="27">
        <f t="shared" si="12"/>
        <v>-1.2182446253475312</v>
      </c>
      <c r="G34" s="28">
        <f t="shared" si="13"/>
        <v>-0.57588455315395759</v>
      </c>
      <c r="H34" s="28">
        <f>10^G34</f>
        <v>0.26553113194496053</v>
      </c>
      <c r="I34" s="29">
        <v>500</v>
      </c>
      <c r="J34" s="30">
        <f>(H34*I34)</f>
        <v>132.76556597248026</v>
      </c>
      <c r="K34" s="31">
        <f t="shared" si="16"/>
        <v>6.6382782986240132</v>
      </c>
      <c r="L34" s="32">
        <f t="shared" si="18"/>
        <v>6.9583364452229697</v>
      </c>
      <c r="M34" s="33">
        <f t="shared" si="17"/>
        <v>0.13916672890445941</v>
      </c>
      <c r="N34" s="36"/>
      <c r="Q34"/>
    </row>
    <row r="35" spans="1:21" ht="15" x14ac:dyDescent="0.3">
      <c r="B35" s="78">
        <v>9.5000000000000001E-2</v>
      </c>
      <c r="C35" s="78">
        <v>9.4E-2</v>
      </c>
      <c r="D35" s="27">
        <f t="shared" si="19"/>
        <v>9.4500000000000001E-2</v>
      </c>
      <c r="E35" s="27">
        <f t="shared" si="11"/>
        <v>4.5499999999999999E-2</v>
      </c>
      <c r="F35" s="27">
        <f t="shared" si="12"/>
        <v>-1.3419886033428876</v>
      </c>
      <c r="G35" s="28">
        <f t="shared" si="13"/>
        <v>-0.69889109667029581</v>
      </c>
      <c r="H35" s="28">
        <f t="shared" si="14"/>
        <v>0.20003634162434755</v>
      </c>
      <c r="I35" s="29">
        <v>500</v>
      </c>
      <c r="J35" s="30">
        <f>(H35*I35)</f>
        <v>100.01817081217378</v>
      </c>
      <c r="K35" s="31">
        <f t="shared" si="16"/>
        <v>5.0009085406086893</v>
      </c>
      <c r="L35" s="32">
        <f t="shared" si="18"/>
        <v>5.2754962259267861</v>
      </c>
      <c r="M35" s="33">
        <f t="shared" si="17"/>
        <v>0.10550992451853571</v>
      </c>
      <c r="N35" s="36"/>
      <c r="Q35"/>
      <c r="R35"/>
      <c r="S35"/>
    </row>
    <row r="36" spans="1:21" ht="15" x14ac:dyDescent="0.3">
      <c r="B36" s="78">
        <v>0.10100000000000001</v>
      </c>
      <c r="C36" s="78">
        <v>8.7999999999999995E-2</v>
      </c>
      <c r="D36" s="27">
        <f t="shared" si="19"/>
        <v>9.4500000000000001E-2</v>
      </c>
      <c r="E36" s="27">
        <f t="shared" si="11"/>
        <v>4.5499999999999999E-2</v>
      </c>
      <c r="F36" s="27">
        <f t="shared" si="12"/>
        <v>-1.3419886033428876</v>
      </c>
      <c r="G36" s="28">
        <f t="shared" si="13"/>
        <v>-0.69889109667029581</v>
      </c>
      <c r="H36" s="28">
        <f>10^G36</f>
        <v>0.20003634162434755</v>
      </c>
      <c r="I36" s="29">
        <v>500</v>
      </c>
      <c r="J36" s="30">
        <f>(H36*I36)</f>
        <v>100.01817081217378</v>
      </c>
      <c r="K36" s="31">
        <f>(0.05*J36/1000)*1000</f>
        <v>5.0009085406086893</v>
      </c>
      <c r="L36" s="32">
        <f>K36+K55</f>
        <v>5.3349495328005041</v>
      </c>
      <c r="M36" s="33">
        <f t="shared" si="17"/>
        <v>0.10669899065601009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</row>
    <row r="40" spans="1:21" ht="15" x14ac:dyDescent="0.3">
      <c r="A40" s="1" t="s">
        <v>33</v>
      </c>
      <c r="B40" s="71">
        <v>6.8000000000000005E-2</v>
      </c>
      <c r="C40" s="71">
        <v>7.6999999999999999E-2</v>
      </c>
      <c r="D40" s="27">
        <f>AVERAGE(B40:C40)</f>
        <v>7.2500000000000009E-2</v>
      </c>
      <c r="E40" s="27">
        <f t="shared" ref="E40:E45" si="20">D40-E$8</f>
        <v>2.3500000000000007E-2</v>
      </c>
      <c r="F40" s="27">
        <f t="shared" ref="F40:F45" si="21">LOG(E40)</f>
        <v>-1.6289321377282635</v>
      </c>
      <c r="G40" s="28">
        <f t="shared" ref="G40:G45" si="22">(F40-$B$16)/$B$15</f>
        <v>-0.98412463224025404</v>
      </c>
      <c r="H40" s="27">
        <f t="shared" ref="H40:H45" si="23">10^G40</f>
        <v>0.10372307124310924</v>
      </c>
      <c r="I40" s="41">
        <v>16</v>
      </c>
      <c r="J40" s="42">
        <f t="shared" ref="J40:J45" si="24">H40*I40</f>
        <v>1.6595691398897479</v>
      </c>
      <c r="K40" s="30">
        <f>(0.1*J40/1000)*1000</f>
        <v>0.1659569139889748</v>
      </c>
      <c r="L40" s="43">
        <f>K40*100/L22</f>
        <v>1.6664254364325128</v>
      </c>
      <c r="M40" s="30">
        <f>AVERAGE(L40:L42)</f>
        <v>2.1549019222943557</v>
      </c>
      <c r="N40" s="44">
        <f>STDEV(L41:L42)</f>
        <v>0.90467424418791798</v>
      </c>
      <c r="R40"/>
      <c r="S40"/>
      <c r="T40"/>
      <c r="U40"/>
    </row>
    <row r="41" spans="1:21" ht="15" x14ac:dyDescent="0.3">
      <c r="B41" s="71">
        <v>7.6999999999999999E-2</v>
      </c>
      <c r="C41" s="71">
        <v>8.3000000000000004E-2</v>
      </c>
      <c r="D41" s="27">
        <f>AVERAGE(B41:C41)</f>
        <v>0.08</v>
      </c>
      <c r="E41" s="27">
        <f t="shared" si="20"/>
        <v>3.1E-2</v>
      </c>
      <c r="F41" s="27">
        <f t="shared" si="21"/>
        <v>-1.5086383061657274</v>
      </c>
      <c r="G41" s="28">
        <f t="shared" si="22"/>
        <v>-0.86454767450418202</v>
      </c>
      <c r="H41" s="27">
        <f t="shared" si="23"/>
        <v>0.13660051147909236</v>
      </c>
      <c r="I41" s="41">
        <v>16</v>
      </c>
      <c r="J41" s="42">
        <f t="shared" si="24"/>
        <v>2.1856081836654777</v>
      </c>
      <c r="K41" s="30">
        <f t="shared" ref="K41:K45" si="25">(0.1*J41/1000)*1000</f>
        <v>0.21856081836654778</v>
      </c>
      <c r="L41" s="43">
        <f t="shared" ref="L41:L45" si="26">K41*100/L23</f>
        <v>3.0388414580553684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71">
        <v>7.2999999999999995E-2</v>
      </c>
      <c r="C42" s="71">
        <v>7.2999999999999995E-2</v>
      </c>
      <c r="D42" s="27">
        <f>AVERAGE(B42:C42)</f>
        <v>7.2999999999999995E-2</v>
      </c>
      <c r="E42" s="27">
        <f t="shared" si="20"/>
        <v>2.3999999999999994E-2</v>
      </c>
      <c r="F42" s="27">
        <f t="shared" si="21"/>
        <v>-1.6197887582883941</v>
      </c>
      <c r="G42" s="28">
        <f t="shared" si="22"/>
        <v>-0.9750357414580384</v>
      </c>
      <c r="H42" s="27">
        <f t="shared" si="23"/>
        <v>0.1059166554567658</v>
      </c>
      <c r="I42" s="41">
        <v>16</v>
      </c>
      <c r="J42" s="42">
        <f t="shared" si="24"/>
        <v>1.6946664873082529</v>
      </c>
      <c r="K42" s="30">
        <f t="shared" si="25"/>
        <v>0.16946664873082529</v>
      </c>
      <c r="L42" s="43">
        <f t="shared" si="26"/>
        <v>1.7594388723951866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71">
        <v>9.0999999999999998E-2</v>
      </c>
      <c r="C43" s="71">
        <v>8.3000000000000004E-2</v>
      </c>
      <c r="D43" s="27">
        <f t="shared" ref="D43:D45" si="27">AVERAGE(B43:C43)</f>
        <v>8.6999999999999994E-2</v>
      </c>
      <c r="E43" s="27">
        <f t="shared" si="20"/>
        <v>3.7999999999999992E-2</v>
      </c>
      <c r="F43" s="27">
        <f t="shared" si="21"/>
        <v>-1.4202164033831899</v>
      </c>
      <c r="G43" s="28">
        <f t="shared" si="22"/>
        <v>-0.77665270936231656</v>
      </c>
      <c r="H43" s="27">
        <f t="shared" si="23"/>
        <v>0.16724274635131048</v>
      </c>
      <c r="I43" s="41">
        <v>16</v>
      </c>
      <c r="J43" s="42">
        <f t="shared" si="24"/>
        <v>2.6758839416209677</v>
      </c>
      <c r="K43" s="30">
        <f t="shared" si="25"/>
        <v>0.26758839416209679</v>
      </c>
      <c r="L43" s="43">
        <f t="shared" si="26"/>
        <v>3.7031715677915744</v>
      </c>
      <c r="M43" s="30">
        <f>AVERAGE(L43:L45)</f>
        <v>5.7040351176636124</v>
      </c>
      <c r="N43" s="44">
        <f>STDEV(L44:L45)</f>
        <v>0.25215375383494304</v>
      </c>
      <c r="R43"/>
      <c r="S43"/>
      <c r="T43"/>
      <c r="U43"/>
    </row>
    <row r="44" spans="1:21" ht="15" x14ac:dyDescent="0.3">
      <c r="A44" s="45"/>
      <c r="B44" s="71">
        <v>0.105</v>
      </c>
      <c r="C44" s="71">
        <v>0.104</v>
      </c>
      <c r="D44" s="27">
        <f t="shared" si="27"/>
        <v>0.1045</v>
      </c>
      <c r="E44" s="27">
        <f t="shared" si="20"/>
        <v>5.5499999999999994E-2</v>
      </c>
      <c r="F44" s="27">
        <f t="shared" si="21"/>
        <v>-1.2557070168773239</v>
      </c>
      <c r="G44" s="28">
        <f t="shared" si="22"/>
        <v>-0.61312369293745861</v>
      </c>
      <c r="H44" s="27">
        <f t="shared" si="23"/>
        <v>0.24371165957700291</v>
      </c>
      <c r="I44" s="41">
        <v>16</v>
      </c>
      <c r="J44" s="42">
        <f t="shared" si="24"/>
        <v>3.8993865532320466</v>
      </c>
      <c r="K44" s="30">
        <f t="shared" si="25"/>
        <v>0.38993865532320471</v>
      </c>
      <c r="L44" s="43">
        <f t="shared" si="26"/>
        <v>6.8827665218379632</v>
      </c>
      <c r="M44" s="30"/>
      <c r="N44" s="44"/>
      <c r="R44"/>
      <c r="S44"/>
      <c r="T44"/>
      <c r="U44"/>
    </row>
    <row r="45" spans="1:21" ht="15" x14ac:dyDescent="0.3">
      <c r="A45" s="46"/>
      <c r="B45" s="71">
        <v>0.10199999999999999</v>
      </c>
      <c r="C45" s="71">
        <v>0.10199999999999999</v>
      </c>
      <c r="D45" s="27">
        <f t="shared" si="27"/>
        <v>0.10199999999999999</v>
      </c>
      <c r="E45" s="27">
        <f t="shared" si="20"/>
        <v>5.2999999999999992E-2</v>
      </c>
      <c r="F45" s="27">
        <f t="shared" si="21"/>
        <v>-1.2757241303992111</v>
      </c>
      <c r="G45" s="28">
        <f t="shared" si="22"/>
        <v>-0.63302151734386236</v>
      </c>
      <c r="H45" s="27">
        <f t="shared" si="23"/>
        <v>0.23279759140415746</v>
      </c>
      <c r="I45" s="41">
        <v>16</v>
      </c>
      <c r="J45" s="42">
        <f t="shared" si="24"/>
        <v>3.7247614624665193</v>
      </c>
      <c r="K45" s="30">
        <f t="shared" si="25"/>
        <v>0.37247614624665193</v>
      </c>
      <c r="L45" s="43">
        <f t="shared" si="26"/>
        <v>6.5261672633612999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77">
        <v>5.8000000000000003E-2</v>
      </c>
      <c r="C50" s="77">
        <v>5.8000000000000003E-2</v>
      </c>
      <c r="D50" s="27">
        <f>AVERAGE(B43:C43)</f>
        <v>8.6999999999999994E-2</v>
      </c>
      <c r="E50" s="27">
        <f t="shared" ref="E50:E55" si="28">D50-E$8</f>
        <v>3.7999999999999992E-2</v>
      </c>
      <c r="F50" s="27">
        <f t="shared" ref="F50:F55" si="29">LOG(E50)</f>
        <v>-1.4202164033831899</v>
      </c>
      <c r="G50" s="28">
        <f t="shared" ref="G50:G55" si="30">(F50-$B$16)/$B$15</f>
        <v>-0.77665270936231656</v>
      </c>
      <c r="H50" s="27">
        <f t="shared" ref="H50:H55" si="31">10^G50</f>
        <v>0.16724274635131048</v>
      </c>
      <c r="I50" s="41">
        <v>16</v>
      </c>
      <c r="J50" s="42">
        <f t="shared" ref="J50:J55" si="32">H50*I50</f>
        <v>2.6758839416209677</v>
      </c>
      <c r="K50" s="30">
        <f>(0.1*J50/1000)*1000</f>
        <v>0.26758839416209679</v>
      </c>
      <c r="L50" s="43">
        <f t="shared" ref="L50:L55" si="33">K50*100/L31</f>
        <v>2.7324736480213536</v>
      </c>
      <c r="M50" s="30">
        <f>AVERAGE(L50:L52)</f>
        <v>4.0868115459376524</v>
      </c>
      <c r="N50" s="44">
        <f>STDEV(L51:L52)</f>
        <v>1.1703967167896068</v>
      </c>
      <c r="O50" s="48">
        <f>L50/L40</f>
        <v>1.6397215190564056</v>
      </c>
      <c r="P50" s="30">
        <f>AVERAGE(O50:O52)</f>
        <v>1.9056842195265926</v>
      </c>
      <c r="Q50" s="44">
        <f>STDEV(O50:O52)</f>
        <v>0.30414807383352965</v>
      </c>
      <c r="S50"/>
      <c r="T50"/>
    </row>
    <row r="51" spans="1:25" ht="15" x14ac:dyDescent="0.3">
      <c r="B51" s="77">
        <v>5.8999999999999997E-2</v>
      </c>
      <c r="C51" s="77">
        <v>5.8999999999999997E-2</v>
      </c>
      <c r="D51" s="27">
        <f>AVERAGE(B44:C44)</f>
        <v>0.1045</v>
      </c>
      <c r="E51" s="27">
        <f t="shared" si="28"/>
        <v>5.5499999999999994E-2</v>
      </c>
      <c r="F51" s="27">
        <f t="shared" si="29"/>
        <v>-1.2557070168773239</v>
      </c>
      <c r="G51" s="28">
        <f t="shared" si="30"/>
        <v>-0.61312369293745861</v>
      </c>
      <c r="H51" s="27">
        <f t="shared" si="31"/>
        <v>0.24371165957700291</v>
      </c>
      <c r="I51" s="41">
        <v>16</v>
      </c>
      <c r="J51" s="42">
        <f t="shared" si="32"/>
        <v>3.8993865532320466</v>
      </c>
      <c r="K51" s="30">
        <f t="shared" ref="K51:K55" si="34">(0.1*J51/1000)*1000</f>
        <v>0.38993865532320471</v>
      </c>
      <c r="L51" s="43">
        <f t="shared" si="33"/>
        <v>5.5915759500162006</v>
      </c>
      <c r="M51" s="30"/>
      <c r="N51" s="44"/>
      <c r="O51" s="2">
        <f>L51/L41</f>
        <v>1.8400354303427173</v>
      </c>
      <c r="P51" s="30"/>
      <c r="Q51" s="44"/>
      <c r="S51"/>
      <c r="T51"/>
    </row>
    <row r="52" spans="1:25" ht="15" x14ac:dyDescent="0.3">
      <c r="B52" s="77">
        <v>6.5000000000000002E-2</v>
      </c>
      <c r="C52" s="77">
        <v>6.0999999999999999E-2</v>
      </c>
      <c r="D52" s="27">
        <f>AVERAGE(B45:C45)</f>
        <v>0.10199999999999999</v>
      </c>
      <c r="E52" s="27">
        <f t="shared" si="28"/>
        <v>5.2999999999999992E-2</v>
      </c>
      <c r="F52" s="27">
        <f t="shared" si="29"/>
        <v>-1.2757241303992111</v>
      </c>
      <c r="G52" s="28">
        <f t="shared" si="30"/>
        <v>-0.63302151734386236</v>
      </c>
      <c r="H52" s="27">
        <f t="shared" si="31"/>
        <v>0.23279759140415746</v>
      </c>
      <c r="I52" s="41">
        <v>16</v>
      </c>
      <c r="J52" s="42">
        <f t="shared" si="32"/>
        <v>3.7247614624665193</v>
      </c>
      <c r="K52" s="30">
        <f t="shared" si="34"/>
        <v>0.37247614624665193</v>
      </c>
      <c r="L52" s="43">
        <f t="shared" si="33"/>
        <v>3.9363850397754021</v>
      </c>
      <c r="M52" s="30"/>
      <c r="N52" s="44"/>
      <c r="O52" s="2">
        <f t="shared" ref="O52:O55" si="35">L52/L42</f>
        <v>2.2372957091806556</v>
      </c>
      <c r="P52" s="30"/>
      <c r="Q52" s="44"/>
      <c r="S52"/>
      <c r="T52"/>
    </row>
    <row r="53" spans="1:25" ht="15" x14ac:dyDescent="0.3">
      <c r="A53" s="1" t="s">
        <v>26</v>
      </c>
      <c r="B53" s="77">
        <v>9.9000000000000005E-2</v>
      </c>
      <c r="C53" s="77">
        <v>0.09</v>
      </c>
      <c r="D53" s="27">
        <f>AVERAGE(B53:C53)</f>
        <v>9.4500000000000001E-2</v>
      </c>
      <c r="E53" s="27">
        <f t="shared" si="28"/>
        <v>4.5499999999999999E-2</v>
      </c>
      <c r="F53" s="27">
        <f t="shared" si="29"/>
        <v>-1.3419886033428876</v>
      </c>
      <c r="G53" s="28">
        <f t="shared" si="30"/>
        <v>-0.69889109667029581</v>
      </c>
      <c r="H53" s="27">
        <f t="shared" si="31"/>
        <v>0.20003634162434755</v>
      </c>
      <c r="I53" s="41">
        <v>16</v>
      </c>
      <c r="J53" s="42">
        <f t="shared" si="32"/>
        <v>3.2005814659895608</v>
      </c>
      <c r="K53" s="30">
        <f t="shared" si="34"/>
        <v>0.32005814659895609</v>
      </c>
      <c r="L53" s="43">
        <f t="shared" si="33"/>
        <v>4.599635977916563</v>
      </c>
      <c r="M53" s="30">
        <f>AVERAGE(L53:L55)</f>
        <v>5.3553237548051369</v>
      </c>
      <c r="N53" s="44">
        <f>STDEV(L54:L55)</f>
        <v>0.74699259681710239</v>
      </c>
      <c r="O53" s="2">
        <f>L53/L43</f>
        <v>1.2420801720130954</v>
      </c>
      <c r="P53" s="30">
        <f>AVERAGE(O53:O55)</f>
        <v>0.98591234899588842</v>
      </c>
      <c r="Q53" s="44">
        <f>STDEV(O53:O55)</f>
        <v>0.2440049685322577</v>
      </c>
      <c r="S53"/>
      <c r="T53"/>
    </row>
    <row r="54" spans="1:25" ht="15" x14ac:dyDescent="0.3">
      <c r="A54" s="45"/>
      <c r="B54" s="77">
        <v>0.09</v>
      </c>
      <c r="C54" s="77">
        <v>8.5999999999999993E-2</v>
      </c>
      <c r="D54" s="27">
        <f>AVERAGE(B54:C54)</f>
        <v>8.7999999999999995E-2</v>
      </c>
      <c r="E54" s="27">
        <f t="shared" si="28"/>
        <v>3.8999999999999993E-2</v>
      </c>
      <c r="F54" s="27">
        <f t="shared" si="29"/>
        <v>-1.4089353929735009</v>
      </c>
      <c r="G54" s="28">
        <f t="shared" si="30"/>
        <v>-0.76543892651528589</v>
      </c>
      <c r="H54" s="27">
        <f t="shared" si="31"/>
        <v>0.1716173033238107</v>
      </c>
      <c r="I54" s="41">
        <v>16</v>
      </c>
      <c r="J54" s="42">
        <f t="shared" si="32"/>
        <v>2.7458768531809712</v>
      </c>
      <c r="K54" s="30">
        <f t="shared" si="34"/>
        <v>0.27458768531809713</v>
      </c>
      <c r="L54" s="43">
        <f t="shared" si="33"/>
        <v>5.2049641125439008</v>
      </c>
      <c r="M54" s="30"/>
      <c r="N54" s="44"/>
      <c r="O54" s="2">
        <f t="shared" si="35"/>
        <v>0.75623139271531981</v>
      </c>
      <c r="P54" s="30"/>
      <c r="Q54" s="44"/>
      <c r="S54"/>
      <c r="T54"/>
    </row>
    <row r="55" spans="1:25" ht="15" x14ac:dyDescent="0.3">
      <c r="A55" s="46"/>
      <c r="B55" s="77">
        <v>0.1</v>
      </c>
      <c r="C55" s="77">
        <v>9.2999999999999999E-2</v>
      </c>
      <c r="D55" s="27">
        <f>AVERAGE(B55:C55)</f>
        <v>9.6500000000000002E-2</v>
      </c>
      <c r="E55" s="27">
        <f t="shared" si="28"/>
        <v>4.7500000000000001E-2</v>
      </c>
      <c r="F55" s="27">
        <f t="shared" si="29"/>
        <v>-1.3233063903751334</v>
      </c>
      <c r="G55" s="28">
        <f t="shared" si="30"/>
        <v>-0.68032021766973716</v>
      </c>
      <c r="H55" s="27">
        <f t="shared" si="31"/>
        <v>0.20877562011988421</v>
      </c>
      <c r="I55" s="41">
        <v>16</v>
      </c>
      <c r="J55" s="42">
        <f t="shared" si="32"/>
        <v>3.3404099219181473</v>
      </c>
      <c r="K55" s="30">
        <f t="shared" si="34"/>
        <v>0.33404099219181477</v>
      </c>
      <c r="L55" s="43">
        <f t="shared" si="33"/>
        <v>6.2613711739549442</v>
      </c>
      <c r="M55" s="30"/>
      <c r="N55" s="44"/>
      <c r="O55" s="2">
        <f t="shared" si="35"/>
        <v>0.95942548225924984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1.9056842195265926</v>
      </c>
      <c r="O58" s="30">
        <f>Q50</f>
        <v>0.30414807383352965</v>
      </c>
    </row>
    <row r="59" spans="1:25" ht="15" x14ac:dyDescent="0.3">
      <c r="D59"/>
      <c r="E59"/>
      <c r="G59"/>
      <c r="M59" s="2" t="s">
        <v>26</v>
      </c>
      <c r="N59" s="30">
        <f>P53</f>
        <v>0.98591234899588842</v>
      </c>
      <c r="O59" s="30">
        <f>Q53</f>
        <v>0.2440049685322577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2.1549019222943557</v>
      </c>
      <c r="C65" s="30">
        <f>N40</f>
        <v>0.90467424418791798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4.0868115459376524</v>
      </c>
      <c r="C66" s="30">
        <f>N50</f>
        <v>1.1703967167896068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5.7040351176636124</v>
      </c>
      <c r="C67" s="30">
        <f>N43</f>
        <v>0.25215375383494304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5.3553237548051369</v>
      </c>
      <c r="C68" s="30">
        <f>N53</f>
        <v>0.74699259681710239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siNTP</vt:lpstr>
      <vt:lpstr>siPRC1</vt:lpstr>
      <vt:lpstr>siHNF4A</vt:lpstr>
      <vt:lpstr>siTCF19</vt:lpstr>
      <vt:lpstr>siNTP!Zone_d_impression</vt:lpstr>
    </vt:vector>
  </TitlesOfParts>
  <Company>CNRS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Clara Salazar-Cardozo</cp:lastModifiedBy>
  <dcterms:created xsi:type="dcterms:W3CDTF">2015-12-08T15:20:20Z</dcterms:created>
  <dcterms:modified xsi:type="dcterms:W3CDTF">2016-05-31T12:06:03Z</dcterms:modified>
</cp:coreProperties>
</file>