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fils\csalazar\Documents\drop-good\projet endoCBH1\siRNA série 1\PRC1 + C2CD4A + CDKN2A\Manip 2016-04-12\ELISA\"/>
    </mc:Choice>
  </mc:AlternateContent>
  <bookViews>
    <workbookView xWindow="0" yWindow="0" windowWidth="25200" windowHeight="11985"/>
  </bookViews>
  <sheets>
    <sheet name="siNTP" sheetId="1" r:id="rId1"/>
    <sheet name="siPRC1" sheetId="8" r:id="rId2"/>
  </sheets>
  <definedNames>
    <definedName name="_xlnm.Print_Area" localSheetId="0">siNTP!$A$1:$Q$83</definedName>
  </definedNames>
  <calcPr calcId="152511"/>
</workbook>
</file>

<file path=xl/calcChain.xml><?xml version="1.0" encoding="utf-8"?>
<calcChain xmlns="http://schemas.openxmlformats.org/spreadsheetml/2006/main">
  <c r="B10" i="8" l="1"/>
  <c r="B11" i="8"/>
  <c r="B12" i="8"/>
  <c r="B13" i="8"/>
  <c r="B9" i="8"/>
  <c r="B10" i="1"/>
  <c r="B11" i="1"/>
  <c r="B12" i="1"/>
  <c r="B13" i="1"/>
  <c r="B9" i="1"/>
  <c r="D51" i="8" l="1"/>
  <c r="D52" i="8"/>
  <c r="D53" i="8"/>
  <c r="D54" i="8"/>
  <c r="D55" i="8"/>
  <c r="D50" i="8"/>
  <c r="D41" i="8"/>
  <c r="D42" i="8"/>
  <c r="D43" i="8"/>
  <c r="D44" i="8"/>
  <c r="D45" i="8"/>
  <c r="D40" i="8"/>
  <c r="D25" i="1"/>
  <c r="D26" i="1"/>
  <c r="D27" i="1"/>
  <c r="D51" i="1"/>
  <c r="D52" i="1"/>
  <c r="D53" i="1"/>
  <c r="D54" i="1"/>
  <c r="D55" i="1"/>
  <c r="D50" i="1"/>
  <c r="D45" i="1"/>
  <c r="D41" i="1"/>
  <c r="D42" i="1"/>
  <c r="D43" i="1"/>
  <c r="D44" i="1"/>
  <c r="D40" i="1"/>
  <c r="D36" i="8" l="1"/>
  <c r="D35" i="8"/>
  <c r="D34" i="8"/>
  <c r="D33" i="8"/>
  <c r="D32" i="8"/>
  <c r="D31" i="8"/>
  <c r="D27" i="8"/>
  <c r="D26" i="8"/>
  <c r="D25" i="8"/>
  <c r="D24" i="8"/>
  <c r="D23" i="8"/>
  <c r="D22" i="8"/>
  <c r="G13" i="8"/>
  <c r="E13" i="8"/>
  <c r="G12" i="8"/>
  <c r="E12" i="8"/>
  <c r="G11" i="8"/>
  <c r="E11" i="8"/>
  <c r="G10" i="8"/>
  <c r="E10" i="8"/>
  <c r="F10" i="8" s="1"/>
  <c r="H10" i="8" s="1"/>
  <c r="G9" i="8"/>
  <c r="E9" i="8"/>
  <c r="E8" i="8"/>
  <c r="E54" i="8" s="1"/>
  <c r="F54" i="8" s="1"/>
  <c r="F12" i="8" l="1"/>
  <c r="H12" i="8" s="1"/>
  <c r="E27" i="8"/>
  <c r="F27" i="8" s="1"/>
  <c r="E34" i="8"/>
  <c r="F34" i="8" s="1"/>
  <c r="E45" i="8"/>
  <c r="F45" i="8" s="1"/>
  <c r="F13" i="8"/>
  <c r="H13" i="8" s="1"/>
  <c r="E24" i="8"/>
  <c r="F24" i="8" s="1"/>
  <c r="E31" i="8"/>
  <c r="F31" i="8" s="1"/>
  <c r="E35" i="8"/>
  <c r="F35" i="8" s="1"/>
  <c r="E42" i="8"/>
  <c r="F42" i="8" s="1"/>
  <c r="E50" i="8"/>
  <c r="F50" i="8" s="1"/>
  <c r="E23" i="8"/>
  <c r="F23" i="8" s="1"/>
  <c r="E41" i="8"/>
  <c r="F41" i="8" s="1"/>
  <c r="F9" i="8"/>
  <c r="H9" i="8" s="1"/>
  <c r="F11" i="8"/>
  <c r="H11" i="8" s="1"/>
  <c r="E25" i="8"/>
  <c r="F25" i="8" s="1"/>
  <c r="E32" i="8"/>
  <c r="F32" i="8" s="1"/>
  <c r="E36" i="8"/>
  <c r="F36" i="8" s="1"/>
  <c r="E43" i="8"/>
  <c r="F43" i="8" s="1"/>
  <c r="E51" i="8"/>
  <c r="F51" i="8" s="1"/>
  <c r="E55" i="8"/>
  <c r="F55" i="8" s="1"/>
  <c r="E22" i="8"/>
  <c r="F22" i="8" s="1"/>
  <c r="E26" i="8"/>
  <c r="F26" i="8" s="1"/>
  <c r="E33" i="8"/>
  <c r="F33" i="8" s="1"/>
  <c r="E40" i="8"/>
  <c r="F40" i="8" s="1"/>
  <c r="E44" i="8"/>
  <c r="F44" i="8" s="1"/>
  <c r="E52" i="8"/>
  <c r="F52" i="8" s="1"/>
  <c r="E53" i="8"/>
  <c r="F53" i="8" s="1"/>
  <c r="B16" i="8" l="1"/>
  <c r="B15" i="8"/>
  <c r="G26" i="8" s="1"/>
  <c r="H26" i="8" s="1"/>
  <c r="J26" i="8" s="1"/>
  <c r="K26" i="8" s="1"/>
  <c r="G45" i="8" l="1"/>
  <c r="H45" i="8" s="1"/>
  <c r="J45" i="8" s="1"/>
  <c r="K45" i="8" s="1"/>
  <c r="G34" i="8"/>
  <c r="H34" i="8" s="1"/>
  <c r="J34" i="8" s="1"/>
  <c r="K34" i="8" s="1"/>
  <c r="G44" i="8"/>
  <c r="H44" i="8" s="1"/>
  <c r="J44" i="8" s="1"/>
  <c r="K44" i="8" s="1"/>
  <c r="G25" i="8"/>
  <c r="H25" i="8" s="1"/>
  <c r="J25" i="8" s="1"/>
  <c r="K25" i="8" s="1"/>
  <c r="G43" i="8"/>
  <c r="H43" i="8" s="1"/>
  <c r="J43" i="8" s="1"/>
  <c r="K43" i="8" s="1"/>
  <c r="G36" i="8"/>
  <c r="H36" i="8" s="1"/>
  <c r="J36" i="8" s="1"/>
  <c r="K36" i="8" s="1"/>
  <c r="G40" i="8"/>
  <c r="H40" i="8" s="1"/>
  <c r="J40" i="8" s="1"/>
  <c r="K40" i="8" s="1"/>
  <c r="G24" i="8"/>
  <c r="H24" i="8" s="1"/>
  <c r="J24" i="8" s="1"/>
  <c r="K24" i="8" s="1"/>
  <c r="G42" i="8"/>
  <c r="H42" i="8" s="1"/>
  <c r="J42" i="8" s="1"/>
  <c r="K42" i="8" s="1"/>
  <c r="G23" i="8"/>
  <c r="H23" i="8" s="1"/>
  <c r="J23" i="8" s="1"/>
  <c r="K23" i="8" s="1"/>
  <c r="G52" i="8"/>
  <c r="H52" i="8" s="1"/>
  <c r="J52" i="8" s="1"/>
  <c r="K52" i="8" s="1"/>
  <c r="G32" i="8"/>
  <c r="H32" i="8" s="1"/>
  <c r="J32" i="8" s="1"/>
  <c r="K32" i="8" s="1"/>
  <c r="G55" i="8"/>
  <c r="H55" i="8" s="1"/>
  <c r="J55" i="8" s="1"/>
  <c r="K55" i="8" s="1"/>
  <c r="G41" i="8"/>
  <c r="H41" i="8" s="1"/>
  <c r="J41" i="8" s="1"/>
  <c r="K41" i="8" s="1"/>
  <c r="G54" i="8"/>
  <c r="H54" i="8" s="1"/>
  <c r="J54" i="8" s="1"/>
  <c r="K54" i="8" s="1"/>
  <c r="L26" i="8" s="1"/>
  <c r="M26" i="8" s="1"/>
  <c r="G35" i="8"/>
  <c r="H35" i="8" s="1"/>
  <c r="J35" i="8" s="1"/>
  <c r="K35" i="8" s="1"/>
  <c r="G27" i="8"/>
  <c r="H27" i="8" s="1"/>
  <c r="J27" i="8" s="1"/>
  <c r="K27" i="8" s="1"/>
  <c r="G51" i="8"/>
  <c r="H51" i="8" s="1"/>
  <c r="J51" i="8" s="1"/>
  <c r="K51" i="8" s="1"/>
  <c r="G53" i="8"/>
  <c r="H53" i="8" s="1"/>
  <c r="J53" i="8" s="1"/>
  <c r="K53" i="8" s="1"/>
  <c r="G31" i="8"/>
  <c r="H31" i="8" s="1"/>
  <c r="J31" i="8" s="1"/>
  <c r="K31" i="8" s="1"/>
  <c r="G33" i="8"/>
  <c r="H33" i="8" s="1"/>
  <c r="J33" i="8" s="1"/>
  <c r="K33" i="8" s="1"/>
  <c r="G50" i="8"/>
  <c r="H50" i="8" s="1"/>
  <c r="J50" i="8" s="1"/>
  <c r="K50" i="8" s="1"/>
  <c r="G22" i="8"/>
  <c r="H22" i="8" s="1"/>
  <c r="J22" i="8" s="1"/>
  <c r="K22" i="8" s="1"/>
  <c r="L22" i="8" s="1"/>
  <c r="L31" i="8" l="1"/>
  <c r="L40" i="8"/>
  <c r="L27" i="8"/>
  <c r="M27" i="8" s="1"/>
  <c r="L25" i="8"/>
  <c r="M25" i="8" s="1"/>
  <c r="L33" i="8"/>
  <c r="M33" i="8" s="1"/>
  <c r="L34" i="8"/>
  <c r="M34" i="8" s="1"/>
  <c r="L36" i="8"/>
  <c r="M36" i="8" s="1"/>
  <c r="M22" i="8"/>
  <c r="M31" i="8"/>
  <c r="L35" i="8"/>
  <c r="M35" i="8" s="1"/>
  <c r="L32" i="8"/>
  <c r="M32" i="8" s="1"/>
  <c r="L23" i="8"/>
  <c r="M23" i="8" s="1"/>
  <c r="L24" i="8"/>
  <c r="M24" i="8" s="1"/>
  <c r="L44" i="8"/>
  <c r="L45" i="8"/>
  <c r="L43" i="8" l="1"/>
  <c r="M43" i="8" s="1"/>
  <c r="B67" i="8" s="1"/>
  <c r="L52" i="8"/>
  <c r="L53" i="8"/>
  <c r="L55" i="8"/>
  <c r="O55" i="8" s="1"/>
  <c r="L54" i="8"/>
  <c r="O54" i="8" s="1"/>
  <c r="L50" i="8"/>
  <c r="L51" i="8"/>
  <c r="N50" i="8" s="1"/>
  <c r="C66" i="8" s="1"/>
  <c r="L42" i="8"/>
  <c r="L41" i="8"/>
  <c r="N43" i="8"/>
  <c r="C67" i="8" s="1"/>
  <c r="N53" i="8" l="1"/>
  <c r="C68" i="8" s="1"/>
  <c r="M50" i="8"/>
  <c r="B66" i="8" s="1"/>
  <c r="N40" i="8"/>
  <c r="C65" i="8" s="1"/>
  <c r="O53" i="8"/>
  <c r="P53" i="8" s="1"/>
  <c r="N59" i="8" s="1"/>
  <c r="O52" i="8"/>
  <c r="O50" i="8"/>
  <c r="M40" i="8"/>
  <c r="B65" i="8" s="1"/>
  <c r="M53" i="8"/>
  <c r="B68" i="8" s="1"/>
  <c r="O51" i="8"/>
  <c r="P50" i="8" l="1"/>
  <c r="N58" i="8" s="1"/>
  <c r="Q53" i="8"/>
  <c r="O59" i="8" s="1"/>
  <c r="Q50" i="8"/>
  <c r="O58" i="8" s="1"/>
  <c r="D36" i="1"/>
  <c r="D35" i="1"/>
  <c r="D34" i="1"/>
  <c r="D33" i="1"/>
  <c r="D32" i="1"/>
  <c r="D31" i="1"/>
  <c r="D24" i="1"/>
  <c r="D23" i="1"/>
  <c r="D22" i="1"/>
  <c r="E13" i="1"/>
  <c r="G13" i="1"/>
  <c r="E12" i="1"/>
  <c r="G12" i="1"/>
  <c r="E11" i="1"/>
  <c r="G11" i="1"/>
  <c r="E10" i="1"/>
  <c r="G10" i="1"/>
  <c r="E9" i="1"/>
  <c r="G9" i="1"/>
  <c r="E8" i="1"/>
  <c r="E51" i="1" l="1"/>
  <c r="E33" i="1"/>
  <c r="F33" i="1" s="1"/>
  <c r="E35" i="1"/>
  <c r="E31" i="1"/>
  <c r="F31" i="1" s="1"/>
  <c r="E45" i="1"/>
  <c r="F45" i="1" s="1"/>
  <c r="E42" i="1"/>
  <c r="F42" i="1" s="1"/>
  <c r="E36" i="1"/>
  <c r="F36" i="1" s="1"/>
  <c r="E22" i="1"/>
  <c r="F22" i="1" s="1"/>
  <c r="E26" i="1"/>
  <c r="F26" i="1" s="1"/>
  <c r="E40" i="1"/>
  <c r="F40" i="1" s="1"/>
  <c r="E44" i="1"/>
  <c r="F44" i="1" s="1"/>
  <c r="F10" i="1"/>
  <c r="H10" i="1" s="1"/>
  <c r="F12" i="1"/>
  <c r="H12" i="1" s="1"/>
  <c r="E23" i="1"/>
  <c r="F23" i="1" s="1"/>
  <c r="E27" i="1"/>
  <c r="F27" i="1" s="1"/>
  <c r="E41" i="1"/>
  <c r="F41" i="1" s="1"/>
  <c r="E53" i="1"/>
  <c r="F53" i="1" s="1"/>
  <c r="E24" i="1"/>
  <c r="F24" i="1" s="1"/>
  <c r="F35" i="1"/>
  <c r="E50" i="1"/>
  <c r="F50" i="1" s="1"/>
  <c r="F9" i="1"/>
  <c r="H9" i="1" s="1"/>
  <c r="F11" i="1"/>
  <c r="H11" i="1" s="1"/>
  <c r="F13" i="1"/>
  <c r="H13" i="1" s="1"/>
  <c r="E25" i="1"/>
  <c r="F25" i="1" s="1"/>
  <c r="E43" i="1"/>
  <c r="F43" i="1" s="1"/>
  <c r="F51" i="1"/>
  <c r="E55" i="1"/>
  <c r="F55" i="1" s="1"/>
  <c r="E52" i="1"/>
  <c r="F52" i="1" s="1"/>
  <c r="E54" i="1"/>
  <c r="F54" i="1" s="1"/>
  <c r="E32" i="1"/>
  <c r="F32" i="1" s="1"/>
  <c r="E34" i="1"/>
  <c r="F34" i="1" s="1"/>
  <c r="B15" i="1" l="1"/>
  <c r="B16" i="1"/>
  <c r="G27" i="1" l="1"/>
  <c r="H27" i="1" s="1"/>
  <c r="J27" i="1" s="1"/>
  <c r="K27" i="1" s="1"/>
  <c r="G51" i="1"/>
  <c r="H51" i="1" s="1"/>
  <c r="J51" i="1" s="1"/>
  <c r="K51" i="1" s="1"/>
  <c r="G24" i="1"/>
  <c r="H24" i="1" s="1"/>
  <c r="J24" i="1" s="1"/>
  <c r="K24" i="1" s="1"/>
  <c r="G35" i="1"/>
  <c r="H35" i="1" s="1"/>
  <c r="J35" i="1" s="1"/>
  <c r="K35" i="1" s="1"/>
  <c r="G50" i="1"/>
  <c r="H50" i="1" s="1"/>
  <c r="J50" i="1" s="1"/>
  <c r="K50" i="1" s="1"/>
  <c r="G36" i="1"/>
  <c r="H36" i="1" s="1"/>
  <c r="J36" i="1" s="1"/>
  <c r="K36" i="1" s="1"/>
  <c r="G53" i="1"/>
  <c r="H53" i="1" s="1"/>
  <c r="J53" i="1" s="1"/>
  <c r="K53" i="1" s="1"/>
  <c r="G26" i="1"/>
  <c r="H26" i="1" s="1"/>
  <c r="J26" i="1" s="1"/>
  <c r="K26" i="1" s="1"/>
  <c r="G40" i="1"/>
  <c r="H40" i="1" s="1"/>
  <c r="J40" i="1" s="1"/>
  <c r="K40" i="1" s="1"/>
  <c r="G23" i="1"/>
  <c r="H23" i="1" s="1"/>
  <c r="J23" i="1" s="1"/>
  <c r="K23" i="1" s="1"/>
  <c r="G55" i="1"/>
  <c r="H55" i="1" s="1"/>
  <c r="J55" i="1" s="1"/>
  <c r="K55" i="1" s="1"/>
  <c r="G42" i="1"/>
  <c r="H42" i="1" s="1"/>
  <c r="J42" i="1" s="1"/>
  <c r="K42" i="1" s="1"/>
  <c r="G25" i="1"/>
  <c r="H25" i="1" s="1"/>
  <c r="J25" i="1" s="1"/>
  <c r="K25" i="1" s="1"/>
  <c r="G22" i="1"/>
  <c r="H22" i="1" s="1"/>
  <c r="J22" i="1" s="1"/>
  <c r="K22" i="1" s="1"/>
  <c r="G44" i="1"/>
  <c r="H44" i="1" s="1"/>
  <c r="J44" i="1" s="1"/>
  <c r="K44" i="1" s="1"/>
  <c r="G31" i="1"/>
  <c r="H31" i="1" s="1"/>
  <c r="J31" i="1" s="1"/>
  <c r="K31" i="1" s="1"/>
  <c r="G34" i="1"/>
  <c r="H34" i="1" s="1"/>
  <c r="J34" i="1" s="1"/>
  <c r="K34" i="1" s="1"/>
  <c r="G32" i="1"/>
  <c r="H32" i="1" s="1"/>
  <c r="J32" i="1" s="1"/>
  <c r="K32" i="1" s="1"/>
  <c r="G33" i="1"/>
  <c r="H33" i="1" s="1"/>
  <c r="J33" i="1" s="1"/>
  <c r="K33" i="1" s="1"/>
  <c r="G54" i="1"/>
  <c r="H54" i="1" s="1"/>
  <c r="J54" i="1" s="1"/>
  <c r="K54" i="1" s="1"/>
  <c r="G43" i="1"/>
  <c r="H43" i="1" s="1"/>
  <c r="J43" i="1" s="1"/>
  <c r="K43" i="1" s="1"/>
  <c r="G52" i="1"/>
  <c r="H52" i="1" s="1"/>
  <c r="J52" i="1" s="1"/>
  <c r="K52" i="1" s="1"/>
  <c r="G41" i="1"/>
  <c r="H41" i="1" s="1"/>
  <c r="J41" i="1" s="1"/>
  <c r="K41" i="1" s="1"/>
  <c r="G45" i="1"/>
  <c r="H45" i="1" s="1"/>
  <c r="J45" i="1" s="1"/>
  <c r="K45" i="1" s="1"/>
  <c r="L31" i="1" l="1"/>
  <c r="M31" i="1" s="1"/>
  <c r="L22" i="1"/>
  <c r="M22" i="1" s="1"/>
  <c r="L33" i="1"/>
  <c r="M33" i="1" s="1"/>
  <c r="L32" i="1"/>
  <c r="M32" i="1" s="1"/>
  <c r="L24" i="1"/>
  <c r="M24" i="1" s="1"/>
  <c r="L23" i="1"/>
  <c r="L26" i="1"/>
  <c r="M26" i="1" s="1"/>
  <c r="L35" i="1"/>
  <c r="L36" i="1"/>
  <c r="M36" i="1" s="1"/>
  <c r="L34" i="1"/>
  <c r="M34" i="1" s="1"/>
  <c r="L25" i="1"/>
  <c r="M25" i="1" s="1"/>
  <c r="L27" i="1"/>
  <c r="M27" i="1" s="1"/>
  <c r="L50" i="1" l="1"/>
  <c r="L40" i="1"/>
  <c r="L51" i="1"/>
  <c r="L52" i="1"/>
  <c r="L43" i="1"/>
  <c r="L44" i="1"/>
  <c r="L55" i="1"/>
  <c r="L42" i="1"/>
  <c r="L53" i="1"/>
  <c r="M23" i="1"/>
  <c r="L41" i="1"/>
  <c r="M35" i="1"/>
  <c r="L54" i="1"/>
  <c r="L45" i="1"/>
  <c r="N40" i="1" l="1"/>
  <c r="C65" i="1" s="1"/>
  <c r="M40" i="1"/>
  <c r="B65" i="1" s="1"/>
  <c r="N53" i="1"/>
  <c r="C68" i="1" s="1"/>
  <c r="M53" i="1"/>
  <c r="B68" i="1" s="1"/>
  <c r="N43" i="1"/>
  <c r="C67" i="1" s="1"/>
  <c r="M43" i="1"/>
  <c r="B67" i="1" s="1"/>
  <c r="M50" i="1"/>
  <c r="B66" i="1" s="1"/>
  <c r="N50" i="1"/>
  <c r="C66" i="1" s="1"/>
  <c r="O53" i="1"/>
  <c r="O50" i="1"/>
  <c r="O52" i="1"/>
  <c r="O54" i="1"/>
  <c r="O55" i="1"/>
  <c r="O51" i="1"/>
  <c r="P53" i="1" l="1"/>
  <c r="N59" i="1" s="1"/>
  <c r="P50" i="1"/>
  <c r="N58" i="1" s="1"/>
  <c r="Q50" i="1"/>
  <c r="O58" i="1" s="1"/>
  <c r="Q53" i="1"/>
  <c r="O59" i="1" s="1"/>
</calcChain>
</file>

<file path=xl/sharedStrings.xml><?xml version="1.0" encoding="utf-8"?>
<sst xmlns="http://schemas.openxmlformats.org/spreadsheetml/2006/main" count="204" uniqueCount="47">
  <si>
    <t>Date</t>
  </si>
  <si>
    <t>passage</t>
  </si>
  <si>
    <t>operateur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</si>
  <si>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</si>
  <si>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</si>
  <si>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</si>
  <si>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</si>
  <si>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</si>
  <si>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</si>
  <si>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</si>
  <si>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</si>
  <si>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</si>
  <si>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</si>
  <si>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</si>
  <si>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</si>
  <si>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</si>
  <si>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</si>
  <si>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</si>
  <si>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</si>
  <si>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</si>
  <si>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</si>
  <si>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</si>
  <si>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</si>
  <si>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</si>
  <si>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</si>
  <si>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</si>
  <si>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</si>
  <si>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</si>
  <si>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</si>
  <si>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</si>
  <si>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</si>
  <si>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</si>
  <si>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</si>
  <si>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</si>
  <si>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</si>
  <si>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</si>
  <si>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16,7mM/0,5mM</t>
  </si>
  <si>
    <t>Fold change</t>
  </si>
  <si>
    <t>Mean</t>
  </si>
  <si>
    <t>ectype</t>
  </si>
  <si>
    <t>viabilité</t>
  </si>
  <si>
    <t>J0</t>
  </si>
  <si>
    <t>J3</t>
  </si>
  <si>
    <t>Clara</t>
  </si>
  <si>
    <t>12.04.16</t>
  </si>
  <si>
    <t>P69</t>
  </si>
  <si>
    <t>12.04.2016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</si>
</sst>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2" x14ac:knownFonts="1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2" borderId="1" applyNumberFormat="0" applyFont="0" applyAlignment="0" applyProtection="0"/>
    <xf numFmtId="0" fontId="2" fillId="0" borderId="0"/>
    <xf numFmtId="0" fontId="1" fillId="0" borderId="0"/>
    <xf numFmtId="0" fontId="1" fillId="0" borderId="0"/>
  </cellStyleXfs>
  <cellXfs count="74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6" fillId="0" borderId="2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1" fillId="0" borderId="0" xfId="1" applyFill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2" xfId="0" applyFont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4" borderId="0" xfId="0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5" fontId="8" fillId="0" borderId="0" xfId="0" applyNumberFormat="1" applyFont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" fontId="3" fillId="4" borderId="0" xfId="0" applyNumberFormat="1" applyFont="1" applyFill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11" xfId="0" applyFont="1" applyBorder="1" applyAlignment="1">
      <alignment horizontal="center"/>
    </xf>
    <xf numFmtId="2" fontId="8" fillId="0" borderId="11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2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11" xfId="0" applyFont="1" applyBorder="1" applyAlignment="1">
      <alignment horizontal="center"/>
    </xf>
    <xf numFmtId="0" fontId="0" fillId="5" borderId="0" xfId="0" applyFill="1"/>
    <xf numFmtId="0" fontId="3" fillId="6" borderId="0" xfId="0" applyFont="1" applyFill="1" applyAlignment="1">
      <alignment horizontal="left"/>
    </xf>
    <xf numFmtId="14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165" fontId="3" fillId="6" borderId="5" xfId="0" applyNumberFormat="1" applyFont="1" applyFill="1" applyBorder="1" applyAlignment="1">
      <alignment horizontal="center"/>
    </xf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6">
    <cellStyle name="Commentaire 2" xfId="2"/>
    <cellStyle name="Normal" xfId="0" builtinId="0"/>
    <cellStyle name="Normal 2" xfId="1"/>
    <cellStyle name="Normal 3" xfId="3"/>
    <cellStyle name="Normal 4" xfId="4"/>
    <cellStyle name="Normal 5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-1.530177984021837</c:v>
                </c:pt>
                <c:pt idx="1">
                  <c:v>-0.94692155651658028</c:v>
                </c:pt>
                <c:pt idx="2">
                  <c:v>-0.47820835036087656</c:v>
                </c:pt>
                <c:pt idx="3">
                  <c:v>6.7814511161840119E-2</c:v>
                </c:pt>
                <c:pt idx="4">
                  <c:v>0.27818178456751796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584992"/>
        <c:axId val="399844128"/>
      </c:scatterChart>
      <c:valAx>
        <c:axId val="3515849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99844128"/>
        <c:crosses val="autoZero"/>
        <c:crossBetween val="midCat"/>
      </c:valAx>
      <c:valAx>
        <c:axId val="39984412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515849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-1.530177984021837</c:v>
                </c:pt>
                <c:pt idx="1">
                  <c:v>-0.94692155651658028</c:v>
                </c:pt>
                <c:pt idx="2">
                  <c:v>-0.47820835036087656</c:v>
                </c:pt>
                <c:pt idx="3">
                  <c:v>6.7814511161840119E-2</c:v>
                </c:pt>
                <c:pt idx="4">
                  <c:v>0.27818178456751796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844688"/>
        <c:axId val="262686816"/>
      </c:scatterChart>
      <c:valAx>
        <c:axId val="3998446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62686816"/>
        <c:crosses val="autoZero"/>
        <c:crossBetween val="midCat"/>
      </c:valAx>
      <c:valAx>
        <c:axId val="26268681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998446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13</xdr:col>
      <xdr:colOff>47625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13</xdr:col>
      <xdr:colOff>47625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abSelected="1" zoomScale="60" zoomScaleNormal="60" workbookViewId="0">
      <selection activeCell="B10" sqref="B10"/>
    </sheetView>
  </sheetViews>
  <sheetFormatPr baseColWidth="10" defaultColWidth="8.75" defaultRowHeight="12.75" x14ac:dyDescent="0.2"/>
  <cols>
    <col min="1" max="1" width="28.125" style="1" customWidth="1"/>
    <col min="2" max="2" width="9" style="2" bestFit="1" customWidth="1"/>
    <col min="3" max="3" width="11.875" style="2" bestFit="1" customWidth="1"/>
    <col min="4" max="4" width="6" style="2" bestFit="1" customWidth="1"/>
    <col min="5" max="5" width="8.25" style="2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64" t="s">
        <v>0</v>
      </c>
      <c r="B1" s="65" t="s">
        <v>46</v>
      </c>
    </row>
    <row r="2" spans="1:20" x14ac:dyDescent="0.2">
      <c r="A2" s="64" t="s">
        <v>1</v>
      </c>
      <c r="B2" s="66" t="s">
        <v>45</v>
      </c>
      <c r="C2" s="3"/>
      <c r="E2" s="4" t="s">
        <v>40</v>
      </c>
    </row>
    <row r="3" spans="1:20" x14ac:dyDescent="0.2">
      <c r="A3" s="64" t="s">
        <v>2</v>
      </c>
      <c r="B3" s="66" t="s">
        <v>43</v>
      </c>
      <c r="D3" s="10" t="s">
        <v>41</v>
      </c>
      <c r="E3" s="10"/>
      <c r="F3" s="10"/>
    </row>
    <row r="4" spans="1:20" x14ac:dyDescent="0.2">
      <c r="D4" s="10" t="s">
        <v>42</v>
      </c>
      <c r="E4" s="10"/>
      <c r="F4" s="10"/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v>0</v>
      </c>
      <c r="C8" s="63">
        <v>4.5999999999999999E-2</v>
      </c>
      <c r="D8" s="63">
        <v>5.1999999999999998E-2</v>
      </c>
      <c r="E8" s="11">
        <f t="shared" ref="E8:E13" si="0">AVERAGE(C8:D8)</f>
        <v>4.9000000000000002E-2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2">
        <f>A9/23</f>
        <v>0.13695652173913042</v>
      </c>
      <c r="C9" s="63">
        <v>7.8E-2</v>
      </c>
      <c r="D9" s="63">
        <v>7.9000000000000001E-2</v>
      </c>
      <c r="E9" s="11">
        <f t="shared" si="0"/>
        <v>7.85E-2</v>
      </c>
      <c r="F9" s="12">
        <f>(E9-$E$8)</f>
        <v>2.9499999999999998E-2</v>
      </c>
      <c r="G9" s="12">
        <f>LOG(B9)</f>
        <v>-0.86341728222799241</v>
      </c>
      <c r="H9" s="12">
        <f>LOG(F9)</f>
        <v>-1.530177984021837</v>
      </c>
      <c r="N9"/>
      <c r="O9"/>
      <c r="P9"/>
    </row>
    <row r="10" spans="1:20" ht="15" x14ac:dyDescent="0.3">
      <c r="A10" s="10">
        <v>10.4</v>
      </c>
      <c r="B10" s="12">
        <f t="shared" ref="B10:B13" si="1">A10/23</f>
        <v>0.45217391304347826</v>
      </c>
      <c r="C10" s="63">
        <v>0.16400000000000001</v>
      </c>
      <c r="D10" s="63">
        <v>0.16</v>
      </c>
      <c r="E10" s="11">
        <f t="shared" si="0"/>
        <v>0.16200000000000001</v>
      </c>
      <c r="F10" s="12">
        <f>(E10-$E$8)</f>
        <v>0.113</v>
      </c>
      <c r="G10" s="12">
        <f>LOG(B10)</f>
        <v>-0.34469449671881253</v>
      </c>
      <c r="H10" s="12">
        <f>LOG(F10)</f>
        <v>-0.94692155651658028</v>
      </c>
      <c r="N10"/>
      <c r="O10"/>
      <c r="P10"/>
    </row>
    <row r="11" spans="1:20" ht="15" x14ac:dyDescent="0.3">
      <c r="A11" s="10">
        <v>31.5</v>
      </c>
      <c r="B11" s="12">
        <f t="shared" si="1"/>
        <v>1.3695652173913044</v>
      </c>
      <c r="C11" s="63">
        <v>0.39200000000000002</v>
      </c>
      <c r="D11" s="63">
        <v>0.371</v>
      </c>
      <c r="E11" s="11">
        <f t="shared" si="0"/>
        <v>0.38150000000000001</v>
      </c>
      <c r="F11" s="12">
        <f>(E11-$E$8)</f>
        <v>0.33250000000000002</v>
      </c>
      <c r="G11" s="12">
        <f>LOG(B11)</f>
        <v>0.13658271777200767</v>
      </c>
      <c r="H11" s="12">
        <f>LOG(F11)</f>
        <v>-0.47820835036087656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2">
        <f t="shared" si="1"/>
        <v>4.6086956521739131</v>
      </c>
      <c r="C12" s="63">
        <v>1.272</v>
      </c>
      <c r="D12" s="63">
        <v>1.1639999999999999</v>
      </c>
      <c r="E12" s="11">
        <f t="shared" si="0"/>
        <v>1.218</v>
      </c>
      <c r="F12" s="12">
        <f>(E12-$E$8)</f>
        <v>1.169</v>
      </c>
      <c r="G12" s="12">
        <f>LOG(B12)</f>
        <v>0.66357802924717735</v>
      </c>
      <c r="H12" s="12">
        <f>LOG(F12)</f>
        <v>6.7814511161840119E-2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2">
        <f t="shared" si="1"/>
        <v>9.1304347826086953</v>
      </c>
      <c r="C13" s="63">
        <v>1.978</v>
      </c>
      <c r="D13" s="63">
        <v>1.915</v>
      </c>
      <c r="E13" s="11">
        <f t="shared" si="0"/>
        <v>1.9464999999999999</v>
      </c>
      <c r="F13" s="12">
        <f>(E13-$E$8)</f>
        <v>1.8975</v>
      </c>
      <c r="G13" s="12">
        <f>LOG(B13)</f>
        <v>0.96049145871632635</v>
      </c>
      <c r="H13" s="12">
        <f>LOG(F13)</f>
        <v>0.27818178456751796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0.99909796284080021</v>
      </c>
      <c r="N15"/>
    </row>
    <row r="16" spans="1:20" ht="15" x14ac:dyDescent="0.25">
      <c r="A16" s="5" t="s">
        <v>11</v>
      </c>
      <c r="B16" s="11">
        <f>INTERCEPT(H9:H13,G9:G13)</f>
        <v>-0.63227072199234369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 s="72">
        <v>0.47899999999999998</v>
      </c>
      <c r="C22" s="72">
        <v>0.498</v>
      </c>
      <c r="D22" s="27">
        <f>AVERAGE(B22:C22)</f>
        <v>0.48849999999999999</v>
      </c>
      <c r="E22" s="27">
        <f t="shared" ref="E22:E27" si="2">D22-E$8</f>
        <v>0.4395</v>
      </c>
      <c r="F22" s="27">
        <f>LOG(E22)</f>
        <v>-0.35704112059020932</v>
      </c>
      <c r="G22" s="28">
        <f>(F22-$B$16)/$B$15</f>
        <v>0.2754780928784562</v>
      </c>
      <c r="H22" s="28">
        <f>10^G22</f>
        <v>1.8857238455016361</v>
      </c>
      <c r="I22" s="29">
        <v>500</v>
      </c>
      <c r="J22" s="30">
        <f>(H22*I22)</f>
        <v>942.86192275081805</v>
      </c>
      <c r="K22" s="31">
        <f>(0.05*J22/1000)*1000</f>
        <v>47.143096137540908</v>
      </c>
      <c r="L22" s="32">
        <f>K22+K40+K50</f>
        <v>48.926028731799093</v>
      </c>
      <c r="M22" s="33">
        <f>(L22*1000000/50000)/1000</f>
        <v>0.97852057463598197</v>
      </c>
      <c r="N22" s="34"/>
    </row>
    <row r="23" spans="1:17" ht="15" x14ac:dyDescent="0.3">
      <c r="B23" s="72">
        <v>0.47799999999999998</v>
      </c>
      <c r="C23" s="72">
        <v>0.48599999999999999</v>
      </c>
      <c r="D23" s="27">
        <f>AVERAGE(B23:C23)</f>
        <v>0.48199999999999998</v>
      </c>
      <c r="E23" s="27">
        <f t="shared" si="2"/>
        <v>0.433</v>
      </c>
      <c r="F23" s="27">
        <f t="shared" ref="F23:F27" si="3">LOG(E23)</f>
        <v>-0.36351210364663455</v>
      </c>
      <c r="G23" s="28">
        <f t="shared" ref="G23:G27" si="4">(F23-$B$16)/$B$15</f>
        <v>0.26900126748485231</v>
      </c>
      <c r="H23" s="28">
        <f t="shared" ref="H23:H27" si="5">10^G23</f>
        <v>1.8578098770865421</v>
      </c>
      <c r="I23" s="29">
        <v>500</v>
      </c>
      <c r="J23" s="30">
        <f t="shared" ref="J23:J27" si="6">(H23*I23)</f>
        <v>928.9049385432711</v>
      </c>
      <c r="K23" s="31">
        <f t="shared" ref="K23:K27" si="7">(0.05*J23/1000)*1000</f>
        <v>46.445246927163559</v>
      </c>
      <c r="L23" s="32">
        <f>K23+K41+K51</f>
        <v>50.28550050037871</v>
      </c>
      <c r="M23" s="33">
        <f t="shared" ref="M23:M27" si="8">(L23*1000000/50000)/1000</f>
        <v>1.0057100100075742</v>
      </c>
      <c r="N23" s="34"/>
    </row>
    <row r="24" spans="1:17" ht="15" x14ac:dyDescent="0.3">
      <c r="B24" s="72">
        <v>0.46400000000000002</v>
      </c>
      <c r="C24" s="72">
        <v>0.46200000000000002</v>
      </c>
      <c r="D24" s="27">
        <f>AVERAGE(B24:C24)</f>
        <v>0.46300000000000002</v>
      </c>
      <c r="E24" s="27">
        <f t="shared" si="2"/>
        <v>0.41400000000000003</v>
      </c>
      <c r="F24" s="27">
        <f t="shared" si="3"/>
        <v>-0.38299965887910103</v>
      </c>
      <c r="G24" s="28">
        <f t="shared" si="4"/>
        <v>0.24949611788264889</v>
      </c>
      <c r="H24" s="28">
        <f t="shared" si="5"/>
        <v>1.7762173907779966</v>
      </c>
      <c r="I24" s="29">
        <v>500</v>
      </c>
      <c r="J24" s="30">
        <f t="shared" si="6"/>
        <v>888.10869538899829</v>
      </c>
      <c r="K24" s="31">
        <f t="shared" si="7"/>
        <v>44.405434769449919</v>
      </c>
      <c r="L24" s="32">
        <f t="shared" ref="L24:L27" si="9">K24+K42+K52</f>
        <v>46.380761832792999</v>
      </c>
      <c r="M24" s="33">
        <f t="shared" si="8"/>
        <v>0.92761523665585988</v>
      </c>
      <c r="N24" s="34"/>
    </row>
    <row r="25" spans="1:17" ht="15" x14ac:dyDescent="0.3">
      <c r="A25" s="1" t="s">
        <v>26</v>
      </c>
      <c r="B25" s="72">
        <v>0.40699999999999997</v>
      </c>
      <c r="C25" s="72">
        <v>0.42199999999999999</v>
      </c>
      <c r="D25" s="27">
        <f t="shared" ref="D25:D27" si="10">AVERAGE(B25:C25)</f>
        <v>0.41449999999999998</v>
      </c>
      <c r="E25" s="27">
        <f t="shared" si="2"/>
        <v>0.36549999999999999</v>
      </c>
      <c r="F25" s="27">
        <f t="shared" si="3"/>
        <v>-0.43711261870612073</v>
      </c>
      <c r="G25" s="28">
        <f t="shared" si="4"/>
        <v>0.19533430208517014</v>
      </c>
      <c r="H25" s="28">
        <f t="shared" si="5"/>
        <v>1.5679575551335656</v>
      </c>
      <c r="I25" s="29">
        <v>500</v>
      </c>
      <c r="J25" s="30">
        <f t="shared" si="6"/>
        <v>783.97877756678281</v>
      </c>
      <c r="K25" s="31">
        <f t="shared" si="7"/>
        <v>39.198938878339142</v>
      </c>
      <c r="L25" s="32">
        <f t="shared" si="9"/>
        <v>45.274928869636547</v>
      </c>
      <c r="M25" s="33">
        <f t="shared" si="8"/>
        <v>0.90549857739273099</v>
      </c>
      <c r="N25" s="34"/>
    </row>
    <row r="26" spans="1:17" ht="15" x14ac:dyDescent="0.3">
      <c r="B26" s="72">
        <v>0.45600000000000002</v>
      </c>
      <c r="C26" s="72">
        <v>0.47699999999999998</v>
      </c>
      <c r="D26" s="27">
        <f t="shared" si="10"/>
        <v>0.46650000000000003</v>
      </c>
      <c r="E26" s="27">
        <f t="shared" si="2"/>
        <v>0.41750000000000004</v>
      </c>
      <c r="F26" s="27">
        <f t="shared" si="3"/>
        <v>-0.37934352018037909</v>
      </c>
      <c r="G26" s="28">
        <f t="shared" si="4"/>
        <v>0.25315555753191632</v>
      </c>
      <c r="H26" s="28">
        <f t="shared" si="5"/>
        <v>1.7912473360932109</v>
      </c>
      <c r="I26" s="29">
        <v>500</v>
      </c>
      <c r="J26" s="30">
        <f t="shared" si="6"/>
        <v>895.62366804660542</v>
      </c>
      <c r="K26" s="31">
        <f t="shared" si="7"/>
        <v>44.781183402330271</v>
      </c>
      <c r="L26" s="32">
        <f t="shared" si="9"/>
        <v>51.691632783714155</v>
      </c>
      <c r="M26" s="33">
        <f t="shared" si="8"/>
        <v>1.0338326556742832</v>
      </c>
      <c r="N26" s="34"/>
    </row>
    <row r="27" spans="1:17" ht="15" x14ac:dyDescent="0.3">
      <c r="B27" s="72">
        <v>0.55800000000000005</v>
      </c>
      <c r="C27" s="72">
        <v>0.56799999999999995</v>
      </c>
      <c r="D27" s="27">
        <f t="shared" si="10"/>
        <v>0.56299999999999994</v>
      </c>
      <c r="E27" s="27">
        <f t="shared" si="2"/>
        <v>0.5139999999999999</v>
      </c>
      <c r="F27" s="27">
        <f t="shared" si="3"/>
        <v>-0.28903688100472436</v>
      </c>
      <c r="G27" s="28">
        <f t="shared" si="4"/>
        <v>0.34354373019806811</v>
      </c>
      <c r="H27" s="28">
        <f t="shared" si="5"/>
        <v>2.2056862212760766</v>
      </c>
      <c r="I27" s="29">
        <v>500</v>
      </c>
      <c r="J27" s="30">
        <f t="shared" si="6"/>
        <v>1102.8431106380383</v>
      </c>
      <c r="K27" s="31">
        <f t="shared" si="7"/>
        <v>55.142155531901921</v>
      </c>
      <c r="L27" s="32">
        <f t="shared" si="9"/>
        <v>61.623286936169912</v>
      </c>
      <c r="M27" s="33">
        <f t="shared" si="8"/>
        <v>1.2324657387233984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 s="72">
        <v>0.47899999999999998</v>
      </c>
      <c r="C31" s="72">
        <v>0.498</v>
      </c>
      <c r="D31" s="27">
        <f>AVERAGE(B25:C25)</f>
        <v>0.41449999999999998</v>
      </c>
      <c r="E31" s="27">
        <f>D31-E$8</f>
        <v>0.36549999999999999</v>
      </c>
      <c r="F31" s="27">
        <f>LOG(E31)</f>
        <v>-0.43711261870612073</v>
      </c>
      <c r="G31" s="28">
        <f>(F31-$B$16)/$B$15</f>
        <v>0.19533430208517014</v>
      </c>
      <c r="H31" s="28">
        <f>10^G31</f>
        <v>1.5679575551335656</v>
      </c>
      <c r="I31" s="29">
        <v>500</v>
      </c>
      <c r="J31" s="30">
        <f>(H31*I31)</f>
        <v>783.97877756678281</v>
      </c>
      <c r="K31" s="31">
        <f>(0.05*J31/1000)*1000</f>
        <v>39.198938878339142</v>
      </c>
      <c r="L31" s="32">
        <f>K31+K50</f>
        <v>40.093836987587167</v>
      </c>
      <c r="M31" s="33">
        <f>(L31*1000000/50000)/1000</f>
        <v>0.80187673975174334</v>
      </c>
      <c r="N31" s="35"/>
      <c r="Q31"/>
    </row>
    <row r="32" spans="1:17" ht="15" x14ac:dyDescent="0.3">
      <c r="B32" s="72">
        <v>0.47799999999999998</v>
      </c>
      <c r="C32" s="72">
        <v>0.48599999999999999</v>
      </c>
      <c r="D32" s="27">
        <f>AVERAGE(B26:C26)</f>
        <v>0.46650000000000003</v>
      </c>
      <c r="E32" s="27">
        <f t="shared" ref="E32:E36" si="11">D32-E$8</f>
        <v>0.41750000000000004</v>
      </c>
      <c r="F32" s="27">
        <f t="shared" ref="F32:F36" si="12">LOG(E32)</f>
        <v>-0.37934352018037909</v>
      </c>
      <c r="G32" s="28">
        <f t="shared" ref="G32:G36" si="13">(F32-$B$16)/$B$15</f>
        <v>0.25315555753191632</v>
      </c>
      <c r="H32" s="28">
        <f t="shared" ref="H32:H36" si="14">10^G32</f>
        <v>1.7912473360932109</v>
      </c>
      <c r="I32" s="29">
        <v>500</v>
      </c>
      <c r="J32" s="30">
        <f t="shared" ref="J32:J36" si="15">(H32*I32)</f>
        <v>895.62366804660542</v>
      </c>
      <c r="K32" s="31">
        <f t="shared" ref="K32:K36" si="16">(0.05*J32/1000)*1000</f>
        <v>44.781183402330271</v>
      </c>
      <c r="L32" s="32">
        <f>K32+K51</f>
        <v>45.405008886691718</v>
      </c>
      <c r="M32" s="33">
        <f t="shared" ref="M32:M36" si="17">(L32*1000000/50000)/1000</f>
        <v>0.90810017773383434</v>
      </c>
      <c r="N32" s="36"/>
      <c r="Q32"/>
    </row>
    <row r="33" spans="1:21" ht="15" x14ac:dyDescent="0.3">
      <c r="B33" s="72">
        <v>0.46400000000000002</v>
      </c>
      <c r="C33" s="72">
        <v>0.46200000000000002</v>
      </c>
      <c r="D33" s="27">
        <f>AVERAGE(B27:C27)</f>
        <v>0.56299999999999994</v>
      </c>
      <c r="E33" s="27">
        <f>D33-E$8</f>
        <v>0.5139999999999999</v>
      </c>
      <c r="F33" s="27">
        <f>LOG(E33)</f>
        <v>-0.28903688100472436</v>
      </c>
      <c r="G33" s="28">
        <f t="shared" si="13"/>
        <v>0.34354373019806811</v>
      </c>
      <c r="H33" s="28">
        <f t="shared" si="14"/>
        <v>2.2056862212760766</v>
      </c>
      <c r="I33" s="29">
        <v>500</v>
      </c>
      <c r="J33" s="30">
        <f t="shared" si="15"/>
        <v>1102.8431106380383</v>
      </c>
      <c r="K33" s="31">
        <f t="shared" si="16"/>
        <v>55.142155531901921</v>
      </c>
      <c r="L33" s="32">
        <f t="shared" ref="L33:L36" si="18">K33+K52</f>
        <v>55.666498077774129</v>
      </c>
      <c r="M33" s="33">
        <f t="shared" si="17"/>
        <v>1.1133299615554826</v>
      </c>
      <c r="N33" s="36"/>
      <c r="Q33"/>
      <c r="R33"/>
      <c r="S33"/>
    </row>
    <row r="34" spans="1:21" ht="15" x14ac:dyDescent="0.3">
      <c r="A34" s="1" t="s">
        <v>26</v>
      </c>
      <c r="B34" s="72">
        <v>0.40699999999999997</v>
      </c>
      <c r="C34" s="72">
        <v>0.42199999999999999</v>
      </c>
      <c r="D34" s="27">
        <f t="shared" ref="D34:D36" si="19">AVERAGE(B34:C34)</f>
        <v>0.41449999999999998</v>
      </c>
      <c r="E34" s="27">
        <f t="shared" si="11"/>
        <v>0.36549999999999999</v>
      </c>
      <c r="F34" s="27">
        <f t="shared" si="12"/>
        <v>-0.43711261870612073</v>
      </c>
      <c r="G34" s="28">
        <f t="shared" si="13"/>
        <v>0.19533430208517014</v>
      </c>
      <c r="H34" s="28">
        <f t="shared" si="14"/>
        <v>1.5679575551335656</v>
      </c>
      <c r="I34" s="29">
        <v>500</v>
      </c>
      <c r="J34" s="30">
        <f t="shared" si="15"/>
        <v>783.97877756678281</v>
      </c>
      <c r="K34" s="31">
        <f t="shared" si="16"/>
        <v>39.198938878339142</v>
      </c>
      <c r="L34" s="32">
        <f t="shared" si="18"/>
        <v>43.446238177190395</v>
      </c>
      <c r="M34" s="33">
        <f t="shared" si="17"/>
        <v>0.86892476354380788</v>
      </c>
      <c r="N34" s="36"/>
      <c r="Q34"/>
      <c r="R34"/>
      <c r="S34"/>
    </row>
    <row r="35" spans="1:21" ht="15" x14ac:dyDescent="0.3">
      <c r="B35" s="72">
        <v>0.45600000000000002</v>
      </c>
      <c r="C35" s="72">
        <v>0.47699999999999998</v>
      </c>
      <c r="D35" s="27">
        <f t="shared" si="19"/>
        <v>0.46650000000000003</v>
      </c>
      <c r="E35" s="27">
        <f>D35-E$8</f>
        <v>0.41750000000000004</v>
      </c>
      <c r="F35" s="27">
        <f t="shared" si="12"/>
        <v>-0.37934352018037909</v>
      </c>
      <c r="G35" s="28">
        <f t="shared" si="13"/>
        <v>0.25315555753191632</v>
      </c>
      <c r="H35" s="28">
        <f t="shared" si="14"/>
        <v>1.7912473360932109</v>
      </c>
      <c r="I35" s="29">
        <v>500</v>
      </c>
      <c r="J35" s="30">
        <f t="shared" si="15"/>
        <v>895.62366804660542</v>
      </c>
      <c r="K35" s="31">
        <f t="shared" si="16"/>
        <v>44.781183402330271</v>
      </c>
      <c r="L35" s="32">
        <f t="shared" si="18"/>
        <v>48.348078353729889</v>
      </c>
      <c r="M35" s="33">
        <f t="shared" si="17"/>
        <v>0.96696156707459768</v>
      </c>
      <c r="N35" s="36"/>
      <c r="Q35"/>
      <c r="R35"/>
      <c r="S35"/>
    </row>
    <row r="36" spans="1:21" ht="15" x14ac:dyDescent="0.3">
      <c r="B36" s="72">
        <v>0.55800000000000005</v>
      </c>
      <c r="C36" s="72">
        <v>0.56799999999999995</v>
      </c>
      <c r="D36" s="27">
        <f t="shared" si="19"/>
        <v>0.56299999999999994</v>
      </c>
      <c r="E36" s="27">
        <f t="shared" si="11"/>
        <v>0.5139999999999999</v>
      </c>
      <c r="F36" s="27">
        <f t="shared" si="12"/>
        <v>-0.28903688100472436</v>
      </c>
      <c r="G36" s="28">
        <f t="shared" si="13"/>
        <v>0.34354373019806811</v>
      </c>
      <c r="H36" s="28">
        <f t="shared" si="14"/>
        <v>2.2056862212760766</v>
      </c>
      <c r="I36" s="29">
        <v>500</v>
      </c>
      <c r="J36" s="30">
        <f t="shared" si="15"/>
        <v>1102.8431106380383</v>
      </c>
      <c r="K36" s="31">
        <f t="shared" si="16"/>
        <v>55.142155531901921</v>
      </c>
      <c r="L36" s="32">
        <f t="shared" si="18"/>
        <v>57.595927902302925</v>
      </c>
      <c r="M36" s="33">
        <f t="shared" si="17"/>
        <v>1.1519185580460585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 s="71">
        <v>0.193</v>
      </c>
      <c r="C40" s="71">
        <v>0.16400000000000001</v>
      </c>
      <c r="D40" s="27">
        <f>AVERAGE(B40:C40)</f>
        <v>0.17849999999999999</v>
      </c>
      <c r="E40" s="27">
        <f t="shared" ref="E40:E44" si="20">D40-E$8</f>
        <v>0.1295</v>
      </c>
      <c r="F40" s="27">
        <f t="shared" ref="F40:F45" si="21">LOG(E40)</f>
        <v>-0.88773023158272935</v>
      </c>
      <c r="G40" s="28">
        <f t="shared" ref="G40:G45" si="22">(F40-$B$16)/$B$15</f>
        <v>-0.25569015160837782</v>
      </c>
      <c r="H40" s="27">
        <f t="shared" ref="H40:H45" si="23">10^G40</f>
        <v>0.55502155313135104</v>
      </c>
      <c r="I40" s="41">
        <v>16</v>
      </c>
      <c r="J40" s="42">
        <f t="shared" ref="J40:J45" si="24">H40*I40</f>
        <v>8.8803448501016167</v>
      </c>
      <c r="K40" s="30">
        <f>(0.1*J40/1000)*1000</f>
        <v>0.88803448501016169</v>
      </c>
      <c r="L40" s="70">
        <f>K40*100/L22</f>
        <v>1.8150553151946103</v>
      </c>
      <c r="M40" s="30">
        <f>AVERAGE(L40:L42)</f>
        <v>3.779935754520801</v>
      </c>
      <c r="N40" s="44">
        <f>STDEV(L40:L42)</f>
        <v>2.3591062052562761</v>
      </c>
      <c r="R40"/>
      <c r="S40"/>
      <c r="T40"/>
      <c r="U40"/>
    </row>
    <row r="41" spans="1:21" ht="15" x14ac:dyDescent="0.3">
      <c r="B41" s="71">
        <v>0.51100000000000001</v>
      </c>
      <c r="C41" s="71">
        <v>0.52400000000000002</v>
      </c>
      <c r="D41" s="27">
        <f t="shared" ref="D41:D44" si="25">AVERAGE(B41:C41)</f>
        <v>0.51750000000000007</v>
      </c>
      <c r="E41" s="27">
        <f t="shared" si="20"/>
        <v>0.46850000000000008</v>
      </c>
      <c r="F41" s="27">
        <f t="shared" si="21"/>
        <v>-0.32929040477620286</v>
      </c>
      <c r="G41" s="28">
        <f t="shared" si="22"/>
        <v>0.30325386346966138</v>
      </c>
      <c r="H41" s="27">
        <f t="shared" si="23"/>
        <v>2.0102675555335638</v>
      </c>
      <c r="I41" s="41">
        <v>16</v>
      </c>
      <c r="J41" s="42">
        <f t="shared" si="24"/>
        <v>32.164280888537021</v>
      </c>
      <c r="K41" s="30">
        <f t="shared" ref="K41:K45" si="26">(0.1*J41/1000)*1000</f>
        <v>3.2164280888537022</v>
      </c>
      <c r="L41" s="70">
        <f t="shared" ref="L41:L45" si="27">K41*100/L23</f>
        <v>6.3963330519688846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 s="71">
        <v>0.26900000000000002</v>
      </c>
      <c r="C42" s="71">
        <v>0.252</v>
      </c>
      <c r="D42" s="27">
        <f t="shared" si="25"/>
        <v>0.26050000000000001</v>
      </c>
      <c r="E42" s="27">
        <f>D42-E$8</f>
        <v>0.21150000000000002</v>
      </c>
      <c r="F42" s="27">
        <f t="shared" si="21"/>
        <v>-0.67468962828893886</v>
      </c>
      <c r="G42" s="28">
        <f t="shared" si="22"/>
        <v>-4.2457204272524723E-2</v>
      </c>
      <c r="H42" s="27">
        <f t="shared" si="23"/>
        <v>0.90686532341929282</v>
      </c>
      <c r="I42" s="41">
        <v>16</v>
      </c>
      <c r="J42" s="42">
        <f t="shared" si="24"/>
        <v>14.509845174708685</v>
      </c>
      <c r="K42" s="30">
        <f t="shared" si="26"/>
        <v>1.4509845174708687</v>
      </c>
      <c r="L42" s="70">
        <f t="shared" si="27"/>
        <v>3.1284188963989079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 s="71">
        <v>0.30599999999999999</v>
      </c>
      <c r="C43" s="71">
        <v>0.32500000000000001</v>
      </c>
      <c r="D43" s="27">
        <f t="shared" si="25"/>
        <v>0.3155</v>
      </c>
      <c r="E43" s="27">
        <f t="shared" si="20"/>
        <v>0.26650000000000001</v>
      </c>
      <c r="F43" s="27">
        <f t="shared" si="21"/>
        <v>-0.57430278663740886</v>
      </c>
      <c r="G43" s="28">
        <f t="shared" si="22"/>
        <v>5.8020271796081768E-2</v>
      </c>
      <c r="H43" s="27">
        <f t="shared" si="23"/>
        <v>1.1429316827788438</v>
      </c>
      <c r="I43" s="41">
        <v>16</v>
      </c>
      <c r="J43" s="42">
        <f t="shared" si="24"/>
        <v>18.286906924461501</v>
      </c>
      <c r="K43" s="30">
        <f t="shared" si="26"/>
        <v>1.8286906924461501</v>
      </c>
      <c r="L43" s="43">
        <f t="shared" si="27"/>
        <v>4.0390802108417105</v>
      </c>
      <c r="M43" s="30">
        <f>AVERAGE(L43:L45)</f>
        <v>5.6809333994603834</v>
      </c>
      <c r="N43" s="44">
        <f>STDEV(L43:L45)</f>
        <v>1.4222832700907913</v>
      </c>
      <c r="R43"/>
      <c r="S43"/>
      <c r="T43"/>
      <c r="U43"/>
    </row>
    <row r="44" spans="1:21" ht="15" x14ac:dyDescent="0.3">
      <c r="A44" s="45"/>
      <c r="B44" s="71">
        <v>0.51300000000000001</v>
      </c>
      <c r="C44" s="71">
        <v>0.55900000000000005</v>
      </c>
      <c r="D44" s="27">
        <f t="shared" si="25"/>
        <v>0.53600000000000003</v>
      </c>
      <c r="E44" s="27">
        <f t="shared" si="20"/>
        <v>0.48700000000000004</v>
      </c>
      <c r="F44" s="27">
        <f t="shared" si="21"/>
        <v>-0.31247103878536564</v>
      </c>
      <c r="G44" s="28">
        <f t="shared" si="22"/>
        <v>0.32008841485140338</v>
      </c>
      <c r="H44" s="27">
        <f t="shared" si="23"/>
        <v>2.0897215187401641</v>
      </c>
      <c r="I44" s="41">
        <v>16</v>
      </c>
      <c r="J44" s="42">
        <f t="shared" si="24"/>
        <v>33.435544299842626</v>
      </c>
      <c r="K44" s="30">
        <f t="shared" si="26"/>
        <v>3.3435544299842626</v>
      </c>
      <c r="L44" s="43">
        <f t="shared" si="27"/>
        <v>6.4682701047076909</v>
      </c>
      <c r="M44" s="30"/>
      <c r="N44" s="44"/>
      <c r="R44"/>
      <c r="S44"/>
      <c r="T44"/>
      <c r="U44"/>
    </row>
    <row r="45" spans="1:21" ht="15" x14ac:dyDescent="0.3">
      <c r="A45" s="46"/>
      <c r="B45" s="71">
        <v>0.64700000000000002</v>
      </c>
      <c r="C45" s="71">
        <v>0.624</v>
      </c>
      <c r="D45" s="27">
        <f>AVERAGE(B45:C45)</f>
        <v>0.63549999999999995</v>
      </c>
      <c r="E45" s="27">
        <f>D45-E$8</f>
        <v>0.58649999999999991</v>
      </c>
      <c r="F45" s="27">
        <f t="shared" si="21"/>
        <v>-0.23173198354845201</v>
      </c>
      <c r="G45" s="28">
        <f t="shared" si="22"/>
        <v>0.40090036547068297</v>
      </c>
      <c r="H45" s="27">
        <f t="shared" si="23"/>
        <v>2.5170993961668673</v>
      </c>
      <c r="I45" s="41">
        <v>16</v>
      </c>
      <c r="J45" s="42">
        <f t="shared" si="24"/>
        <v>40.273590338669877</v>
      </c>
      <c r="K45" s="30">
        <f t="shared" si="26"/>
        <v>4.027359033866988</v>
      </c>
      <c r="L45" s="43">
        <f t="shared" si="27"/>
        <v>6.5354498828317471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 s="69">
        <v>0.17799999999999999</v>
      </c>
      <c r="C50" s="69">
        <v>0.18099999999999999</v>
      </c>
      <c r="D50" s="27">
        <f>AVERAGE(B50:C50)</f>
        <v>0.17949999999999999</v>
      </c>
      <c r="E50" s="27">
        <f t="shared" ref="E50:E55" si="28">D50-E$8</f>
        <v>0.1305</v>
      </c>
      <c r="F50" s="27">
        <f t="shared" ref="F50:F55" si="29">LOG(E50)</f>
        <v>-0.88438948832570019</v>
      </c>
      <c r="G50" s="28">
        <f t="shared" ref="G50:G55" si="30">(F50-$B$16)/$B$15</f>
        <v>-0.2523463921560713</v>
      </c>
      <c r="H50" s="27">
        <f t="shared" ref="H50:H55" si="31">10^G50</f>
        <v>0.55931131828001546</v>
      </c>
      <c r="I50" s="41">
        <v>16</v>
      </c>
      <c r="J50" s="42">
        <f t="shared" ref="J50:J55" si="32">H50*I50</f>
        <v>8.9489810924802473</v>
      </c>
      <c r="K50" s="30">
        <f>(0.1*J50/1000)*1000</f>
        <v>0.89489810924802482</v>
      </c>
      <c r="L50" s="70">
        <f t="shared" ref="L50:L55" si="33">K50*100/L31</f>
        <v>2.232009147752759</v>
      </c>
      <c r="M50" s="30">
        <f>AVERAGE(L50:L52)</f>
        <v>1.5159526933770666</v>
      </c>
      <c r="N50" s="44">
        <f>STDEV(L50:L52)</f>
        <v>0.65666112854434133</v>
      </c>
      <c r="O50" s="48">
        <f>L50/L40</f>
        <v>1.2297196284144338</v>
      </c>
      <c r="P50" s="30">
        <f>AVERAGE(O50:O52)</f>
        <v>0.58186887912080731</v>
      </c>
      <c r="Q50" s="44">
        <f>STDEV(O50:O52)</f>
        <v>0.5627117939128754</v>
      </c>
      <c r="S50"/>
      <c r="T50"/>
    </row>
    <row r="51" spans="1:25" ht="15" x14ac:dyDescent="0.3">
      <c r="B51" s="69">
        <v>0.14599999999999999</v>
      </c>
      <c r="C51" s="69">
        <v>0.13400000000000001</v>
      </c>
      <c r="D51" s="27">
        <f t="shared" ref="D51:D52" si="34">AVERAGE(B51:C51)</f>
        <v>0.14000000000000001</v>
      </c>
      <c r="E51" s="27">
        <f>D51-E$8</f>
        <v>9.1000000000000011E-2</v>
      </c>
      <c r="F51" s="27">
        <f t="shared" si="29"/>
        <v>-1.0409586076789064</v>
      </c>
      <c r="G51" s="28">
        <f t="shared" si="30"/>
        <v>-0.4090568701836943</v>
      </c>
      <c r="H51" s="27">
        <f t="shared" si="31"/>
        <v>0.38989092772590322</v>
      </c>
      <c r="I51" s="41">
        <v>16</v>
      </c>
      <c r="J51" s="42">
        <f t="shared" si="32"/>
        <v>6.2382548436144516</v>
      </c>
      <c r="K51" s="30">
        <f t="shared" ref="K51:K55" si="35">(0.1*J51/1000)*1000</f>
        <v>0.62382548436144525</v>
      </c>
      <c r="L51" s="70">
        <f t="shared" si="33"/>
        <v>1.3739133625503805</v>
      </c>
      <c r="M51" s="30"/>
      <c r="N51" s="44"/>
      <c r="O51" s="2">
        <f t="shared" ref="O51:O55" si="36">L51/L41</f>
        <v>0.21479703314189838</v>
      </c>
      <c r="P51" s="30"/>
      <c r="Q51" s="44"/>
      <c r="S51"/>
      <c r="T51"/>
    </row>
    <row r="52" spans="1:25" ht="15" x14ac:dyDescent="0.3">
      <c r="B52" s="69">
        <v>0.129</v>
      </c>
      <c r="C52" s="69">
        <v>0.122</v>
      </c>
      <c r="D52" s="27">
        <f t="shared" si="34"/>
        <v>0.1255</v>
      </c>
      <c r="E52" s="27">
        <f t="shared" si="28"/>
        <v>7.6499999999999999E-2</v>
      </c>
      <c r="F52" s="27">
        <f t="shared" si="29"/>
        <v>-1.1163385648463824</v>
      </c>
      <c r="G52" s="28">
        <f t="shared" si="30"/>
        <v>-0.48450488426345811</v>
      </c>
      <c r="H52" s="27">
        <f t="shared" si="31"/>
        <v>0.32771409117013001</v>
      </c>
      <c r="I52" s="41">
        <v>16</v>
      </c>
      <c r="J52" s="42">
        <f t="shared" si="32"/>
        <v>5.2434254587220801</v>
      </c>
      <c r="K52" s="30">
        <f t="shared" si="35"/>
        <v>0.52434254587220808</v>
      </c>
      <c r="L52" s="70">
        <f t="shared" si="33"/>
        <v>0.94193556982806048</v>
      </c>
      <c r="M52" s="30"/>
      <c r="N52" s="44"/>
      <c r="O52" s="2">
        <f t="shared" si="36"/>
        <v>0.30108997580608954</v>
      </c>
      <c r="P52" s="30"/>
      <c r="Q52" s="44"/>
      <c r="S52"/>
      <c r="T52"/>
    </row>
    <row r="53" spans="1:25" ht="15" x14ac:dyDescent="0.3">
      <c r="A53" s="1" t="s">
        <v>26</v>
      </c>
      <c r="B53" s="69">
        <v>0.70899999999999996</v>
      </c>
      <c r="C53" s="69">
        <v>0.626</v>
      </c>
      <c r="D53" s="27">
        <f>AVERAGE(B53:C53)</f>
        <v>0.66749999999999998</v>
      </c>
      <c r="E53" s="27">
        <f t="shared" si="28"/>
        <v>0.61849999999999994</v>
      </c>
      <c r="F53" s="27">
        <f t="shared" si="29"/>
        <v>-0.20866029603486058</v>
      </c>
      <c r="G53" s="28">
        <f t="shared" si="30"/>
        <v>0.42399288329345003</v>
      </c>
      <c r="H53" s="27">
        <f t="shared" si="31"/>
        <v>2.6545620617820345</v>
      </c>
      <c r="I53" s="41">
        <v>16</v>
      </c>
      <c r="J53" s="42">
        <f t="shared" si="32"/>
        <v>42.472992988512551</v>
      </c>
      <c r="K53" s="30">
        <f t="shared" si="35"/>
        <v>4.2472992988512557</v>
      </c>
      <c r="L53" s="43">
        <f t="shared" si="33"/>
        <v>9.7759886173093804</v>
      </c>
      <c r="M53" s="30">
        <f>AVERAGE(L53:L55)</f>
        <v>7.1379477603233044</v>
      </c>
      <c r="N53" s="44">
        <f>STDEV(L53:L55)</f>
        <v>2.7656270863146215</v>
      </c>
      <c r="O53" s="2">
        <f>L53/L43</f>
        <v>2.420350205244413</v>
      </c>
      <c r="P53" s="30">
        <f>AVERAGE(O53:O55)</f>
        <v>1.4042672930127751</v>
      </c>
      <c r="Q53" s="44">
        <f>STDEV(O53:O55)</f>
        <v>0.913248996897016</v>
      </c>
      <c r="S53"/>
      <c r="T53"/>
    </row>
    <row r="54" spans="1:25" ht="15" x14ac:dyDescent="0.3">
      <c r="A54" s="45"/>
      <c r="B54" s="69">
        <v>0.56200000000000006</v>
      </c>
      <c r="C54" s="69">
        <v>0.57499999999999996</v>
      </c>
      <c r="D54" s="27">
        <f>AVERAGE(B54:C54)</f>
        <v>0.56850000000000001</v>
      </c>
      <c r="E54" s="27">
        <f t="shared" si="28"/>
        <v>0.51949999999999996</v>
      </c>
      <c r="F54" s="27">
        <f t="shared" si="29"/>
        <v>-0.28441444810680383</v>
      </c>
      <c r="G54" s="28">
        <f t="shared" si="30"/>
        <v>0.34817033646676399</v>
      </c>
      <c r="H54" s="27">
        <f t="shared" si="31"/>
        <v>2.2293093446247614</v>
      </c>
      <c r="I54" s="41">
        <v>16</v>
      </c>
      <c r="J54" s="42">
        <f t="shared" si="32"/>
        <v>35.668949513996182</v>
      </c>
      <c r="K54" s="30">
        <f t="shared" si="35"/>
        <v>3.5668949513996182</v>
      </c>
      <c r="L54" s="43">
        <f t="shared" si="33"/>
        <v>7.3775319988998991</v>
      </c>
      <c r="M54" s="30"/>
      <c r="N54" s="44"/>
      <c r="O54" s="2">
        <f t="shared" si="36"/>
        <v>1.1405726538120966</v>
      </c>
      <c r="P54" s="30"/>
      <c r="Q54" s="44"/>
      <c r="S54"/>
      <c r="T54"/>
    </row>
    <row r="55" spans="1:25" ht="15" x14ac:dyDescent="0.3">
      <c r="A55" s="46"/>
      <c r="B55" s="69">
        <v>0.40100000000000002</v>
      </c>
      <c r="C55" s="69">
        <v>0.41199999999999998</v>
      </c>
      <c r="D55" s="27">
        <f>AVERAGE(B55:C55)</f>
        <v>0.40649999999999997</v>
      </c>
      <c r="E55" s="27">
        <f t="shared" si="28"/>
        <v>0.35749999999999998</v>
      </c>
      <c r="F55" s="27">
        <f t="shared" si="29"/>
        <v>-0.44672395386290059</v>
      </c>
      <c r="G55" s="28">
        <f t="shared" si="30"/>
        <v>0.18571428931940359</v>
      </c>
      <c r="H55" s="27">
        <f t="shared" si="31"/>
        <v>1.5336077315006285</v>
      </c>
      <c r="I55" s="41">
        <v>16</v>
      </c>
      <c r="J55" s="42">
        <f t="shared" si="32"/>
        <v>24.537723704010055</v>
      </c>
      <c r="K55" s="30">
        <f t="shared" si="35"/>
        <v>2.4537723704010057</v>
      </c>
      <c r="L55" s="43">
        <f t="shared" si="33"/>
        <v>4.2603226647606345</v>
      </c>
      <c r="M55" s="30"/>
      <c r="N55" s="44"/>
      <c r="O55" s="2">
        <f t="shared" si="36"/>
        <v>0.65187901998181619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0.58186887912080731</v>
      </c>
      <c r="O58" s="30">
        <f>Q50</f>
        <v>0.5627117939128754</v>
      </c>
    </row>
    <row r="59" spans="1:25" ht="15" x14ac:dyDescent="0.3">
      <c r="D59"/>
      <c r="E59"/>
      <c r="G59"/>
      <c r="M59" s="2" t="s">
        <v>26</v>
      </c>
      <c r="N59" s="30">
        <f>P53</f>
        <v>1.4042672930127751</v>
      </c>
      <c r="O59" s="30">
        <f>Q53</f>
        <v>0.913248996897016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3.779935754520801</v>
      </c>
      <c r="C65" s="30">
        <f>N40</f>
        <v>2.3591062052562761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1.5159526933770666</v>
      </c>
      <c r="C66" s="30">
        <f>N50</f>
        <v>0.65666112854434133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5.6809333994603834</v>
      </c>
      <c r="C67" s="30">
        <f>N43</f>
        <v>1.4222832700907913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7.1379477603233044</v>
      </c>
      <c r="C68" s="30">
        <f>N53</f>
        <v>2.7656270863146215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  <c r="H76" s="38"/>
    </row>
    <row r="77" spans="1:8" x14ac:dyDescent="0.2">
      <c r="A77" s="55"/>
      <c r="B77" s="38"/>
      <c r="C77" s="56"/>
      <c r="D77" s="57"/>
      <c r="E77" s="38"/>
      <c r="F77" s="38"/>
      <c r="G77" s="38"/>
    </row>
    <row r="78" spans="1:8" x14ac:dyDescent="0.2">
      <c r="A78" s="52"/>
      <c r="B78" s="58"/>
      <c r="C78" s="59"/>
      <c r="D78" s="38"/>
      <c r="E78" s="38"/>
      <c r="F78" s="38"/>
      <c r="G78" s="38"/>
    </row>
    <row r="79" spans="1:8" x14ac:dyDescent="0.2">
      <c r="A79" s="52"/>
      <c r="B79" s="42"/>
      <c r="C79" s="56"/>
      <c r="D79" s="38"/>
      <c r="E79" s="38"/>
      <c r="F79" s="38"/>
      <c r="G79" s="38"/>
    </row>
    <row r="80" spans="1:8" x14ac:dyDescent="0.2">
      <c r="A80" s="52"/>
      <c r="B80" s="42"/>
      <c r="C80" s="56"/>
      <c r="D80" s="38"/>
      <c r="E80" s="38"/>
      <c r="F80" s="38"/>
      <c r="G80" s="38"/>
    </row>
    <row r="81" spans="1:7" x14ac:dyDescent="0.2">
      <c r="A81" s="52"/>
      <c r="B81" s="42"/>
      <c r="C81" s="56"/>
      <c r="D81" s="38"/>
      <c r="E81" s="38"/>
      <c r="F81" s="38"/>
      <c r="G81" s="38"/>
    </row>
    <row r="82" spans="1:7" x14ac:dyDescent="0.2">
      <c r="A82" s="52"/>
      <c r="B82" s="42"/>
      <c r="C82" s="56"/>
      <c r="D82" s="38"/>
      <c r="E82" s="38"/>
      <c r="F82" s="38"/>
      <c r="G82" s="38"/>
    </row>
    <row r="83" spans="1:7" x14ac:dyDescent="0.2">
      <c r="A83" s="52"/>
      <c r="B83" s="38"/>
      <c r="C83" s="38"/>
      <c r="D83" s="60"/>
      <c r="E83" s="58"/>
      <c r="F83" s="58"/>
      <c r="G83" s="38"/>
    </row>
    <row r="84" spans="1:7" x14ac:dyDescent="0.2">
      <c r="A84" s="52"/>
      <c r="B84" s="42"/>
      <c r="C84" s="56"/>
      <c r="D84" s="47"/>
      <c r="E84" s="47"/>
      <c r="F84" s="47"/>
      <c r="G84" s="38"/>
    </row>
    <row r="85" spans="1:7" x14ac:dyDescent="0.2">
      <c r="A85" s="52"/>
      <c r="B85" s="42"/>
      <c r="C85" s="56"/>
      <c r="D85" s="47"/>
      <c r="E85" s="47"/>
      <c r="F85" s="47"/>
      <c r="G85" s="38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zoomScale="60" zoomScaleNormal="60" workbookViewId="0">
      <selection activeCell="B9" sqref="B9:B13"/>
    </sheetView>
  </sheetViews>
  <sheetFormatPr baseColWidth="10" defaultColWidth="8.75" defaultRowHeight="12.75" x14ac:dyDescent="0.2"/>
  <cols>
    <col min="1" max="1" width="28.125" style="1" customWidth="1"/>
    <col min="2" max="2" width="9" style="2" bestFit="1" customWidth="1"/>
    <col min="3" max="3" width="11.875" style="2" bestFit="1" customWidth="1"/>
    <col min="4" max="4" width="7.875" style="2" customWidth="1"/>
    <col min="5" max="5" width="8.25" style="2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64" t="s">
        <v>0</v>
      </c>
      <c r="B1" s="65" t="s">
        <v>44</v>
      </c>
    </row>
    <row r="2" spans="1:20" x14ac:dyDescent="0.2">
      <c r="A2" s="64" t="s">
        <v>1</v>
      </c>
      <c r="B2" s="66" t="s">
        <v>45</v>
      </c>
      <c r="C2" s="3"/>
      <c r="E2" s="4" t="s">
        <v>40</v>
      </c>
    </row>
    <row r="3" spans="1:20" x14ac:dyDescent="0.2">
      <c r="A3" s="64" t="s">
        <v>2</v>
      </c>
      <c r="B3" s="66" t="s">
        <v>43</v>
      </c>
      <c r="D3" s="10" t="s">
        <v>41</v>
      </c>
      <c r="E3" s="10"/>
      <c r="F3" s="10"/>
    </row>
    <row r="4" spans="1:20" x14ac:dyDescent="0.2">
      <c r="D4" s="10" t="s">
        <v>42</v>
      </c>
      <c r="E4" s="10"/>
      <c r="F4" s="10"/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v>0</v>
      </c>
      <c r="C8" s="63">
        <v>4.5999999999999999E-2</v>
      </c>
      <c r="D8" s="63">
        <v>5.1999999999999998E-2</v>
      </c>
      <c r="E8" s="11">
        <f t="shared" ref="E8:E13" si="0">AVERAGE(C8:D8)</f>
        <v>4.9000000000000002E-2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2">
        <f>A9/23</f>
        <v>0.13695652173913042</v>
      </c>
      <c r="C9" s="63">
        <v>7.8E-2</v>
      </c>
      <c r="D9" s="63">
        <v>7.9000000000000001E-2</v>
      </c>
      <c r="E9" s="11">
        <f t="shared" si="0"/>
        <v>7.85E-2</v>
      </c>
      <c r="F9" s="12">
        <f>(E9-$E$8)</f>
        <v>2.9499999999999998E-2</v>
      </c>
      <c r="G9" s="12">
        <f>LOG(B9)</f>
        <v>-0.86341728222799241</v>
      </c>
      <c r="H9" s="12">
        <f>LOG(F9)</f>
        <v>-1.530177984021837</v>
      </c>
      <c r="N9"/>
      <c r="O9"/>
      <c r="P9"/>
    </row>
    <row r="10" spans="1:20" ht="15" x14ac:dyDescent="0.3">
      <c r="A10" s="10">
        <v>10.4</v>
      </c>
      <c r="B10" s="12">
        <f t="shared" ref="B10:B13" si="1">A10/23</f>
        <v>0.45217391304347826</v>
      </c>
      <c r="C10" s="63">
        <v>0.16400000000000001</v>
      </c>
      <c r="D10" s="63">
        <v>0.16</v>
      </c>
      <c r="E10" s="11">
        <f t="shared" si="0"/>
        <v>0.16200000000000001</v>
      </c>
      <c r="F10" s="12">
        <f>(E10-$E$8)</f>
        <v>0.113</v>
      </c>
      <c r="G10" s="12">
        <f>LOG(B10)</f>
        <v>-0.34469449671881253</v>
      </c>
      <c r="H10" s="12">
        <f>LOG(F10)</f>
        <v>-0.94692155651658028</v>
      </c>
      <c r="N10"/>
      <c r="O10"/>
      <c r="P10"/>
    </row>
    <row r="11" spans="1:20" ht="15" x14ac:dyDescent="0.3">
      <c r="A11" s="10">
        <v>31.5</v>
      </c>
      <c r="B11" s="12">
        <f t="shared" si="1"/>
        <v>1.3695652173913044</v>
      </c>
      <c r="C11" s="63">
        <v>0.39200000000000002</v>
      </c>
      <c r="D11" s="63">
        <v>0.371</v>
      </c>
      <c r="E11" s="11">
        <f t="shared" si="0"/>
        <v>0.38150000000000001</v>
      </c>
      <c r="F11" s="12">
        <f>(E11-$E$8)</f>
        <v>0.33250000000000002</v>
      </c>
      <c r="G11" s="12">
        <f>LOG(B11)</f>
        <v>0.13658271777200767</v>
      </c>
      <c r="H11" s="12">
        <f>LOG(F11)</f>
        <v>-0.47820835036087656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2">
        <f t="shared" si="1"/>
        <v>4.6086956521739131</v>
      </c>
      <c r="C12" s="63">
        <v>1.272</v>
      </c>
      <c r="D12" s="63">
        <v>1.1639999999999999</v>
      </c>
      <c r="E12" s="11">
        <f t="shared" si="0"/>
        <v>1.218</v>
      </c>
      <c r="F12" s="12">
        <f>(E12-$E$8)</f>
        <v>1.169</v>
      </c>
      <c r="G12" s="12">
        <f>LOG(B12)</f>
        <v>0.66357802924717735</v>
      </c>
      <c r="H12" s="12">
        <f>LOG(F12)</f>
        <v>6.7814511161840119E-2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2">
        <f t="shared" si="1"/>
        <v>9.1304347826086953</v>
      </c>
      <c r="C13" s="63">
        <v>1.978</v>
      </c>
      <c r="D13" s="63">
        <v>1.915</v>
      </c>
      <c r="E13" s="11">
        <f t="shared" si="0"/>
        <v>1.9464999999999999</v>
      </c>
      <c r="F13" s="12">
        <f>(E13-$E$8)</f>
        <v>1.8975</v>
      </c>
      <c r="G13" s="12">
        <f>LOG(B13)</f>
        <v>0.96049145871632635</v>
      </c>
      <c r="H13" s="12">
        <f>LOG(F13)</f>
        <v>0.27818178456751796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0.99909796284080021</v>
      </c>
      <c r="N15"/>
    </row>
    <row r="16" spans="1:20" ht="15" x14ac:dyDescent="0.25">
      <c r="A16" s="5" t="s">
        <v>11</v>
      </c>
      <c r="B16" s="11">
        <f>INTERCEPT(H9:H13,G9:G13)</f>
        <v>-0.63227072199234369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 s="67">
        <v>0.32900000000000001</v>
      </c>
      <c r="C22" s="67">
        <v>0.312</v>
      </c>
      <c r="D22" s="27">
        <f>AVERAGE(B22:C22)</f>
        <v>0.32050000000000001</v>
      </c>
      <c r="E22" s="27">
        <f t="shared" ref="E22:E27" si="2">D22-E$8</f>
        <v>0.27150000000000002</v>
      </c>
      <c r="F22" s="27">
        <f>LOG(E22)</f>
        <v>-0.56623016607513421</v>
      </c>
      <c r="G22" s="28">
        <f>(F22-$B$16)/$B$15</f>
        <v>6.6100180736463593E-2</v>
      </c>
      <c r="H22" s="28">
        <f>10^G22</f>
        <v>1.1643945947730361</v>
      </c>
      <c r="I22" s="29">
        <v>500</v>
      </c>
      <c r="J22" s="30">
        <f>(H22*I22)</f>
        <v>582.19729738651802</v>
      </c>
      <c r="K22" s="31">
        <f>(0.05*J22/1000)*1000</f>
        <v>29.109864869325904</v>
      </c>
      <c r="L22" s="32">
        <f>K22+K40+K50</f>
        <v>34.385855990947647</v>
      </c>
      <c r="M22" s="33">
        <f>(L22*1000000/50000)/1000</f>
        <v>0.68771711981895289</v>
      </c>
      <c r="N22" s="34"/>
    </row>
    <row r="23" spans="1:17" ht="15" x14ac:dyDescent="0.3">
      <c r="B23" s="67">
        <v>0.30299999999999999</v>
      </c>
      <c r="C23" s="67">
        <v>0.29699999999999999</v>
      </c>
      <c r="D23" s="27">
        <f>AVERAGE(B23:C23)</f>
        <v>0.3</v>
      </c>
      <c r="E23" s="27">
        <f t="shared" si="2"/>
        <v>0.251</v>
      </c>
      <c r="F23" s="27">
        <f t="shared" ref="F23:F27" si="3">LOG(E23)</f>
        <v>-0.60032627851896181</v>
      </c>
      <c r="G23" s="28">
        <f t="shared" ref="G23:G27" si="4">(F23-$B$16)/$B$15</f>
        <v>3.1973284564160417E-2</v>
      </c>
      <c r="H23" s="28">
        <f t="shared" ref="H23:H27" si="5">10^G23</f>
        <v>1.0763989973778687</v>
      </c>
      <c r="I23" s="29">
        <v>500</v>
      </c>
      <c r="J23" s="30">
        <f t="shared" ref="J23:J27" si="6">(H23*I23)</f>
        <v>538.19949868893434</v>
      </c>
      <c r="K23" s="31">
        <f t="shared" ref="K23:K27" si="7">(0.05*J23/1000)*1000</f>
        <v>26.909974934446719</v>
      </c>
      <c r="L23" s="32">
        <f>K23+K41+K51</f>
        <v>31.811446892875548</v>
      </c>
      <c r="M23" s="33">
        <f t="shared" ref="M23:M27" si="8">(L23*1000000/50000)/1000</f>
        <v>0.63622893785751089</v>
      </c>
      <c r="N23" s="34"/>
    </row>
    <row r="24" spans="1:17" ht="15" x14ac:dyDescent="0.3">
      <c r="B24" s="67">
        <v>0.373</v>
      </c>
      <c r="C24" s="67">
        <v>0.33800000000000002</v>
      </c>
      <c r="D24" s="27">
        <f>AVERAGE(B24:C24)</f>
        <v>0.35550000000000004</v>
      </c>
      <c r="E24" s="27">
        <f t="shared" si="2"/>
        <v>0.30650000000000005</v>
      </c>
      <c r="F24" s="27">
        <f t="shared" si="3"/>
        <v>-0.51356952114556609</v>
      </c>
      <c r="G24" s="28">
        <f t="shared" si="4"/>
        <v>0.11880837041171294</v>
      </c>
      <c r="H24" s="28">
        <f t="shared" si="5"/>
        <v>1.3146446258871578</v>
      </c>
      <c r="I24" s="29">
        <v>500</v>
      </c>
      <c r="J24" s="30">
        <f t="shared" si="6"/>
        <v>657.32231294357894</v>
      </c>
      <c r="K24" s="31">
        <f t="shared" si="7"/>
        <v>32.866115647178951</v>
      </c>
      <c r="L24" s="32">
        <f t="shared" ref="L24:L27" si="9">K24+K42+K52</f>
        <v>37.56544050553866</v>
      </c>
      <c r="M24" s="33">
        <f t="shared" si="8"/>
        <v>0.75130881011077311</v>
      </c>
      <c r="N24" s="34"/>
    </row>
    <row r="25" spans="1:17" ht="15" x14ac:dyDescent="0.3">
      <c r="A25" s="1" t="s">
        <v>26</v>
      </c>
      <c r="B25" s="67">
        <v>0.24</v>
      </c>
      <c r="C25" s="67">
        <v>0.23200000000000001</v>
      </c>
      <c r="D25" s="27">
        <f>AVERAGE(B25:B25)</f>
        <v>0.24</v>
      </c>
      <c r="E25" s="27">
        <f t="shared" si="2"/>
        <v>0.191</v>
      </c>
      <c r="F25" s="27">
        <f t="shared" si="3"/>
        <v>-0.71896663275227246</v>
      </c>
      <c r="G25" s="28">
        <f t="shared" si="4"/>
        <v>-8.6774184298625379E-2</v>
      </c>
      <c r="H25" s="28">
        <f t="shared" si="5"/>
        <v>0.818890467636324</v>
      </c>
      <c r="I25" s="29">
        <v>500</v>
      </c>
      <c r="J25" s="30">
        <f t="shared" si="6"/>
        <v>409.44523381816202</v>
      </c>
      <c r="K25" s="31">
        <f t="shared" si="7"/>
        <v>20.472261690908102</v>
      </c>
      <c r="L25" s="32">
        <f t="shared" si="9"/>
        <v>26.091254721970557</v>
      </c>
      <c r="M25" s="33">
        <f t="shared" si="8"/>
        <v>0.52182509443941116</v>
      </c>
      <c r="N25" s="34"/>
    </row>
    <row r="26" spans="1:17" ht="15" x14ac:dyDescent="0.3">
      <c r="B26" s="67">
        <v>0.35299999999999998</v>
      </c>
      <c r="C26" s="67">
        <v>0.36499999999999999</v>
      </c>
      <c r="D26" s="27">
        <f>AVERAGE(B26:B26)</f>
        <v>0.35299999999999998</v>
      </c>
      <c r="E26" s="27">
        <f t="shared" si="2"/>
        <v>0.30399999999999999</v>
      </c>
      <c r="F26" s="27">
        <f t="shared" si="3"/>
        <v>-0.51712641639124624</v>
      </c>
      <c r="G26" s="28">
        <f t="shared" si="4"/>
        <v>0.11524826381759418</v>
      </c>
      <c r="H26" s="28">
        <f t="shared" si="5"/>
        <v>1.3039119448381933</v>
      </c>
      <c r="I26" s="29">
        <v>500</v>
      </c>
      <c r="J26" s="30">
        <f t="shared" si="6"/>
        <v>651.95597241909661</v>
      </c>
      <c r="K26" s="31">
        <f t="shared" si="7"/>
        <v>32.597798620954833</v>
      </c>
      <c r="L26" s="32">
        <f t="shared" si="9"/>
        <v>37.886659826140281</v>
      </c>
      <c r="M26" s="33">
        <f t="shared" si="8"/>
        <v>0.75773319652280569</v>
      </c>
      <c r="N26" s="34"/>
    </row>
    <row r="27" spans="1:17" ht="15" x14ac:dyDescent="0.3">
      <c r="B27" s="67">
        <v>0.23300000000000001</v>
      </c>
      <c r="C27" s="67">
        <v>0.23300000000000001</v>
      </c>
      <c r="D27" s="27">
        <f>AVERAGE(B27:B27)</f>
        <v>0.23300000000000001</v>
      </c>
      <c r="E27" s="27">
        <f t="shared" si="2"/>
        <v>0.184</v>
      </c>
      <c r="F27" s="27">
        <f t="shared" si="3"/>
        <v>-0.73518217699046351</v>
      </c>
      <c r="G27" s="28">
        <f t="shared" si="4"/>
        <v>-0.10300436876630695</v>
      </c>
      <c r="H27" s="28">
        <f t="shared" si="5"/>
        <v>0.78885218215468778</v>
      </c>
      <c r="I27" s="29">
        <v>500</v>
      </c>
      <c r="J27" s="30">
        <f t="shared" si="6"/>
        <v>394.42609107734387</v>
      </c>
      <c r="K27" s="31">
        <f t="shared" si="7"/>
        <v>19.721304553867196</v>
      </c>
      <c r="L27" s="32">
        <f t="shared" si="9"/>
        <v>26.099309751839247</v>
      </c>
      <c r="M27" s="33">
        <f t="shared" si="8"/>
        <v>0.52198619503678489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 s="67">
        <v>0.32900000000000001</v>
      </c>
      <c r="C31" s="67">
        <v>0.312</v>
      </c>
      <c r="D31" s="27">
        <f t="shared" ref="D31:D36" si="10">AVERAGE(B31:C31)</f>
        <v>0.32050000000000001</v>
      </c>
      <c r="E31" s="27">
        <f t="shared" ref="E31:E36" si="11">D31-E$8</f>
        <v>0.27150000000000002</v>
      </c>
      <c r="F31" s="27">
        <f>LOG(E31)</f>
        <v>-0.56623016607513421</v>
      </c>
      <c r="G31" s="28">
        <f>(F31-$B$16)/$B$15</f>
        <v>6.6100180736463593E-2</v>
      </c>
      <c r="H31" s="28">
        <f>10^G31</f>
        <v>1.1643945947730361</v>
      </c>
      <c r="I31" s="29">
        <v>500</v>
      </c>
      <c r="J31" s="30">
        <f>(H31*I31)</f>
        <v>582.19729738651802</v>
      </c>
      <c r="K31" s="31">
        <f>(0.05*J31/1000)*1000</f>
        <v>29.109864869325904</v>
      </c>
      <c r="L31" s="32">
        <f>K31+K50</f>
        <v>30.183232907640473</v>
      </c>
      <c r="M31" s="33">
        <f>(L31*1000000/50000)/1000</f>
        <v>0.60366465815280945</v>
      </c>
      <c r="N31" s="35"/>
      <c r="Q31"/>
    </row>
    <row r="32" spans="1:17" ht="15" x14ac:dyDescent="0.3">
      <c r="B32" s="67">
        <v>0.30299999999999999</v>
      </c>
      <c r="C32" s="67">
        <v>0.29699999999999999</v>
      </c>
      <c r="D32" s="27">
        <f t="shared" si="10"/>
        <v>0.3</v>
      </c>
      <c r="E32" s="27">
        <f t="shared" si="11"/>
        <v>0.251</v>
      </c>
      <c r="F32" s="27">
        <f t="shared" ref="F32:F36" si="12">LOG(E32)</f>
        <v>-0.60032627851896181</v>
      </c>
      <c r="G32" s="28">
        <f t="shared" ref="G32:G36" si="13">(F32-$B$16)/$B$15</f>
        <v>3.1973284564160417E-2</v>
      </c>
      <c r="H32" s="28">
        <f t="shared" ref="H32:H36" si="14">10^G32</f>
        <v>1.0763989973778687</v>
      </c>
      <c r="I32" s="29">
        <v>500</v>
      </c>
      <c r="J32" s="30">
        <f t="shared" ref="J32:J36" si="15">(H32*I32)</f>
        <v>538.19949868893434</v>
      </c>
      <c r="K32" s="31">
        <f t="shared" ref="K32:K36" si="16">(0.05*J32/1000)*1000</f>
        <v>26.909974934446719</v>
      </c>
      <c r="L32" s="32">
        <f>K32+K51</f>
        <v>27.935290539850488</v>
      </c>
      <c r="M32" s="33">
        <f t="shared" ref="M32:M36" si="17">(L32*1000000/50000)/1000</f>
        <v>0.55870581079700976</v>
      </c>
      <c r="N32" s="36"/>
      <c r="Q32"/>
    </row>
    <row r="33" spans="1:21" ht="15" x14ac:dyDescent="0.3">
      <c r="B33" s="67">
        <v>0.373</v>
      </c>
      <c r="C33" s="67">
        <v>0.33800000000000002</v>
      </c>
      <c r="D33" s="27">
        <f t="shared" si="10"/>
        <v>0.35550000000000004</v>
      </c>
      <c r="E33" s="27">
        <f t="shared" si="11"/>
        <v>0.30650000000000005</v>
      </c>
      <c r="F33" s="27">
        <f t="shared" si="12"/>
        <v>-0.51356952114556609</v>
      </c>
      <c r="G33" s="28">
        <f t="shared" si="13"/>
        <v>0.11880837041171294</v>
      </c>
      <c r="H33" s="28">
        <f t="shared" si="14"/>
        <v>1.3146446258871578</v>
      </c>
      <c r="I33" s="29">
        <v>500</v>
      </c>
      <c r="J33" s="30">
        <f t="shared" si="15"/>
        <v>657.32231294357894</v>
      </c>
      <c r="K33" s="31">
        <f t="shared" si="16"/>
        <v>32.866115647178951</v>
      </c>
      <c r="L33" s="32">
        <f t="shared" ref="L33:L36" si="18">K33+K52</f>
        <v>33.472787810364814</v>
      </c>
      <c r="M33" s="33">
        <f t="shared" si="17"/>
        <v>0.66945575620729625</v>
      </c>
      <c r="N33" s="36"/>
      <c r="Q33"/>
      <c r="R33"/>
      <c r="S33"/>
    </row>
    <row r="34" spans="1:21" ht="15" x14ac:dyDescent="0.3">
      <c r="A34" s="1" t="s">
        <v>26</v>
      </c>
      <c r="B34" s="67">
        <v>0.24</v>
      </c>
      <c r="C34" s="67">
        <v>0.23200000000000001</v>
      </c>
      <c r="D34" s="27">
        <f t="shared" si="10"/>
        <v>0.23599999999999999</v>
      </c>
      <c r="E34" s="27">
        <f t="shared" si="11"/>
        <v>0.187</v>
      </c>
      <c r="F34" s="27">
        <f t="shared" si="12"/>
        <v>-0.72815839346350109</v>
      </c>
      <c r="G34" s="28">
        <f t="shared" si="13"/>
        <v>-9.5974243805395959E-2</v>
      </c>
      <c r="H34" s="28">
        <f t="shared" si="14"/>
        <v>0.80172560898027023</v>
      </c>
      <c r="I34" s="29">
        <v>500</v>
      </c>
      <c r="J34" s="30">
        <f t="shared" si="15"/>
        <v>400.86280449013509</v>
      </c>
      <c r="K34" s="31">
        <f t="shared" si="16"/>
        <v>20.043140224506757</v>
      </c>
      <c r="L34" s="32">
        <f t="shared" si="18"/>
        <v>23.912423853275847</v>
      </c>
      <c r="M34" s="33">
        <f t="shared" si="17"/>
        <v>0.47824847706551693</v>
      </c>
      <c r="N34" s="36"/>
      <c r="Q34"/>
      <c r="R34"/>
      <c r="S34"/>
    </row>
    <row r="35" spans="1:21" ht="15" x14ac:dyDescent="0.3">
      <c r="B35" s="67">
        <v>0.35299999999999998</v>
      </c>
      <c r="C35" s="67">
        <v>0.36499999999999999</v>
      </c>
      <c r="D35" s="27">
        <f t="shared" si="10"/>
        <v>0.35899999999999999</v>
      </c>
      <c r="E35" s="27">
        <f t="shared" si="11"/>
        <v>0.31</v>
      </c>
      <c r="F35" s="27">
        <f t="shared" si="12"/>
        <v>-0.50863830616572736</v>
      </c>
      <c r="G35" s="28">
        <f t="shared" si="13"/>
        <v>0.12374403754671287</v>
      </c>
      <c r="H35" s="28">
        <f t="shared" si="14"/>
        <v>1.3296705119974843</v>
      </c>
      <c r="I35" s="29">
        <v>500</v>
      </c>
      <c r="J35" s="30">
        <f t="shared" si="15"/>
        <v>664.83525599874213</v>
      </c>
      <c r="K35" s="31">
        <f t="shared" si="16"/>
        <v>33.241762799937106</v>
      </c>
      <c r="L35" s="32">
        <f t="shared" si="18"/>
        <v>35.61996737668116</v>
      </c>
      <c r="M35" s="33">
        <f t="shared" si="17"/>
        <v>0.71239934753362311</v>
      </c>
      <c r="N35" s="36"/>
      <c r="Q35"/>
      <c r="R35"/>
      <c r="S35"/>
    </row>
    <row r="36" spans="1:21" ht="15" x14ac:dyDescent="0.3">
      <c r="B36" s="67">
        <v>0.23300000000000001</v>
      </c>
      <c r="C36" s="67">
        <v>0.23300000000000001</v>
      </c>
      <c r="D36" s="27">
        <f t="shared" si="10"/>
        <v>0.23300000000000001</v>
      </c>
      <c r="E36" s="27">
        <f t="shared" si="11"/>
        <v>0.184</v>
      </c>
      <c r="F36" s="27">
        <f t="shared" si="12"/>
        <v>-0.73518217699046351</v>
      </c>
      <c r="G36" s="28">
        <f t="shared" si="13"/>
        <v>-0.10300436876630695</v>
      </c>
      <c r="H36" s="28">
        <f t="shared" si="14"/>
        <v>0.78885218215468778</v>
      </c>
      <c r="I36" s="29">
        <v>500</v>
      </c>
      <c r="J36" s="30">
        <f t="shared" si="15"/>
        <v>394.42609107734387</v>
      </c>
      <c r="K36" s="31">
        <f t="shared" si="16"/>
        <v>19.721304553867196</v>
      </c>
      <c r="L36" s="32">
        <f t="shared" si="18"/>
        <v>22.257516909781895</v>
      </c>
      <c r="M36" s="33">
        <f t="shared" si="17"/>
        <v>0.44515033819563793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 s="73">
        <v>0.68500000000000005</v>
      </c>
      <c r="C40" s="73">
        <v>0.63700000000000001</v>
      </c>
      <c r="D40" s="27">
        <f>AVERAGE(B40:C40)</f>
        <v>0.66100000000000003</v>
      </c>
      <c r="E40" s="27">
        <f t="shared" ref="E40:E45" si="19">D40-E$8</f>
        <v>0.61199999999999999</v>
      </c>
      <c r="F40" s="27">
        <f t="shared" ref="F40:F45" si="20">LOG(E40)</f>
        <v>-0.21324857785443882</v>
      </c>
      <c r="G40" s="28">
        <f t="shared" ref="G40:G45" si="21">(F40-$B$16)/$B$15</f>
        <v>0.41940045893645095</v>
      </c>
      <c r="H40" s="27">
        <f t="shared" ref="H40:H45" si="22">10^G40</f>
        <v>2.6266394270669813</v>
      </c>
      <c r="I40" s="41">
        <v>16</v>
      </c>
      <c r="J40" s="42">
        <f t="shared" ref="J40:J45" si="23">H40*I40</f>
        <v>42.0262308330717</v>
      </c>
      <c r="K40" s="30">
        <f>(0.1*J40/1000)*1000</f>
        <v>4.20262308330717</v>
      </c>
      <c r="L40" s="43">
        <f>K40*100/L22</f>
        <v>12.221952783183715</v>
      </c>
      <c r="M40" s="30">
        <f>AVERAGE(L40:L42)</f>
        <v>11.767155317545951</v>
      </c>
      <c r="N40" s="44">
        <f>STDEV(L41:L42)</f>
        <v>0.91220768288039</v>
      </c>
      <c r="R40"/>
      <c r="S40"/>
      <c r="T40"/>
      <c r="U40"/>
    </row>
    <row r="41" spans="1:21" ht="15" x14ac:dyDescent="0.3">
      <c r="B41" s="73">
        <v>0.61099999999999999</v>
      </c>
      <c r="C41" s="73">
        <v>0.61599999999999999</v>
      </c>
      <c r="D41" s="27">
        <f t="shared" ref="D41:D45" si="24">AVERAGE(B41:C41)</f>
        <v>0.61349999999999993</v>
      </c>
      <c r="E41" s="27">
        <f t="shared" si="19"/>
        <v>0.56449999999999989</v>
      </c>
      <c r="F41" s="27">
        <f t="shared" si="20"/>
        <v>-0.24833605373901341</v>
      </c>
      <c r="G41" s="28">
        <f t="shared" si="21"/>
        <v>0.38428130426936702</v>
      </c>
      <c r="H41" s="27">
        <f t="shared" si="22"/>
        <v>2.4225977206406624</v>
      </c>
      <c r="I41" s="41">
        <v>16</v>
      </c>
      <c r="J41" s="42">
        <f t="shared" si="23"/>
        <v>38.761563530250598</v>
      </c>
      <c r="K41" s="30">
        <f t="shared" ref="K41:K45" si="25">(0.1*J41/1000)*1000</f>
        <v>3.8761563530250598</v>
      </c>
      <c r="L41" s="43">
        <f t="shared" ref="L41:L45" si="26">K41*100/L23</f>
        <v>12.184784823142261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 s="73">
        <v>0.64900000000000002</v>
      </c>
      <c r="C42" s="73">
        <v>0.64100000000000001</v>
      </c>
      <c r="D42" s="27">
        <f t="shared" si="24"/>
        <v>0.64500000000000002</v>
      </c>
      <c r="E42" s="27">
        <f t="shared" si="19"/>
        <v>0.59599999999999997</v>
      </c>
      <c r="F42" s="27">
        <f t="shared" si="20"/>
        <v>-0.22475374025976358</v>
      </c>
      <c r="G42" s="28">
        <f t="shared" si="21"/>
        <v>0.40788490907724462</v>
      </c>
      <c r="H42" s="27">
        <f t="shared" si="22"/>
        <v>2.5579079344836524</v>
      </c>
      <c r="I42" s="41">
        <v>16</v>
      </c>
      <c r="J42" s="42">
        <f t="shared" si="23"/>
        <v>40.926526951738438</v>
      </c>
      <c r="K42" s="30">
        <f t="shared" si="25"/>
        <v>4.092652695173844</v>
      </c>
      <c r="L42" s="43">
        <f t="shared" si="26"/>
        <v>10.894728346311878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 s="73">
        <v>0.31</v>
      </c>
      <c r="C43" s="73">
        <v>0.29799999999999999</v>
      </c>
      <c r="D43" s="27">
        <f t="shared" si="24"/>
        <v>0.30399999999999999</v>
      </c>
      <c r="E43" s="27">
        <f t="shared" si="19"/>
        <v>0.255</v>
      </c>
      <c r="F43" s="27">
        <f t="shared" si="20"/>
        <v>-0.59345981956604488</v>
      </c>
      <c r="G43" s="28">
        <f t="shared" si="21"/>
        <v>3.8845942910288041E-2</v>
      </c>
      <c r="H43" s="27">
        <f t="shared" si="22"/>
        <v>1.0935683764333519</v>
      </c>
      <c r="I43" s="41">
        <v>16</v>
      </c>
      <c r="J43" s="42">
        <f t="shared" si="23"/>
        <v>17.497094022933631</v>
      </c>
      <c r="K43" s="30">
        <f t="shared" si="25"/>
        <v>1.7497094022933632</v>
      </c>
      <c r="L43" s="43">
        <f t="shared" si="26"/>
        <v>6.706114446922296</v>
      </c>
      <c r="M43" s="30">
        <f>AVERAGE(L43:L45)</f>
        <v>9.7028511524431007</v>
      </c>
      <c r="N43" s="44">
        <f>STDEV(L44:L45)</f>
        <v>4.9761686353853385</v>
      </c>
      <c r="R43"/>
      <c r="S43"/>
      <c r="T43"/>
      <c r="U43"/>
    </row>
    <row r="44" spans="1:21" ht="15" x14ac:dyDescent="0.3">
      <c r="A44" s="45"/>
      <c r="B44" s="73">
        <v>0.46</v>
      </c>
      <c r="C44" s="73">
        <v>0.48599999999999999</v>
      </c>
      <c r="D44" s="27">
        <f t="shared" si="24"/>
        <v>0.47299999999999998</v>
      </c>
      <c r="E44" s="27">
        <f t="shared" si="19"/>
        <v>0.42399999999999999</v>
      </c>
      <c r="F44" s="27">
        <f t="shared" si="20"/>
        <v>-0.37263414340726736</v>
      </c>
      <c r="G44" s="28">
        <f t="shared" si="21"/>
        <v>0.25987099187634688</v>
      </c>
      <c r="H44" s="27">
        <f t="shared" si="22"/>
        <v>1.8191603927758724</v>
      </c>
      <c r="I44" s="41">
        <v>16</v>
      </c>
      <c r="J44" s="42">
        <f t="shared" si="23"/>
        <v>29.106566284413958</v>
      </c>
      <c r="K44" s="30">
        <f t="shared" si="25"/>
        <v>2.9106566284413962</v>
      </c>
      <c r="L44" s="43">
        <f t="shared" si="26"/>
        <v>7.6825369187947246</v>
      </c>
      <c r="M44" s="30"/>
      <c r="N44" s="44"/>
      <c r="R44"/>
      <c r="S44"/>
      <c r="T44"/>
      <c r="U44"/>
    </row>
    <row r="45" spans="1:21" ht="15" x14ac:dyDescent="0.3">
      <c r="A45" s="46"/>
      <c r="B45" s="73">
        <v>0.59199999999999997</v>
      </c>
      <c r="C45" s="73">
        <v>0.625</v>
      </c>
      <c r="D45" s="27">
        <f t="shared" si="24"/>
        <v>0.60850000000000004</v>
      </c>
      <c r="E45" s="27">
        <f t="shared" si="19"/>
        <v>0.5595</v>
      </c>
      <c r="F45" s="27">
        <f t="shared" si="20"/>
        <v>-0.25219990913563117</v>
      </c>
      <c r="G45" s="28">
        <f t="shared" si="21"/>
        <v>0.38041396038485803</v>
      </c>
      <c r="H45" s="27">
        <f t="shared" si="22"/>
        <v>2.4011205262858453</v>
      </c>
      <c r="I45" s="41">
        <v>16</v>
      </c>
      <c r="J45" s="42">
        <f t="shared" si="23"/>
        <v>38.417928420573524</v>
      </c>
      <c r="K45" s="30">
        <f t="shared" si="25"/>
        <v>3.8417928420573526</v>
      </c>
      <c r="L45" s="43">
        <f t="shared" si="26"/>
        <v>14.719902091612278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 s="68">
        <v>0.20599999999999999</v>
      </c>
      <c r="C50" s="68">
        <v>0.20499999999999999</v>
      </c>
      <c r="D50" s="27">
        <f>AVERAGE(B50:C50)</f>
        <v>0.20549999999999999</v>
      </c>
      <c r="E50" s="27">
        <f t="shared" ref="E50:E55" si="27">D50-E$8</f>
        <v>0.15649999999999997</v>
      </c>
      <c r="F50" s="27">
        <f t="shared" ref="F50:F55" si="28">LOG(E50)</f>
        <v>-0.80548565811753281</v>
      </c>
      <c r="G50" s="28">
        <f t="shared" ref="G50:G55" si="29">(F50-$B$16)/$B$15</f>
        <v>-0.17337132350132697</v>
      </c>
      <c r="H50" s="27">
        <f t="shared" ref="H50:H55" si="30">10^G50</f>
        <v>0.67085502394660712</v>
      </c>
      <c r="I50" s="41">
        <v>16</v>
      </c>
      <c r="J50" s="42">
        <f t="shared" ref="J50:J55" si="31">H50*I50</f>
        <v>10.733680383145714</v>
      </c>
      <c r="K50" s="30">
        <f>(0.1*J50/1000)*1000</f>
        <v>1.0733680383145714</v>
      </c>
      <c r="L50" s="43">
        <f t="shared" ref="L50:L55" si="32">K50*100/L31</f>
        <v>3.556173195890036</v>
      </c>
      <c r="M50" s="30">
        <f>AVERAGE(L50:L52)</f>
        <v>3.0129769607172427</v>
      </c>
      <c r="N50" s="44">
        <f>STDEV(L51:L52)</f>
        <v>1.3137264965628666</v>
      </c>
      <c r="O50" s="48">
        <f>L50/L40</f>
        <v>0.29096603946817762</v>
      </c>
      <c r="P50" s="30">
        <f>AVERAGE(O50:O52)</f>
        <v>0.25284890538969867</v>
      </c>
      <c r="Q50" s="44">
        <f>STDEV(O50:O52)</f>
        <v>7.5077955232132162E-2</v>
      </c>
      <c r="S50"/>
      <c r="T50"/>
    </row>
    <row r="51" spans="1:25" ht="15" x14ac:dyDescent="0.3">
      <c r="B51" s="68">
        <v>0.2</v>
      </c>
      <c r="C51" s="68">
        <v>0.19700000000000001</v>
      </c>
      <c r="D51" s="27">
        <f t="shared" ref="D51:D52" si="33">AVERAGE(B51:C51)</f>
        <v>0.19850000000000001</v>
      </c>
      <c r="E51" s="27">
        <f t="shared" si="27"/>
        <v>0.14950000000000002</v>
      </c>
      <c r="F51" s="27">
        <f t="shared" si="28"/>
        <v>-0.82535880733955147</v>
      </c>
      <c r="G51" s="28">
        <f t="shared" si="29"/>
        <v>-0.19326241522721943</v>
      </c>
      <c r="H51" s="27">
        <f t="shared" si="30"/>
        <v>0.64082225337735554</v>
      </c>
      <c r="I51" s="41">
        <v>16</v>
      </c>
      <c r="J51" s="42">
        <f t="shared" si="31"/>
        <v>10.253156054037689</v>
      </c>
      <c r="K51" s="30">
        <f t="shared" ref="K51:K55" si="34">(0.1*J51/1000)*1000</f>
        <v>1.0253156054037689</v>
      </c>
      <c r="L51" s="43">
        <f t="shared" si="32"/>
        <v>3.6703237574748933</v>
      </c>
      <c r="M51" s="30"/>
      <c r="N51" s="44"/>
      <c r="O51" s="2">
        <f>L51/L41</f>
        <v>0.30122187718111676</v>
      </c>
      <c r="P51" s="30"/>
      <c r="Q51" s="44"/>
      <c r="S51"/>
      <c r="T51"/>
    </row>
    <row r="52" spans="1:25" ht="15" x14ac:dyDescent="0.3">
      <c r="B52" s="68">
        <v>0.14299999999999999</v>
      </c>
      <c r="C52" s="68">
        <v>0.13200000000000001</v>
      </c>
      <c r="D52" s="27">
        <f t="shared" si="33"/>
        <v>0.13750000000000001</v>
      </c>
      <c r="E52" s="27">
        <f t="shared" si="27"/>
        <v>8.8500000000000009E-2</v>
      </c>
      <c r="F52" s="27">
        <f t="shared" si="28"/>
        <v>-1.0530567293021744</v>
      </c>
      <c r="G52" s="28">
        <f t="shared" si="29"/>
        <v>-0.42116591461500186</v>
      </c>
      <c r="H52" s="27">
        <f t="shared" si="30"/>
        <v>0.37917010199116463</v>
      </c>
      <c r="I52" s="41">
        <v>16</v>
      </c>
      <c r="J52" s="42">
        <f t="shared" si="31"/>
        <v>6.0667216318586341</v>
      </c>
      <c r="K52" s="30">
        <f t="shared" si="34"/>
        <v>0.60667216318586348</v>
      </c>
      <c r="L52" s="43">
        <f t="shared" si="32"/>
        <v>1.8124339287867983</v>
      </c>
      <c r="M52" s="30"/>
      <c r="N52" s="44"/>
      <c r="O52" s="2">
        <f t="shared" ref="O52:O55" si="35">L52/L42</f>
        <v>0.1663587995198017</v>
      </c>
      <c r="P52" s="30"/>
      <c r="Q52" s="44"/>
      <c r="S52"/>
      <c r="T52"/>
    </row>
    <row r="53" spans="1:25" ht="15" x14ac:dyDescent="0.3">
      <c r="A53" s="1" t="s">
        <v>26</v>
      </c>
      <c r="B53" s="68">
        <v>0.624</v>
      </c>
      <c r="C53" s="68">
        <v>0.60099999999999998</v>
      </c>
      <c r="D53" s="27">
        <f>AVERAGE(B53:C53)</f>
        <v>0.61250000000000004</v>
      </c>
      <c r="E53" s="27">
        <f t="shared" si="27"/>
        <v>0.5635</v>
      </c>
      <c r="F53" s="27">
        <f t="shared" si="28"/>
        <v>-0.24910607961787465</v>
      </c>
      <c r="G53" s="28">
        <f t="shared" si="29"/>
        <v>0.38351058317143605</v>
      </c>
      <c r="H53" s="27">
        <f t="shared" si="30"/>
        <v>2.4183022679806818</v>
      </c>
      <c r="I53" s="41">
        <v>16</v>
      </c>
      <c r="J53" s="42">
        <f t="shared" si="31"/>
        <v>38.692836287690909</v>
      </c>
      <c r="K53" s="30">
        <f t="shared" si="34"/>
        <v>3.8692836287690913</v>
      </c>
      <c r="L53" s="43">
        <f t="shared" si="32"/>
        <v>16.181059906392655</v>
      </c>
      <c r="M53" s="30">
        <f>AVERAGE(L53:L55)</f>
        <v>11.417507550673278</v>
      </c>
      <c r="N53" s="44">
        <f>STDEV(L54:L55)</f>
        <v>3.3363082978892384</v>
      </c>
      <c r="O53" s="2">
        <f>L53/L43</f>
        <v>2.41288156270861</v>
      </c>
      <c r="P53" s="30">
        <f>AVERAGE(O53:O55)</f>
        <v>1.3520188128534114</v>
      </c>
      <c r="Q53" s="44">
        <f>STDEV(O53:O55)</f>
        <v>0.91995989973050296</v>
      </c>
      <c r="S53"/>
      <c r="T53"/>
    </row>
    <row r="54" spans="1:25" ht="15" x14ac:dyDescent="0.3">
      <c r="A54" s="45"/>
      <c r="B54" s="68">
        <v>0.39700000000000002</v>
      </c>
      <c r="C54" s="68">
        <v>0.39400000000000002</v>
      </c>
      <c r="D54" s="27">
        <f>AVERAGE(B54:C54)</f>
        <v>0.39550000000000002</v>
      </c>
      <c r="E54" s="27">
        <f t="shared" si="27"/>
        <v>0.34650000000000003</v>
      </c>
      <c r="F54" s="27">
        <f t="shared" si="28"/>
        <v>-0.46029676105217443</v>
      </c>
      <c r="G54" s="28">
        <f t="shared" si="29"/>
        <v>0.17212922789991936</v>
      </c>
      <c r="H54" s="27">
        <f t="shared" si="30"/>
        <v>1.4863778604650335</v>
      </c>
      <c r="I54" s="41">
        <v>16</v>
      </c>
      <c r="J54" s="42">
        <f t="shared" si="31"/>
        <v>23.782045767440536</v>
      </c>
      <c r="K54" s="30">
        <f t="shared" si="34"/>
        <v>2.3782045767440536</v>
      </c>
      <c r="L54" s="43">
        <f t="shared" si="32"/>
        <v>6.6766051512471636</v>
      </c>
      <c r="M54" s="30"/>
      <c r="N54" s="44"/>
      <c r="O54" s="2">
        <f t="shared" si="35"/>
        <v>0.86906255340125638</v>
      </c>
      <c r="P54" s="30"/>
      <c r="Q54" s="44"/>
      <c r="S54"/>
      <c r="T54"/>
    </row>
    <row r="55" spans="1:25" ht="15" x14ac:dyDescent="0.3">
      <c r="A55" s="46"/>
      <c r="B55" s="68">
        <v>0.43099999999999999</v>
      </c>
      <c r="C55" s="68">
        <v>0.40600000000000003</v>
      </c>
      <c r="D55" s="27">
        <f>AVERAGE(B55:C55)</f>
        <v>0.41849999999999998</v>
      </c>
      <c r="E55" s="27">
        <f t="shared" si="27"/>
        <v>0.3695</v>
      </c>
      <c r="F55" s="27">
        <f t="shared" si="28"/>
        <v>-0.43238555726915545</v>
      </c>
      <c r="G55" s="28">
        <f t="shared" si="29"/>
        <v>0.20006563135695096</v>
      </c>
      <c r="H55" s="27">
        <f t="shared" si="30"/>
        <v>1.5851327224466862</v>
      </c>
      <c r="I55" s="41">
        <v>16</v>
      </c>
      <c r="J55" s="42">
        <f t="shared" si="31"/>
        <v>25.36212355914698</v>
      </c>
      <c r="K55" s="30">
        <f t="shared" si="34"/>
        <v>2.5362123559146981</v>
      </c>
      <c r="L55" s="43">
        <f t="shared" si="32"/>
        <v>11.394857594380014</v>
      </c>
      <c r="M55" s="30"/>
      <c r="N55" s="44"/>
      <c r="O55" s="2">
        <f t="shared" si="35"/>
        <v>0.77411232245036821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0.25284890538969867</v>
      </c>
      <c r="O58" s="30">
        <f>Q50</f>
        <v>7.5077955232132162E-2</v>
      </c>
    </row>
    <row r="59" spans="1:25" ht="15" x14ac:dyDescent="0.3">
      <c r="D59"/>
      <c r="E59"/>
      <c r="G59"/>
      <c r="M59" s="2" t="s">
        <v>26</v>
      </c>
      <c r="N59" s="30">
        <f>P53</f>
        <v>1.3520188128534114</v>
      </c>
      <c r="O59" s="30">
        <f>Q53</f>
        <v>0.91995989973050296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11.767155317545951</v>
      </c>
      <c r="C65" s="30">
        <f>N40</f>
        <v>0.91220768288039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3.0129769607172427</v>
      </c>
      <c r="C66" s="30">
        <f>N50</f>
        <v>1.3137264965628666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9.7028511524431007</v>
      </c>
      <c r="C67" s="30">
        <f>N43</f>
        <v>4.9761686353853385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11.417507550673278</v>
      </c>
      <c r="C68" s="30">
        <f>N53</f>
        <v>3.3363082978892384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  <c r="H76" s="38"/>
    </row>
    <row r="77" spans="1:8" x14ac:dyDescent="0.2">
      <c r="A77" s="55"/>
      <c r="B77" s="38"/>
      <c r="C77" s="56"/>
      <c r="D77" s="57"/>
      <c r="E77" s="38"/>
      <c r="F77" s="38"/>
      <c r="G77" s="38"/>
    </row>
    <row r="78" spans="1:8" x14ac:dyDescent="0.2">
      <c r="A78" s="52"/>
      <c r="B78" s="58"/>
      <c r="C78" s="59"/>
      <c r="D78" s="38"/>
      <c r="E78" s="38"/>
      <c r="F78" s="38"/>
      <c r="G78" s="38"/>
    </row>
    <row r="79" spans="1:8" x14ac:dyDescent="0.2">
      <c r="A79" s="52"/>
      <c r="B79" s="42"/>
      <c r="C79" s="56"/>
      <c r="D79" s="38"/>
      <c r="E79" s="38"/>
      <c r="F79" s="38"/>
      <c r="G79" s="38"/>
    </row>
    <row r="80" spans="1:8" x14ac:dyDescent="0.2">
      <c r="A80" s="52"/>
      <c r="B80" s="42"/>
      <c r="C80" s="56"/>
      <c r="D80" s="38"/>
      <c r="E80" s="38"/>
      <c r="F80" s="38"/>
      <c r="G80" s="38"/>
    </row>
    <row r="81" spans="1:7" x14ac:dyDescent="0.2">
      <c r="A81" s="52"/>
      <c r="B81" s="42"/>
      <c r="C81" s="56"/>
      <c r="D81" s="38"/>
      <c r="E81" s="38"/>
      <c r="F81" s="38"/>
      <c r="G81" s="38"/>
    </row>
    <row r="82" spans="1:7" x14ac:dyDescent="0.2">
      <c r="A82" s="52"/>
      <c r="B82" s="42"/>
      <c r="C82" s="56"/>
      <c r="D82" s="38"/>
      <c r="E82" s="38"/>
      <c r="F82" s="38"/>
      <c r="G82" s="38"/>
    </row>
    <row r="83" spans="1:7" x14ac:dyDescent="0.2">
      <c r="A83" s="52"/>
      <c r="B83" s="38"/>
      <c r="C83" s="38"/>
      <c r="D83" s="60"/>
      <c r="E83" s="58"/>
      <c r="F83" s="58"/>
      <c r="G83" s="38"/>
    </row>
    <row r="84" spans="1:7" x14ac:dyDescent="0.2">
      <c r="A84" s="52"/>
      <c r="B84" s="42"/>
      <c r="C84" s="56"/>
      <c r="D84" s="47"/>
      <c r="E84" s="47"/>
      <c r="F84" s="47"/>
      <c r="G84" s="38"/>
    </row>
    <row r="85" spans="1:7" x14ac:dyDescent="0.2">
      <c r="A85" s="52"/>
      <c r="B85" s="42"/>
      <c r="C85" s="56"/>
      <c r="D85" s="47"/>
      <c r="E85" s="47"/>
      <c r="F85" s="47"/>
      <c r="G85" s="38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siNTP</vt:lpstr>
      <vt:lpstr>siPRC1</vt:lpstr>
      <vt:lpstr>siNTP!Zone_d_impression</vt:lpstr>
    </vt:vector>
  </TitlesOfParts>
  <Company>CNRS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</dc:creator>
  <cp:lastModifiedBy>Clara Salazar-Cardozo</cp:lastModifiedBy>
  <dcterms:created xsi:type="dcterms:W3CDTF">2015-12-08T15:20:20Z</dcterms:created>
  <dcterms:modified xsi:type="dcterms:W3CDTF">2016-05-13T14:42:51Z</dcterms:modified>
</cp:coreProperties>
</file>