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fils\csalazar\Desktop\Fichiers stats_Clara\"/>
    </mc:Choice>
  </mc:AlternateContent>
  <bookViews>
    <workbookView xWindow="0" yWindow="0" windowWidth="25200" windowHeight="11985"/>
  </bookViews>
  <sheets>
    <sheet name="siNTP" sheetId="1" r:id="rId1"/>
    <sheet name="siPRC1" sheetId="8" r:id="rId2"/>
    <sheet name="siCDKN2A" sheetId="9" r:id="rId3"/>
  </sheets>
  <externalReferences>
    <externalReference r:id="rId4"/>
  </externalReferences>
  <definedNames>
    <definedName name="_xlnm.Print_Area" localSheetId="0">siNTP!$A$1:$Q$83</definedName>
  </definedNames>
  <calcPr calcId="152511"/>
</workbook>
</file>

<file path=xl/calcChain.xml><?xml version="1.0" encoding="utf-8"?>
<calcChain xmlns="http://schemas.openxmlformats.org/spreadsheetml/2006/main">
  <c r="B10" i="1" l="1"/>
  <c r="B11" i="1"/>
  <c r="B12" i="1"/>
  <c r="B13" i="1"/>
  <c r="B9" i="1"/>
  <c r="B10" i="8"/>
  <c r="B11" i="8"/>
  <c r="B12" i="8"/>
  <c r="B13" i="8"/>
  <c r="B9" i="8"/>
  <c r="B10" i="9"/>
  <c r="B11" i="9"/>
  <c r="B12" i="9"/>
  <c r="B13" i="9"/>
  <c r="B9" i="9"/>
  <c r="D55" i="9" l="1"/>
  <c r="D54" i="9"/>
  <c r="D53" i="9"/>
  <c r="D52" i="9"/>
  <c r="D51" i="9"/>
  <c r="D50" i="9"/>
  <c r="D45" i="9"/>
  <c r="D44" i="9"/>
  <c r="D43" i="9"/>
  <c r="D42" i="9"/>
  <c r="E42" i="9" s="1"/>
  <c r="F42" i="9" s="1"/>
  <c r="D41" i="9"/>
  <c r="D40" i="9"/>
  <c r="D36" i="9"/>
  <c r="D35" i="9"/>
  <c r="E35" i="9" s="1"/>
  <c r="F35" i="9" s="1"/>
  <c r="D34" i="9"/>
  <c r="D33" i="9"/>
  <c r="D32" i="9"/>
  <c r="D31" i="9"/>
  <c r="E31" i="9" s="1"/>
  <c r="F31" i="9" s="1"/>
  <c r="D27" i="9"/>
  <c r="E27" i="9" s="1"/>
  <c r="F27" i="9" s="1"/>
  <c r="D26" i="9"/>
  <c r="D25" i="9"/>
  <c r="D24" i="9"/>
  <c r="E24" i="9" s="1"/>
  <c r="F24" i="9" s="1"/>
  <c r="D23" i="9"/>
  <c r="E23" i="9" s="1"/>
  <c r="F23" i="9" s="1"/>
  <c r="D22" i="9"/>
  <c r="G13" i="9"/>
  <c r="E13" i="9"/>
  <c r="G12" i="9"/>
  <c r="E12" i="9"/>
  <c r="F12" i="9" s="1"/>
  <c r="H12" i="9" s="1"/>
  <c r="G11" i="9"/>
  <c r="E11" i="9"/>
  <c r="F11" i="9" s="1"/>
  <c r="H11" i="9" s="1"/>
  <c r="G10" i="9"/>
  <c r="E10" i="9"/>
  <c r="G9" i="9"/>
  <c r="E9" i="9"/>
  <c r="E8" i="9"/>
  <c r="E36" i="9" l="1"/>
  <c r="F36" i="9" s="1"/>
  <c r="E43" i="9"/>
  <c r="F43" i="9" s="1"/>
  <c r="F10" i="9"/>
  <c r="H10" i="9" s="1"/>
  <c r="E52" i="9"/>
  <c r="F52" i="9" s="1"/>
  <c r="E54" i="9"/>
  <c r="F54" i="9" s="1"/>
  <c r="E50" i="9"/>
  <c r="F50" i="9" s="1"/>
  <c r="E45" i="9"/>
  <c r="F45" i="9" s="1"/>
  <c r="E44" i="9"/>
  <c r="F44" i="9" s="1"/>
  <c r="E40" i="9"/>
  <c r="F40" i="9" s="1"/>
  <c r="E25" i="9"/>
  <c r="F25" i="9" s="1"/>
  <c r="E51" i="9"/>
  <c r="F51" i="9" s="1"/>
  <c r="E33" i="9"/>
  <c r="F33" i="9" s="1"/>
  <c r="E55" i="9"/>
  <c r="F55" i="9" s="1"/>
  <c r="F9" i="9"/>
  <c r="H9" i="9" s="1"/>
  <c r="F13" i="9"/>
  <c r="H13" i="9" s="1"/>
  <c r="E22" i="9"/>
  <c r="F22" i="9" s="1"/>
  <c r="E26" i="9"/>
  <c r="F26" i="9" s="1"/>
  <c r="E32" i="9"/>
  <c r="F32" i="9" s="1"/>
  <c r="E34" i="9"/>
  <c r="F34" i="9" s="1"/>
  <c r="E41" i="9"/>
  <c r="F41" i="9" s="1"/>
  <c r="E53" i="9"/>
  <c r="F53" i="9" s="1"/>
  <c r="B16" i="9" l="1"/>
  <c r="G52" i="9" s="1"/>
  <c r="H52" i="9" s="1"/>
  <c r="J52" i="9" s="1"/>
  <c r="K52" i="9" s="1"/>
  <c r="B15" i="9"/>
  <c r="G45" i="9" l="1"/>
  <c r="H45" i="9" s="1"/>
  <c r="J45" i="9" s="1"/>
  <c r="K45" i="9" s="1"/>
  <c r="G41" i="9"/>
  <c r="H41" i="9" s="1"/>
  <c r="J41" i="9" s="1"/>
  <c r="K41" i="9" s="1"/>
  <c r="G25" i="9"/>
  <c r="H25" i="9" s="1"/>
  <c r="J25" i="9" s="1"/>
  <c r="K25" i="9" s="1"/>
  <c r="G51" i="9"/>
  <c r="H51" i="9" s="1"/>
  <c r="J51" i="9" s="1"/>
  <c r="K51" i="9" s="1"/>
  <c r="G40" i="9"/>
  <c r="H40" i="9" s="1"/>
  <c r="J40" i="9" s="1"/>
  <c r="K40" i="9" s="1"/>
  <c r="G44" i="9"/>
  <c r="H44" i="9" s="1"/>
  <c r="J44" i="9" s="1"/>
  <c r="K44" i="9" s="1"/>
  <c r="G26" i="9"/>
  <c r="H26" i="9" s="1"/>
  <c r="J26" i="9" s="1"/>
  <c r="K26" i="9" s="1"/>
  <c r="L26" i="9" s="1"/>
  <c r="M26" i="9" s="1"/>
  <c r="G36" i="9"/>
  <c r="H36" i="9" s="1"/>
  <c r="J36" i="9" s="1"/>
  <c r="K36" i="9" s="1"/>
  <c r="G33" i="9"/>
  <c r="H33" i="9" s="1"/>
  <c r="J33" i="9" s="1"/>
  <c r="K33" i="9" s="1"/>
  <c r="G53" i="9"/>
  <c r="H53" i="9" s="1"/>
  <c r="J53" i="9" s="1"/>
  <c r="K53" i="9" s="1"/>
  <c r="G43" i="9"/>
  <c r="H43" i="9" s="1"/>
  <c r="J43" i="9" s="1"/>
  <c r="K43" i="9" s="1"/>
  <c r="G54" i="9"/>
  <c r="H54" i="9" s="1"/>
  <c r="J54" i="9" s="1"/>
  <c r="K54" i="9" s="1"/>
  <c r="L33" i="9"/>
  <c r="M33" i="9" s="1"/>
  <c r="L25" i="9"/>
  <c r="M25" i="9" s="1"/>
  <c r="L52" i="9"/>
  <c r="G24" i="9"/>
  <c r="H24" i="9" s="1"/>
  <c r="J24" i="9" s="1"/>
  <c r="K24" i="9" s="1"/>
  <c r="G35" i="9"/>
  <c r="H35" i="9" s="1"/>
  <c r="J35" i="9" s="1"/>
  <c r="K35" i="9" s="1"/>
  <c r="G31" i="9"/>
  <c r="H31" i="9" s="1"/>
  <c r="J31" i="9" s="1"/>
  <c r="K31" i="9" s="1"/>
  <c r="G23" i="9"/>
  <c r="H23" i="9" s="1"/>
  <c r="J23" i="9" s="1"/>
  <c r="K23" i="9" s="1"/>
  <c r="L23" i="9" s="1"/>
  <c r="M23" i="9" s="1"/>
  <c r="G42" i="9"/>
  <c r="H42" i="9" s="1"/>
  <c r="J42" i="9" s="1"/>
  <c r="K42" i="9" s="1"/>
  <c r="G27" i="9"/>
  <c r="H27" i="9" s="1"/>
  <c r="J27" i="9" s="1"/>
  <c r="K27" i="9" s="1"/>
  <c r="G34" i="9"/>
  <c r="H34" i="9" s="1"/>
  <c r="J34" i="9" s="1"/>
  <c r="K34" i="9" s="1"/>
  <c r="L34" i="9" s="1"/>
  <c r="M34" i="9" s="1"/>
  <c r="G22" i="9"/>
  <c r="H22" i="9" s="1"/>
  <c r="J22" i="9" s="1"/>
  <c r="K22" i="9" s="1"/>
  <c r="G55" i="9"/>
  <c r="H55" i="9" s="1"/>
  <c r="J55" i="9" s="1"/>
  <c r="K55" i="9" s="1"/>
  <c r="G50" i="9"/>
  <c r="H50" i="9" s="1"/>
  <c r="J50" i="9" s="1"/>
  <c r="K50" i="9" s="1"/>
  <c r="G32" i="9"/>
  <c r="H32" i="9" s="1"/>
  <c r="J32" i="9" s="1"/>
  <c r="K32" i="9" s="1"/>
  <c r="L32" i="9" l="1"/>
  <c r="M32" i="9" s="1"/>
  <c r="L35" i="9"/>
  <c r="M35" i="9" s="1"/>
  <c r="L31" i="9"/>
  <c r="M31" i="9" s="1"/>
  <c r="L44" i="9"/>
  <c r="L43" i="9"/>
  <c r="L41" i="9"/>
  <c r="L24" i="9"/>
  <c r="M24" i="9" s="1"/>
  <c r="L22" i="9"/>
  <c r="L53" i="9"/>
  <c r="L50" i="9"/>
  <c r="L27" i="9"/>
  <c r="L51" i="9"/>
  <c r="L36" i="9"/>
  <c r="M36" i="9" s="1"/>
  <c r="L54" i="9" l="1"/>
  <c r="O54" i="9" s="1"/>
  <c r="M43" i="9"/>
  <c r="N43" i="9"/>
  <c r="M53" i="9"/>
  <c r="O53" i="9"/>
  <c r="N53" i="9"/>
  <c r="N50" i="9"/>
  <c r="C66" i="9" s="1"/>
  <c r="M50" i="9"/>
  <c r="B66" i="9" s="1"/>
  <c r="L42" i="9"/>
  <c r="O52" i="9" s="1"/>
  <c r="M27" i="9"/>
  <c r="L45" i="9"/>
  <c r="B68" i="9"/>
  <c r="O51" i="9"/>
  <c r="M22" i="9"/>
  <c r="L40" i="9"/>
  <c r="L55" i="9"/>
  <c r="O55" i="9" l="1"/>
  <c r="P53" i="9"/>
  <c r="Q53" i="9"/>
  <c r="O59" i="9" s="1"/>
  <c r="N40" i="9"/>
  <c r="C65" i="9" s="1"/>
  <c r="M40" i="9"/>
  <c r="B65" i="9" s="1"/>
  <c r="C67" i="9"/>
  <c r="B67" i="9"/>
  <c r="O50" i="9"/>
  <c r="C68" i="9"/>
  <c r="N59" i="9"/>
  <c r="Q50" i="9" l="1"/>
  <c r="O58" i="9" s="1"/>
  <c r="P50" i="9"/>
  <c r="N58" i="9" s="1"/>
  <c r="D55" i="8" l="1"/>
  <c r="D54" i="8"/>
  <c r="D53" i="8"/>
  <c r="D52" i="8"/>
  <c r="D51" i="8"/>
  <c r="D50" i="8"/>
  <c r="D45" i="8"/>
  <c r="D44" i="8"/>
  <c r="D43" i="8"/>
  <c r="D42" i="8"/>
  <c r="D41" i="8"/>
  <c r="D40" i="8"/>
  <c r="D36" i="8"/>
  <c r="D35" i="8"/>
  <c r="D34" i="8"/>
  <c r="D33" i="8"/>
  <c r="D32" i="8"/>
  <c r="D31" i="8"/>
  <c r="D27" i="8"/>
  <c r="D26" i="8"/>
  <c r="D25" i="8"/>
  <c r="D24" i="8"/>
  <c r="D23" i="8"/>
  <c r="D22" i="8"/>
  <c r="G13" i="8"/>
  <c r="E13" i="8"/>
  <c r="G12" i="8"/>
  <c r="E12" i="8"/>
  <c r="F12" i="8" s="1"/>
  <c r="H12" i="8" s="1"/>
  <c r="G11" i="8"/>
  <c r="E11" i="8"/>
  <c r="G10" i="8"/>
  <c r="E10" i="8"/>
  <c r="F10" i="8" s="1"/>
  <c r="H10" i="8" s="1"/>
  <c r="G9" i="8"/>
  <c r="E9" i="8"/>
  <c r="E8" i="8"/>
  <c r="E54" i="8" s="1"/>
  <c r="F54" i="8" s="1"/>
  <c r="E27" i="8" l="1"/>
  <c r="F27" i="8" s="1"/>
  <c r="E34" i="8"/>
  <c r="F34" i="8" s="1"/>
  <c r="E45" i="8"/>
  <c r="F45" i="8" s="1"/>
  <c r="F13" i="8"/>
  <c r="H13" i="8" s="1"/>
  <c r="E24" i="8"/>
  <c r="F24" i="8" s="1"/>
  <c r="E31" i="8"/>
  <c r="F31" i="8" s="1"/>
  <c r="E35" i="8"/>
  <c r="F35" i="8" s="1"/>
  <c r="E42" i="8"/>
  <c r="F42" i="8" s="1"/>
  <c r="E50" i="8"/>
  <c r="F50" i="8" s="1"/>
  <c r="E23" i="8"/>
  <c r="F23" i="8" s="1"/>
  <c r="E41" i="8"/>
  <c r="F41" i="8" s="1"/>
  <c r="F9" i="8"/>
  <c r="H9" i="8" s="1"/>
  <c r="B16" i="8" s="1"/>
  <c r="F11" i="8"/>
  <c r="H11" i="8" s="1"/>
  <c r="E25" i="8"/>
  <c r="F25" i="8" s="1"/>
  <c r="E32" i="8"/>
  <c r="F32" i="8" s="1"/>
  <c r="E36" i="8"/>
  <c r="F36" i="8" s="1"/>
  <c r="E43" i="8"/>
  <c r="F43" i="8" s="1"/>
  <c r="E51" i="8"/>
  <c r="F51" i="8" s="1"/>
  <c r="E55" i="8"/>
  <c r="F55" i="8" s="1"/>
  <c r="E22" i="8"/>
  <c r="F22" i="8" s="1"/>
  <c r="E26" i="8"/>
  <c r="F26" i="8" s="1"/>
  <c r="E33" i="8"/>
  <c r="F33" i="8" s="1"/>
  <c r="E40" i="8"/>
  <c r="F40" i="8" s="1"/>
  <c r="E44" i="8"/>
  <c r="F44" i="8" s="1"/>
  <c r="E52" i="8"/>
  <c r="F52" i="8" s="1"/>
  <c r="E53" i="8"/>
  <c r="F53" i="8" s="1"/>
  <c r="B15" i="8" l="1"/>
  <c r="G26" i="8" s="1"/>
  <c r="H26" i="8" s="1"/>
  <c r="J26" i="8" s="1"/>
  <c r="K26" i="8" s="1"/>
  <c r="G45" i="8" l="1"/>
  <c r="H45" i="8" s="1"/>
  <c r="J45" i="8" s="1"/>
  <c r="K45" i="8" s="1"/>
  <c r="G34" i="8"/>
  <c r="H34" i="8" s="1"/>
  <c r="J34" i="8" s="1"/>
  <c r="K34" i="8" s="1"/>
  <c r="G44" i="8"/>
  <c r="H44" i="8" s="1"/>
  <c r="J44" i="8" s="1"/>
  <c r="K44" i="8" s="1"/>
  <c r="G25" i="8"/>
  <c r="H25" i="8" s="1"/>
  <c r="J25" i="8" s="1"/>
  <c r="K25" i="8" s="1"/>
  <c r="G43" i="8"/>
  <c r="H43" i="8" s="1"/>
  <c r="J43" i="8" s="1"/>
  <c r="K43" i="8" s="1"/>
  <c r="G36" i="8"/>
  <c r="H36" i="8" s="1"/>
  <c r="J36" i="8" s="1"/>
  <c r="K36" i="8" s="1"/>
  <c r="L36" i="8" s="1"/>
  <c r="M36" i="8" s="1"/>
  <c r="G40" i="8"/>
  <c r="H40" i="8" s="1"/>
  <c r="J40" i="8" s="1"/>
  <c r="K40" i="8" s="1"/>
  <c r="G24" i="8"/>
  <c r="H24" i="8" s="1"/>
  <c r="J24" i="8" s="1"/>
  <c r="K24" i="8" s="1"/>
  <c r="G42" i="8"/>
  <c r="H42" i="8" s="1"/>
  <c r="J42" i="8" s="1"/>
  <c r="K42" i="8" s="1"/>
  <c r="G23" i="8"/>
  <c r="H23" i="8" s="1"/>
  <c r="J23" i="8" s="1"/>
  <c r="K23" i="8" s="1"/>
  <c r="G52" i="8"/>
  <c r="H52" i="8" s="1"/>
  <c r="J52" i="8" s="1"/>
  <c r="K52" i="8" s="1"/>
  <c r="G32" i="8"/>
  <c r="H32" i="8" s="1"/>
  <c r="J32" i="8" s="1"/>
  <c r="K32" i="8" s="1"/>
  <c r="G55" i="8"/>
  <c r="H55" i="8" s="1"/>
  <c r="J55" i="8" s="1"/>
  <c r="K55" i="8" s="1"/>
  <c r="G41" i="8"/>
  <c r="H41" i="8" s="1"/>
  <c r="J41" i="8" s="1"/>
  <c r="K41" i="8" s="1"/>
  <c r="G54" i="8"/>
  <c r="H54" i="8" s="1"/>
  <c r="J54" i="8" s="1"/>
  <c r="K54" i="8" s="1"/>
  <c r="L26" i="8" s="1"/>
  <c r="M26" i="8" s="1"/>
  <c r="G35" i="8"/>
  <c r="H35" i="8" s="1"/>
  <c r="J35" i="8" s="1"/>
  <c r="K35" i="8" s="1"/>
  <c r="G27" i="8"/>
  <c r="H27" i="8" s="1"/>
  <c r="J27" i="8" s="1"/>
  <c r="K27" i="8" s="1"/>
  <c r="L27" i="8" s="1"/>
  <c r="M27" i="8" s="1"/>
  <c r="G51" i="8"/>
  <c r="H51" i="8" s="1"/>
  <c r="J51" i="8" s="1"/>
  <c r="K51" i="8" s="1"/>
  <c r="G53" i="8"/>
  <c r="H53" i="8" s="1"/>
  <c r="J53" i="8" s="1"/>
  <c r="K53" i="8" s="1"/>
  <c r="G31" i="8"/>
  <c r="H31" i="8" s="1"/>
  <c r="J31" i="8" s="1"/>
  <c r="K31" i="8" s="1"/>
  <c r="G33" i="8"/>
  <c r="H33" i="8" s="1"/>
  <c r="J33" i="8" s="1"/>
  <c r="K33" i="8" s="1"/>
  <c r="G50" i="8"/>
  <c r="H50" i="8" s="1"/>
  <c r="J50" i="8" s="1"/>
  <c r="K50" i="8" s="1"/>
  <c r="G22" i="8"/>
  <c r="H22" i="8" s="1"/>
  <c r="J22" i="8" s="1"/>
  <c r="K22" i="8" s="1"/>
  <c r="L33" i="8" l="1"/>
  <c r="M33" i="8" s="1"/>
  <c r="L25" i="8"/>
  <c r="M25" i="8" s="1"/>
  <c r="L34" i="8"/>
  <c r="M34" i="8" s="1"/>
  <c r="L22" i="8"/>
  <c r="M22" i="8" s="1"/>
  <c r="L31" i="8"/>
  <c r="M31" i="8" s="1"/>
  <c r="L35" i="8"/>
  <c r="M35" i="8" s="1"/>
  <c r="L32" i="8"/>
  <c r="M32" i="8" s="1"/>
  <c r="L23" i="8"/>
  <c r="M23" i="8" s="1"/>
  <c r="L24" i="8"/>
  <c r="M24" i="8" s="1"/>
  <c r="L52" i="8"/>
  <c r="L53" i="8"/>
  <c r="L50" i="8"/>
  <c r="L44" i="8"/>
  <c r="L55" i="8"/>
  <c r="L43" i="8"/>
  <c r="L45" i="8"/>
  <c r="L40" i="8" l="1"/>
  <c r="M43" i="8"/>
  <c r="N43" i="8"/>
  <c r="C67" i="8" s="1"/>
  <c r="L54" i="8"/>
  <c r="N53" i="8" s="1"/>
  <c r="C68" i="8" s="1"/>
  <c r="L51" i="8"/>
  <c r="N50" i="8" s="1"/>
  <c r="C66" i="8" s="1"/>
  <c r="L42" i="8"/>
  <c r="O52" i="8" s="1"/>
  <c r="L41" i="8"/>
  <c r="O53" i="8"/>
  <c r="O55" i="8"/>
  <c r="B67" i="8"/>
  <c r="M50" i="8" l="1"/>
  <c r="B66" i="8" s="1"/>
  <c r="M53" i="8"/>
  <c r="B68" i="8" s="1"/>
  <c r="N40" i="8"/>
  <c r="C65" i="8" s="1"/>
  <c r="M40" i="8"/>
  <c r="B65" i="8" s="1"/>
  <c r="O54" i="8"/>
  <c r="P53" i="8" s="1"/>
  <c r="N59" i="8" s="1"/>
  <c r="O50" i="8"/>
  <c r="O51" i="8"/>
  <c r="P50" i="8" l="1"/>
  <c r="N58" i="8" s="1"/>
  <c r="Q53" i="8"/>
  <c r="O59" i="8" s="1"/>
  <c r="Q50" i="8"/>
  <c r="O58" i="8" s="1"/>
  <c r="D55" i="1"/>
  <c r="D54" i="1"/>
  <c r="D53" i="1"/>
  <c r="D52" i="1"/>
  <c r="D51" i="1"/>
  <c r="D50" i="1"/>
  <c r="D45" i="1"/>
  <c r="D44" i="1"/>
  <c r="D43" i="1"/>
  <c r="D42" i="1"/>
  <c r="D41" i="1"/>
  <c r="D40" i="1"/>
  <c r="D36" i="1"/>
  <c r="D35" i="1"/>
  <c r="D34" i="1"/>
  <c r="D33" i="1"/>
  <c r="D32" i="1"/>
  <c r="D31" i="1"/>
  <c r="D27" i="1"/>
  <c r="D26" i="1"/>
  <c r="D25" i="1"/>
  <c r="D24" i="1"/>
  <c r="D23" i="1"/>
  <c r="D22" i="1"/>
  <c r="E13" i="1"/>
  <c r="G13" i="1"/>
  <c r="E12" i="1"/>
  <c r="G12" i="1"/>
  <c r="E11" i="1"/>
  <c r="G11" i="1"/>
  <c r="E10" i="1"/>
  <c r="G10" i="1"/>
  <c r="E9" i="1"/>
  <c r="G9" i="1"/>
  <c r="E8" i="1"/>
  <c r="E36" i="1" l="1"/>
  <c r="F36" i="1" s="1"/>
  <c r="E22" i="1"/>
  <c r="F22" i="1" s="1"/>
  <c r="E26" i="1"/>
  <c r="F26" i="1" s="1"/>
  <c r="E33" i="1"/>
  <c r="F33" i="1" s="1"/>
  <c r="E40" i="1"/>
  <c r="F40" i="1" s="1"/>
  <c r="E44" i="1"/>
  <c r="F44" i="1" s="1"/>
  <c r="F10" i="1"/>
  <c r="H10" i="1" s="1"/>
  <c r="F12" i="1"/>
  <c r="H12" i="1" s="1"/>
  <c r="E23" i="1"/>
  <c r="F23" i="1" s="1"/>
  <c r="E27" i="1"/>
  <c r="F27" i="1" s="1"/>
  <c r="E41" i="1"/>
  <c r="F41" i="1" s="1"/>
  <c r="E45" i="1"/>
  <c r="F45" i="1" s="1"/>
  <c r="E53" i="1"/>
  <c r="F53" i="1" s="1"/>
  <c r="E24" i="1"/>
  <c r="F24" i="1" s="1"/>
  <c r="E31" i="1"/>
  <c r="F31" i="1" s="1"/>
  <c r="E35" i="1"/>
  <c r="F35" i="1" s="1"/>
  <c r="E42" i="1"/>
  <c r="F42" i="1" s="1"/>
  <c r="E50" i="1"/>
  <c r="F50" i="1" s="1"/>
  <c r="F9" i="1"/>
  <c r="H9" i="1" s="1"/>
  <c r="F11" i="1"/>
  <c r="H11" i="1" s="1"/>
  <c r="F13" i="1"/>
  <c r="H13" i="1" s="1"/>
  <c r="E25" i="1"/>
  <c r="F25" i="1" s="1"/>
  <c r="E43" i="1"/>
  <c r="F43" i="1" s="1"/>
  <c r="E51" i="1"/>
  <c r="F51" i="1" s="1"/>
  <c r="E55" i="1"/>
  <c r="F55" i="1" s="1"/>
  <c r="E52" i="1"/>
  <c r="F52" i="1" s="1"/>
  <c r="E54" i="1"/>
  <c r="F54" i="1" s="1"/>
  <c r="E32" i="1"/>
  <c r="F32" i="1" s="1"/>
  <c r="E34" i="1"/>
  <c r="F34" i="1" s="1"/>
  <c r="B15" i="1" l="1"/>
  <c r="B16" i="1"/>
  <c r="G27" i="1" l="1"/>
  <c r="H27" i="1" s="1"/>
  <c r="J27" i="1" s="1"/>
  <c r="K27" i="1" s="1"/>
  <c r="G51" i="1"/>
  <c r="H51" i="1" s="1"/>
  <c r="J51" i="1" s="1"/>
  <c r="K51" i="1" s="1"/>
  <c r="G24" i="1"/>
  <c r="H24" i="1" s="1"/>
  <c r="J24" i="1" s="1"/>
  <c r="K24" i="1" s="1"/>
  <c r="G35" i="1"/>
  <c r="H35" i="1" s="1"/>
  <c r="J35" i="1" s="1"/>
  <c r="K35" i="1" s="1"/>
  <c r="G50" i="1"/>
  <c r="H50" i="1" s="1"/>
  <c r="J50" i="1" s="1"/>
  <c r="K50" i="1" s="1"/>
  <c r="G36" i="1"/>
  <c r="H36" i="1" s="1"/>
  <c r="J36" i="1" s="1"/>
  <c r="K36" i="1" s="1"/>
  <c r="G53" i="1"/>
  <c r="H53" i="1" s="1"/>
  <c r="J53" i="1" s="1"/>
  <c r="K53" i="1" s="1"/>
  <c r="G26" i="1"/>
  <c r="H26" i="1" s="1"/>
  <c r="J26" i="1" s="1"/>
  <c r="K26" i="1" s="1"/>
  <c r="G40" i="1"/>
  <c r="H40" i="1" s="1"/>
  <c r="J40" i="1" s="1"/>
  <c r="K40" i="1" s="1"/>
  <c r="G23" i="1"/>
  <c r="H23" i="1" s="1"/>
  <c r="J23" i="1" s="1"/>
  <c r="K23" i="1" s="1"/>
  <c r="G55" i="1"/>
  <c r="H55" i="1" s="1"/>
  <c r="J55" i="1" s="1"/>
  <c r="K55" i="1" s="1"/>
  <c r="G42" i="1"/>
  <c r="H42" i="1" s="1"/>
  <c r="J42" i="1" s="1"/>
  <c r="K42" i="1" s="1"/>
  <c r="G25" i="1"/>
  <c r="H25" i="1" s="1"/>
  <c r="J25" i="1" s="1"/>
  <c r="K25" i="1" s="1"/>
  <c r="G22" i="1"/>
  <c r="H22" i="1" s="1"/>
  <c r="J22" i="1" s="1"/>
  <c r="K22" i="1" s="1"/>
  <c r="G44" i="1"/>
  <c r="H44" i="1" s="1"/>
  <c r="J44" i="1" s="1"/>
  <c r="K44" i="1" s="1"/>
  <c r="G31" i="1"/>
  <c r="H31" i="1" s="1"/>
  <c r="J31" i="1" s="1"/>
  <c r="K31" i="1" s="1"/>
  <c r="G34" i="1"/>
  <c r="H34" i="1" s="1"/>
  <c r="J34" i="1" s="1"/>
  <c r="K34" i="1" s="1"/>
  <c r="G32" i="1"/>
  <c r="H32" i="1" s="1"/>
  <c r="J32" i="1" s="1"/>
  <c r="K32" i="1" s="1"/>
  <c r="G33" i="1"/>
  <c r="H33" i="1" s="1"/>
  <c r="J33" i="1" s="1"/>
  <c r="K33" i="1" s="1"/>
  <c r="G54" i="1"/>
  <c r="H54" i="1" s="1"/>
  <c r="J54" i="1" s="1"/>
  <c r="K54" i="1" s="1"/>
  <c r="G43" i="1"/>
  <c r="H43" i="1" s="1"/>
  <c r="J43" i="1" s="1"/>
  <c r="K43" i="1" s="1"/>
  <c r="G52" i="1"/>
  <c r="H52" i="1" s="1"/>
  <c r="J52" i="1" s="1"/>
  <c r="K52" i="1" s="1"/>
  <c r="G41" i="1"/>
  <c r="H41" i="1" s="1"/>
  <c r="J41" i="1" s="1"/>
  <c r="K41" i="1" s="1"/>
  <c r="G45" i="1"/>
  <c r="H45" i="1" s="1"/>
  <c r="J45" i="1" s="1"/>
  <c r="K45" i="1" s="1"/>
  <c r="L31" i="1" l="1"/>
  <c r="M31" i="1" s="1"/>
  <c r="L22" i="1"/>
  <c r="M22" i="1" s="1"/>
  <c r="L33" i="1"/>
  <c r="M33" i="1" s="1"/>
  <c r="L32" i="1"/>
  <c r="M32" i="1" s="1"/>
  <c r="L24" i="1"/>
  <c r="M24" i="1" s="1"/>
  <c r="L50" i="1"/>
  <c r="L23" i="1"/>
  <c r="L26" i="1"/>
  <c r="M26" i="1" s="1"/>
  <c r="L35" i="1"/>
  <c r="L36" i="1"/>
  <c r="M36" i="1" s="1"/>
  <c r="L34" i="1"/>
  <c r="M34" i="1" s="1"/>
  <c r="L25" i="1"/>
  <c r="M25" i="1" s="1"/>
  <c r="L27" i="1"/>
  <c r="M27" i="1" s="1"/>
  <c r="L40" i="1" l="1"/>
  <c r="L51" i="1"/>
  <c r="N50" i="1" s="1"/>
  <c r="L52" i="1"/>
  <c r="L43" i="1"/>
  <c r="L44" i="1"/>
  <c r="L55" i="1"/>
  <c r="L42" i="1"/>
  <c r="L53" i="1"/>
  <c r="M23" i="1"/>
  <c r="L41" i="1"/>
  <c r="M35" i="1"/>
  <c r="L54" i="1"/>
  <c r="L45" i="1"/>
  <c r="M40" i="1" l="1"/>
  <c r="N40" i="1"/>
  <c r="M53" i="1"/>
  <c r="B68" i="1" s="1"/>
  <c r="N53" i="1"/>
  <c r="C68" i="1" s="1"/>
  <c r="O53" i="1"/>
  <c r="N43" i="1"/>
  <c r="M43" i="1"/>
  <c r="O50" i="1"/>
  <c r="P50" i="1" s="1"/>
  <c r="N58" i="1" s="1"/>
  <c r="M50" i="1"/>
  <c r="O52" i="1"/>
  <c r="C67" i="1"/>
  <c r="B67" i="1"/>
  <c r="B65" i="1"/>
  <c r="C65" i="1"/>
  <c r="C66" i="1"/>
  <c r="B66" i="1"/>
  <c r="O54" i="1"/>
  <c r="O55" i="1"/>
  <c r="O51" i="1"/>
  <c r="P53" i="1" l="1"/>
  <c r="N59" i="1" s="1"/>
  <c r="Q50" i="1"/>
  <c r="O58" i="1" s="1"/>
  <c r="Q53" i="1"/>
  <c r="O59" i="1" s="1"/>
</calcChain>
</file>

<file path=xl/sharedStrings.xml><?xml version="1.0" encoding="utf-8"?>
<sst xmlns="http://schemas.openxmlformats.org/spreadsheetml/2006/main" count="306" uniqueCount="46">
  <si>
    <t>Date</t>
  </si>
  <si>
    <t>passage</t>
  </si>
  <si>
    <t>operateur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</si>
  <si>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</si>
  <si>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</si>
  <si>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</si>
  <si>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</si>
  <si>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</si>
  <si>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</si>
  <si>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</si>
  <si>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</si>
  <si>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</si>
  <si>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</si>
  <si>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</si>
  <si>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</si>
  <si>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</si>
  <si>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</si>
  <si>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</si>
  <si>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</si>
  <si>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</si>
  <si>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</si>
  <si>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</si>
  <si>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</si>
  <si>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</si>
  <si>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</si>
  <si>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</si>
  <si>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</si>
  <si>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</si>
  <si>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</si>
  <si>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</si>
  <si>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</si>
  <si>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</si>
  <si>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</si>
  <si>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</si>
  <si>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</si>
  <si>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</si>
  <si>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16,7mM/0,5mM</t>
  </si>
  <si>
    <t>Fold change</t>
  </si>
  <si>
    <t>Mean</t>
  </si>
  <si>
    <t>ectype</t>
  </si>
  <si>
    <t>viabilité</t>
  </si>
  <si>
    <t>J0</t>
  </si>
  <si>
    <t>J3</t>
  </si>
  <si>
    <t>Clara</t>
  </si>
  <si>
    <t>14.12.2015</t>
  </si>
  <si>
    <t>P76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</si>
</sst>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2" x14ac:knownFonts="1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2" borderId="1" applyNumberFormat="0" applyFont="0" applyAlignment="0" applyProtection="0"/>
    <xf numFmtId="0" fontId="2" fillId="0" borderId="0"/>
    <xf numFmtId="0" fontId="1" fillId="0" borderId="0"/>
    <xf numFmtId="0" fontId="1" fillId="0" borderId="0"/>
  </cellStyleXfs>
  <cellXfs count="76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6" fillId="0" borderId="2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1" fillId="0" borderId="0" xfId="1" applyFill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2" xfId="0" applyFont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4" borderId="0" xfId="0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5" fontId="8" fillId="0" borderId="0" xfId="0" applyNumberFormat="1" applyFont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" fontId="3" fillId="4" borderId="0" xfId="0" applyNumberFormat="1" applyFont="1" applyFill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11" xfId="0" applyFont="1" applyBorder="1" applyAlignment="1">
      <alignment horizontal="center"/>
    </xf>
    <xf numFmtId="2" fontId="8" fillId="0" borderId="11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2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11" xfId="0" applyFont="1" applyBorder="1" applyAlignment="1">
      <alignment horizontal="center"/>
    </xf>
    <xf numFmtId="0" fontId="0" fillId="5" borderId="0" xfId="0" applyFill="1"/>
    <xf numFmtId="0" fontId="3" fillId="6" borderId="0" xfId="0" applyFont="1" applyFill="1" applyAlignment="1">
      <alignment horizontal="left"/>
    </xf>
    <xf numFmtId="14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</cellXfs>
  <cellStyles count="6">
    <cellStyle name="Commentaire 2" xfId="2"/>
    <cellStyle name="Normal" xfId="0" builtinId="0"/>
    <cellStyle name="Normal 2" xfId="1"/>
    <cellStyle name="Normal 3" xfId="3"/>
    <cellStyle name="Normal 4" xfId="4"/>
    <cellStyle name="Normal 5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-1.4202164033831899</c:v>
                </c:pt>
                <c:pt idx="1">
                  <c:v>-1.0604807473813815</c:v>
                </c:pt>
                <c:pt idx="2">
                  <c:v>-0.50100063641984682</c:v>
                </c:pt>
                <c:pt idx="3">
                  <c:v>6.0379549973171767E-3</c:v>
                </c:pt>
                <c:pt idx="4">
                  <c:v>0.26363606858810812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722896"/>
        <c:axId val="411718976"/>
      </c:scatterChart>
      <c:valAx>
        <c:axId val="41172289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411718976"/>
        <c:crosses val="autoZero"/>
        <c:crossBetween val="midCat"/>
      </c:valAx>
      <c:valAx>
        <c:axId val="41171897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117228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siNTP!$C$65:$C$68</c:f>
                <c:numCache>
                  <c:formatCode>General</c:formatCode>
                  <c:ptCount val="4"/>
                  <c:pt idx="0">
                    <c:v>0.76790182160046083</c:v>
                  </c:pt>
                  <c:pt idx="1">
                    <c:v>0.35929413144762889</c:v>
                  </c:pt>
                  <c:pt idx="2">
                    <c:v>1.0837230731637</c:v>
                  </c:pt>
                  <c:pt idx="3">
                    <c:v>2.2695256186099297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0.76790182160046083</c:v>
                  </c:pt>
                  <c:pt idx="1">
                    <c:v>0.35929413144762889</c:v>
                  </c:pt>
                  <c:pt idx="2">
                    <c:v>1.0837230731637</c:v>
                  </c:pt>
                  <c:pt idx="3">
                    <c:v>2.2695256186099297</c:v>
                  </c:pt>
                </c:numCache>
              </c:numRef>
            </c:minus>
          </c:errBars>
          <c:cat>
            <c:strRef>
              <c:f>(siNTP!$A$65,siNTP!$A$66,siNTP!$A$67,siNTP!$A$68)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siNTP!$B$65:$B$68</c:f>
              <c:numCache>
                <c:formatCode>0.0</c:formatCode>
                <c:ptCount val="4"/>
                <c:pt idx="0">
                  <c:v>3.0185559120890297</c:v>
                </c:pt>
                <c:pt idx="1">
                  <c:v>6.4368087935599805</c:v>
                </c:pt>
                <c:pt idx="2">
                  <c:v>9.6210379298316049</c:v>
                </c:pt>
                <c:pt idx="3">
                  <c:v>16.72907168777941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725696"/>
        <c:axId val="411720096"/>
      </c:barChart>
      <c:catAx>
        <c:axId val="41172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11720096"/>
        <c:crosses val="autoZero"/>
        <c:auto val="1"/>
        <c:lblAlgn val="ctr"/>
        <c:lblOffset val="100"/>
        <c:noMultiLvlLbl val="0"/>
      </c:catAx>
      <c:valAx>
        <c:axId val="411720096"/>
        <c:scaling>
          <c:orientation val="minMax"/>
          <c:max val="17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86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1172569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271"/>
          <c:y val="2.7200801823077273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siNTP!$O$58:$O$59</c:f>
                <c:numCache>
                  <c:formatCode>General</c:formatCode>
                  <c:ptCount val="2"/>
                  <c:pt idx="0">
                    <c:v>0.59939097117134399</c:v>
                  </c:pt>
                  <c:pt idx="1">
                    <c:v>0.2810455315780378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0.59939097117134399</c:v>
                  </c:pt>
                  <c:pt idx="1">
                    <c:v>0.2810455315780378</c:v>
                  </c:pt>
                </c:numCache>
              </c:numRef>
            </c:minus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2.2321825157484607</c:v>
                </c:pt>
                <c:pt idx="1">
                  <c:v>1.7493454864545515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720656"/>
        <c:axId val="411722336"/>
      </c:barChart>
      <c:catAx>
        <c:axId val="41172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11722336"/>
        <c:crosses val="autoZero"/>
        <c:auto val="1"/>
        <c:lblAlgn val="ctr"/>
        <c:lblOffset val="100"/>
        <c:noMultiLvlLbl val="0"/>
      </c:catAx>
      <c:valAx>
        <c:axId val="4117223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1172065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-1.4202164033831899</c:v>
                </c:pt>
                <c:pt idx="1">
                  <c:v>-1.0604807473813815</c:v>
                </c:pt>
                <c:pt idx="2">
                  <c:v>-0.50100063641984682</c:v>
                </c:pt>
                <c:pt idx="3">
                  <c:v>6.0379549973171767E-3</c:v>
                </c:pt>
                <c:pt idx="4">
                  <c:v>0.26363606858810812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451440"/>
        <c:axId val="360450320"/>
      </c:scatterChart>
      <c:valAx>
        <c:axId val="36045144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60450320"/>
        <c:crosses val="autoZero"/>
        <c:crossBetween val="midCat"/>
      </c:valAx>
      <c:valAx>
        <c:axId val="36045032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604514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siNTP!$C$65:$C$68</c:f>
                <c:numCache>
                  <c:formatCode>General</c:formatCode>
                  <c:ptCount val="4"/>
                  <c:pt idx="0">
                    <c:v>0.76790182160046083</c:v>
                  </c:pt>
                  <c:pt idx="1">
                    <c:v>0.35929413144762889</c:v>
                  </c:pt>
                  <c:pt idx="2">
                    <c:v>1.0837230731637</c:v>
                  </c:pt>
                  <c:pt idx="3">
                    <c:v>2.2695256186099297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0.76790182160046083</c:v>
                  </c:pt>
                  <c:pt idx="1">
                    <c:v>0.35929413144762889</c:v>
                  </c:pt>
                  <c:pt idx="2">
                    <c:v>1.0837230731637</c:v>
                  </c:pt>
                  <c:pt idx="3">
                    <c:v>2.2695256186099297</c:v>
                  </c:pt>
                </c:numCache>
              </c:numRef>
            </c:minus>
          </c:errBars>
          <c:cat>
            <c:strRef>
              <c:f>siPRC1!$A$65:$A$68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siPRC1!$B$65:$B$68</c:f>
              <c:numCache>
                <c:formatCode>0.0</c:formatCode>
                <c:ptCount val="4"/>
                <c:pt idx="0">
                  <c:v>2.9932857961899715</c:v>
                </c:pt>
                <c:pt idx="1">
                  <c:v>5.8780832788214745</c:v>
                </c:pt>
                <c:pt idx="2">
                  <c:v>7.4604089300578993</c:v>
                </c:pt>
                <c:pt idx="3">
                  <c:v>15.737810050344246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453680"/>
        <c:axId val="360460400"/>
      </c:barChart>
      <c:catAx>
        <c:axId val="36045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60460400"/>
        <c:crosses val="autoZero"/>
        <c:auto val="1"/>
        <c:lblAlgn val="ctr"/>
        <c:lblOffset val="100"/>
        <c:noMultiLvlLbl val="0"/>
      </c:catAx>
      <c:valAx>
        <c:axId val="360460400"/>
        <c:scaling>
          <c:orientation val="minMax"/>
          <c:max val="17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86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604536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Insulin secretion Human b-cell line</a:t>
            </a:r>
            <a:endParaRPr lang="fr-FR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siPRC1!$O$58:$O$59</c:f>
                <c:numCache>
                  <c:formatCode>General</c:formatCode>
                  <c:ptCount val="2"/>
                  <c:pt idx="0">
                    <c:v>0.58218068041541582</c:v>
                  </c:pt>
                  <c:pt idx="1">
                    <c:v>0.45094377695003024</c:v>
                  </c:pt>
                </c:numCache>
              </c:numRef>
            </c:plus>
            <c:minus>
              <c:numRef>
                <c:f>siPRC1!$O$58:$O$59</c:f>
                <c:numCache>
                  <c:formatCode>General</c:formatCode>
                  <c:ptCount val="2"/>
                  <c:pt idx="0">
                    <c:v>0.58218068041541582</c:v>
                  </c:pt>
                  <c:pt idx="1">
                    <c:v>0.45094377695003024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siPRC1!$M$58:$M$59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siPRC1!$N$58:$N$59</c:f>
              <c:numCache>
                <c:formatCode>0.0</c:formatCode>
                <c:ptCount val="2"/>
                <c:pt idx="0">
                  <c:v>1.9726702155733964</c:v>
                </c:pt>
                <c:pt idx="1">
                  <c:v>2.1585642314295832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974544"/>
        <c:axId val="347975664"/>
      </c:barChart>
      <c:catAx>
        <c:axId val="34797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7975664"/>
        <c:crosses val="autoZero"/>
        <c:auto val="1"/>
        <c:lblAlgn val="ctr"/>
        <c:lblOffset val="100"/>
        <c:noMultiLvlLbl val="0"/>
      </c:catAx>
      <c:valAx>
        <c:axId val="347975664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Fold change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797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-1.4202164033831899</c:v>
                </c:pt>
                <c:pt idx="1">
                  <c:v>-1.0604807473813815</c:v>
                </c:pt>
                <c:pt idx="2">
                  <c:v>-0.50100063641984682</c:v>
                </c:pt>
                <c:pt idx="3">
                  <c:v>6.0379549973171767E-3</c:v>
                </c:pt>
                <c:pt idx="4">
                  <c:v>0.26363606858810812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979024"/>
        <c:axId val="347976784"/>
      </c:scatterChart>
      <c:valAx>
        <c:axId val="34797902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47976784"/>
        <c:crosses val="autoZero"/>
        <c:crossBetween val="midCat"/>
      </c:valAx>
      <c:valAx>
        <c:axId val="34797678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479790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Insulin secretion Human b-cell line</a:t>
            </a:r>
            <a:endParaRPr lang="fr-F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siCDKN2A!$C$65:$C$68</c:f>
                <c:numCache>
                  <c:formatCode>General</c:formatCode>
                  <c:ptCount val="4"/>
                  <c:pt idx="0">
                    <c:v>0.85743798846155195</c:v>
                  </c:pt>
                  <c:pt idx="1">
                    <c:v>0.44704655352440931</c:v>
                  </c:pt>
                  <c:pt idx="2">
                    <c:v>0.55453321266514632</c:v>
                  </c:pt>
                  <c:pt idx="3">
                    <c:v>0.36776898911706446</c:v>
                  </c:pt>
                </c:numCache>
              </c:numRef>
            </c:plus>
            <c:minus>
              <c:numRef>
                <c:f>siCDKN2A!$C$65:$C$68</c:f>
                <c:numCache>
                  <c:formatCode>General</c:formatCode>
                  <c:ptCount val="4"/>
                  <c:pt idx="0">
                    <c:v>0.85743798846155195</c:v>
                  </c:pt>
                  <c:pt idx="1">
                    <c:v>0.44704655352440931</c:v>
                  </c:pt>
                  <c:pt idx="2">
                    <c:v>0.55453321266514632</c:v>
                  </c:pt>
                  <c:pt idx="3">
                    <c:v>0.36776898911706446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siCDKN2A!$A$65:$A$68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siCDKN2A!$B$65:$B$68</c:f>
              <c:numCache>
                <c:formatCode>0.0</c:formatCode>
                <c:ptCount val="4"/>
                <c:pt idx="0">
                  <c:v>2.3841346202952232</c:v>
                </c:pt>
                <c:pt idx="1">
                  <c:v>3.787946034458411</c:v>
                </c:pt>
                <c:pt idx="2">
                  <c:v>9.1990627608647202</c:v>
                </c:pt>
                <c:pt idx="3">
                  <c:v>14.176077763517071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136960"/>
        <c:axId val="412135280"/>
      </c:barChart>
      <c:catAx>
        <c:axId val="41213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135280"/>
        <c:crosses val="autoZero"/>
        <c:auto val="1"/>
        <c:lblAlgn val="ctr"/>
        <c:lblOffset val="100"/>
        <c:noMultiLvlLbl val="0"/>
      </c:catAx>
      <c:valAx>
        <c:axId val="4121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Insuline secretion (% of content)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1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Insulin secretion Human b-cell line</a:t>
            </a:r>
            <a:endParaRPr lang="fr-FR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siCDKN2A!$O$58:$O$59</c:f>
                <c:numCache>
                  <c:formatCode>General</c:formatCode>
                  <c:ptCount val="2"/>
                  <c:pt idx="0">
                    <c:v>0.49569083112762258</c:v>
                  </c:pt>
                  <c:pt idx="1">
                    <c:v>5.3013245327296045E-2</c:v>
                  </c:pt>
                </c:numCache>
              </c:numRef>
            </c:plus>
            <c:minus>
              <c:numRef>
                <c:f>siCDKN2A!$O$58:$O$59</c:f>
                <c:numCache>
                  <c:formatCode>General</c:formatCode>
                  <c:ptCount val="2"/>
                  <c:pt idx="0">
                    <c:v>0.49569083112762258</c:v>
                  </c:pt>
                  <c:pt idx="1">
                    <c:v>5.3013245327296045E-2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siCDKN2A!$M$58:$M$59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siCDKN2A!$N$58:$N$59</c:f>
              <c:numCache>
                <c:formatCode>0.0</c:formatCode>
                <c:ptCount val="2"/>
                <c:pt idx="0">
                  <c:v>1.7058725360232065</c:v>
                </c:pt>
                <c:pt idx="1">
                  <c:v>1.5426328676124503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131360"/>
        <c:axId val="412134720"/>
      </c:barChart>
      <c:catAx>
        <c:axId val="41213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134720"/>
        <c:crosses val="autoZero"/>
        <c:auto val="1"/>
        <c:lblAlgn val="ctr"/>
        <c:lblOffset val="100"/>
        <c:noMultiLvlLbl val="0"/>
      </c:catAx>
      <c:valAx>
        <c:axId val="4121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Fold change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13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13</xdr:col>
      <xdr:colOff>47625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391205</xdr:colOff>
      <xdr:row>57</xdr:row>
      <xdr:rowOff>143895</xdr:rowOff>
    </xdr:from>
    <xdr:to>
      <xdr:col>8</xdr:col>
      <xdr:colOff>700769</xdr:colOff>
      <xdr:row>74</xdr:row>
      <xdr:rowOff>27214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13</xdr:col>
      <xdr:colOff>47625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391205</xdr:colOff>
      <xdr:row>57</xdr:row>
      <xdr:rowOff>143895</xdr:rowOff>
    </xdr:from>
    <xdr:to>
      <xdr:col>8</xdr:col>
      <xdr:colOff>700769</xdr:colOff>
      <xdr:row>74</xdr:row>
      <xdr:rowOff>27214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823232</xdr:colOff>
      <xdr:row>60</xdr:row>
      <xdr:rowOff>136070</xdr:rowOff>
    </xdr:from>
    <xdr:to>
      <xdr:col>14</xdr:col>
      <xdr:colOff>843644</xdr:colOff>
      <xdr:row>81</xdr:row>
      <xdr:rowOff>126545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13</xdr:col>
      <xdr:colOff>47625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166686</xdr:colOff>
      <xdr:row>59</xdr:row>
      <xdr:rowOff>0</xdr:rowOff>
    </xdr:from>
    <xdr:to>
      <xdr:col>10</xdr:col>
      <xdr:colOff>95249</xdr:colOff>
      <xdr:row>77</xdr:row>
      <xdr:rowOff>109537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857251</xdr:colOff>
      <xdr:row>60</xdr:row>
      <xdr:rowOff>0</xdr:rowOff>
    </xdr:from>
    <xdr:to>
      <xdr:col>14</xdr:col>
      <xdr:colOff>1031876</xdr:colOff>
      <xdr:row>81</xdr:row>
      <xdr:rowOff>31750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fils/marlene/Mes%20documents/Endo%20cell-betaTrophin/ELISA/Insulin%20secretion%20Human%20beta%20cell%20line%20october%20marianas%20formu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"/>
      <sheetName val="September (2)"/>
      <sheetName val="October"/>
      <sheetName val="October (2)"/>
      <sheetName val="November 7"/>
      <sheetName val="November 7 (3)"/>
      <sheetName val="November 18"/>
      <sheetName val="November 18 (2)"/>
      <sheetName val="February"/>
      <sheetName val="Sheet3"/>
      <sheetName val="February (2)"/>
      <sheetName val="February (3)"/>
      <sheetName val="February (4)"/>
      <sheetName val="juillet P59"/>
      <sheetName val="juillet P66"/>
      <sheetName val="juillet P88"/>
      <sheetName val="sept P64 P73"/>
      <sheetName val="sept P64 P73 (2)"/>
      <sheetName val="sept P64bis"/>
      <sheetName val="multislip P74"/>
      <sheetName val="multislip P82"/>
      <sheetName val="nov P81"/>
      <sheetName val="nov P81 (2)"/>
      <sheetName val="dec2014 P73"/>
      <sheetName val="dec2014 P73 MEL"/>
      <sheetName val="dec2014 P75"/>
      <sheetName val="dec2014 P75 MEL"/>
      <sheetName val="dec2014 P76-77"/>
      <sheetName val="dec2014 P76-77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1">
          <cell r="A51" t="str">
            <v>0,5 mM Glc</v>
          </cell>
        </row>
        <row r="52">
          <cell r="A52" t="str">
            <v>11 mM Glc</v>
          </cell>
        </row>
        <row r="53">
          <cell r="A53" t="str">
            <v>11 mM Glc + FSK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abSelected="1" zoomScale="70" zoomScaleNormal="70" workbookViewId="0">
      <selection activeCell="B9" sqref="B9:B13"/>
    </sheetView>
  </sheetViews>
  <sheetFormatPr baseColWidth="10" defaultColWidth="8.75" defaultRowHeight="12.75" x14ac:dyDescent="0.2"/>
  <cols>
    <col min="1" max="1" width="28.125" style="1" customWidth="1"/>
    <col min="2" max="2" width="9" style="2" bestFit="1" customWidth="1"/>
    <col min="3" max="3" width="11.875" style="2" bestFit="1" customWidth="1"/>
    <col min="4" max="4" width="6" style="2" bestFit="1" customWidth="1"/>
    <col min="5" max="5" width="10.5" style="2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64" t="s">
        <v>0</v>
      </c>
      <c r="B1" s="65" t="s">
        <v>44</v>
      </c>
    </row>
    <row r="2" spans="1:20" x14ac:dyDescent="0.2">
      <c r="A2" s="64" t="s">
        <v>1</v>
      </c>
      <c r="B2" s="66" t="s">
        <v>45</v>
      </c>
      <c r="C2" s="3"/>
      <c r="E2" s="4" t="s">
        <v>40</v>
      </c>
    </row>
    <row r="3" spans="1:20" x14ac:dyDescent="0.2">
      <c r="A3" s="64" t="s">
        <v>2</v>
      </c>
      <c r="B3" s="66" t="s">
        <v>43</v>
      </c>
      <c r="D3" s="10" t="s">
        <v>41</v>
      </c>
      <c r="E3" s="10">
        <v>267232</v>
      </c>
      <c r="F3" s="10">
        <v>248816</v>
      </c>
    </row>
    <row r="4" spans="1:20" x14ac:dyDescent="0.2">
      <c r="D4" s="10" t="s">
        <v>42</v>
      </c>
      <c r="E4" s="10">
        <v>282088</v>
      </c>
      <c r="F4" s="10">
        <v>269384</v>
      </c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v>0</v>
      </c>
      <c r="C8" s="63">
        <v>4.3999999999999997E-2</v>
      </c>
      <c r="D8" s="63">
        <v>4.1000000000000002E-2</v>
      </c>
      <c r="E8" s="11">
        <f t="shared" ref="E8:E13" si="0">AVERAGE(C8:D8)</f>
        <v>4.2499999999999996E-2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2">
        <f>A9/23</f>
        <v>0.13695652173913042</v>
      </c>
      <c r="C9" s="63">
        <v>8.5999999999999993E-2</v>
      </c>
      <c r="D9" s="63">
        <v>7.4999999999999997E-2</v>
      </c>
      <c r="E9" s="11">
        <f t="shared" si="0"/>
        <v>8.0499999999999988E-2</v>
      </c>
      <c r="F9" s="12">
        <f>(E9-$E$8)</f>
        <v>3.7999999999999992E-2</v>
      </c>
      <c r="G9" s="12">
        <f>LOG(B9)</f>
        <v>-0.86341728222799241</v>
      </c>
      <c r="H9" s="12">
        <f>LOG(F9)</f>
        <v>-1.4202164033831899</v>
      </c>
      <c r="N9"/>
      <c r="O9"/>
      <c r="P9"/>
    </row>
    <row r="10" spans="1:20" ht="15" x14ac:dyDescent="0.3">
      <c r="A10" s="10">
        <v>10.4</v>
      </c>
      <c r="B10" s="12">
        <f t="shared" ref="B10:B13" si="1">A10/23</f>
        <v>0.45217391304347826</v>
      </c>
      <c r="C10" s="63">
        <v>0.125</v>
      </c>
      <c r="D10" s="63">
        <v>0.13400000000000001</v>
      </c>
      <c r="E10" s="11">
        <f t="shared" si="0"/>
        <v>0.1295</v>
      </c>
      <c r="F10" s="12">
        <f>(E10-$E$8)</f>
        <v>8.7000000000000008E-2</v>
      </c>
      <c r="G10" s="12">
        <f>LOG(B10)</f>
        <v>-0.34469449671881253</v>
      </c>
      <c r="H10" s="12">
        <f>LOG(F10)</f>
        <v>-1.0604807473813815</v>
      </c>
      <c r="N10"/>
      <c r="O10"/>
      <c r="P10"/>
    </row>
    <row r="11" spans="1:20" ht="15" x14ac:dyDescent="0.3">
      <c r="A11" s="10">
        <v>31.5</v>
      </c>
      <c r="B11" s="12">
        <f t="shared" si="1"/>
        <v>1.3695652173913044</v>
      </c>
      <c r="C11" s="63">
        <v>0.36699999999999999</v>
      </c>
      <c r="D11" s="63">
        <v>0.34899999999999998</v>
      </c>
      <c r="E11" s="11">
        <f t="shared" si="0"/>
        <v>0.35799999999999998</v>
      </c>
      <c r="F11" s="12">
        <f>(E11-$E$8)</f>
        <v>0.3155</v>
      </c>
      <c r="G11" s="12">
        <f>LOG(B11)</f>
        <v>0.13658271777200767</v>
      </c>
      <c r="H11" s="12">
        <f>LOG(F11)</f>
        <v>-0.50100063641984682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2">
        <f t="shared" si="1"/>
        <v>4.6086956521739131</v>
      </c>
      <c r="C12" s="63">
        <v>1.121</v>
      </c>
      <c r="D12" s="63">
        <v>0.99199999999999999</v>
      </c>
      <c r="E12" s="11">
        <f t="shared" si="0"/>
        <v>1.0565</v>
      </c>
      <c r="F12" s="12">
        <f>(E12-$E$8)</f>
        <v>1.014</v>
      </c>
      <c r="G12" s="12">
        <f>LOG(B12)</f>
        <v>0.66357802924717735</v>
      </c>
      <c r="H12" s="12">
        <f>LOG(F12)</f>
        <v>6.0379549973171767E-3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2">
        <f t="shared" si="1"/>
        <v>9.1304347826086953</v>
      </c>
      <c r="C13" s="63">
        <v>1.9359999999999999</v>
      </c>
      <c r="D13" s="63">
        <v>1.819</v>
      </c>
      <c r="E13" s="11">
        <f t="shared" si="0"/>
        <v>1.8774999999999999</v>
      </c>
      <c r="F13" s="12">
        <f>(E13-$E$8)</f>
        <v>1.835</v>
      </c>
      <c r="G13" s="12">
        <f>LOG(B13)</f>
        <v>0.96049145871632635</v>
      </c>
      <c r="H13" s="12">
        <f>LOG(F13)</f>
        <v>0.26363606858810812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0.95217026136712635</v>
      </c>
      <c r="N15"/>
    </row>
    <row r="16" spans="1:20" ht="15" x14ac:dyDescent="0.25">
      <c r="A16" s="5" t="s">
        <v>11</v>
      </c>
      <c r="B16" s="11">
        <f>INTERCEPT(H9:H13,G9:G13)</f>
        <v>-0.6476272652380598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 s="67">
        <v>0.29299999999999998</v>
      </c>
      <c r="C22" s="67">
        <v>0.30199999999999999</v>
      </c>
      <c r="D22" s="27">
        <f t="shared" ref="D22:D27" si="2">AVERAGE(B22:C22)</f>
        <v>0.29749999999999999</v>
      </c>
      <c r="E22" s="27">
        <f t="shared" ref="E22:E27" si="3">D22-E$8</f>
        <v>0.255</v>
      </c>
      <c r="F22" s="27">
        <f>LOG(E22)</f>
        <v>-0.59345981956604488</v>
      </c>
      <c r="G22" s="28">
        <f>(F22-$B$16)/$B$15</f>
        <v>5.6888403124711426E-2</v>
      </c>
      <c r="H22" s="28">
        <f>10^G22</f>
        <v>1.139956825133378</v>
      </c>
      <c r="I22" s="29">
        <v>500</v>
      </c>
      <c r="J22" s="30">
        <f>(H22*I22)</f>
        <v>569.97841256668903</v>
      </c>
      <c r="K22" s="31">
        <f>(0.05*J22/1000)*1000</f>
        <v>28.498920628334453</v>
      </c>
      <c r="L22" s="32">
        <f>K22+K40+K50</f>
        <v>31.592383707046942</v>
      </c>
      <c r="M22" s="33">
        <f>(L22*1000000/50000)/1000</f>
        <v>0.63184767414093879</v>
      </c>
      <c r="N22" s="34"/>
    </row>
    <row r="23" spans="1:17" ht="15" x14ac:dyDescent="0.3">
      <c r="B23" s="67">
        <v>0.26700000000000002</v>
      </c>
      <c r="C23" s="67">
        <v>0.27300000000000002</v>
      </c>
      <c r="D23" s="27">
        <f t="shared" si="2"/>
        <v>0.27</v>
      </c>
      <c r="E23" s="27">
        <f t="shared" si="3"/>
        <v>0.22750000000000004</v>
      </c>
      <c r="F23" s="27">
        <f t="shared" ref="F23:F27" si="4">LOG(E23)</f>
        <v>-0.64301859900686875</v>
      </c>
      <c r="G23" s="28">
        <f t="shared" ref="G23:G27" si="5">(F23-$B$16)/$B$15</f>
        <v>4.8401703121602703E-3</v>
      </c>
      <c r="H23" s="28">
        <f t="shared" ref="H23:H27" si="6">10^G23</f>
        <v>1.0112072398112899</v>
      </c>
      <c r="I23" s="29">
        <v>500</v>
      </c>
      <c r="J23" s="30">
        <f t="shared" ref="J23:J27" si="7">(H23*I23)</f>
        <v>505.60361990564496</v>
      </c>
      <c r="K23" s="31">
        <f t="shared" ref="K23:K27" si="8">(0.05*J23/1000)*1000</f>
        <v>25.280180995282251</v>
      </c>
      <c r="L23" s="32">
        <f>K23+K41+K51</f>
        <v>27.827338093974866</v>
      </c>
      <c r="M23" s="33">
        <f t="shared" ref="M23:M27" si="9">(L23*1000000/50000)/1000</f>
        <v>0.55654676187949736</v>
      </c>
      <c r="N23" s="34"/>
    </row>
    <row r="24" spans="1:17" ht="15" x14ac:dyDescent="0.3">
      <c r="B24" s="67">
        <v>0.24399999999999999</v>
      </c>
      <c r="C24" s="67">
        <v>0.28799999999999998</v>
      </c>
      <c r="D24" s="27">
        <f t="shared" si="2"/>
        <v>0.26600000000000001</v>
      </c>
      <c r="E24" s="27">
        <f t="shared" si="3"/>
        <v>0.22350000000000003</v>
      </c>
      <c r="F24" s="27">
        <f t="shared" si="4"/>
        <v>-0.65072247253204463</v>
      </c>
      <c r="G24" s="28">
        <f t="shared" si="5"/>
        <v>-3.250686793705073E-3</v>
      </c>
      <c r="H24" s="28">
        <f t="shared" si="6"/>
        <v>0.99254295977132367</v>
      </c>
      <c r="I24" s="29">
        <v>500</v>
      </c>
      <c r="J24" s="30">
        <f t="shared" si="7"/>
        <v>496.27147988566185</v>
      </c>
      <c r="K24" s="31">
        <f t="shared" si="8"/>
        <v>24.813573994283093</v>
      </c>
      <c r="L24" s="32">
        <f t="shared" ref="L24:L27" si="10">K24+K42+K52</f>
        <v>27.220528426694461</v>
      </c>
      <c r="M24" s="33">
        <f t="shared" si="9"/>
        <v>0.54441056853388925</v>
      </c>
      <c r="N24" s="34"/>
    </row>
    <row r="25" spans="1:17" ht="15" x14ac:dyDescent="0.3">
      <c r="A25" s="1" t="s">
        <v>26</v>
      </c>
      <c r="B25" s="67">
        <v>0.219</v>
      </c>
      <c r="C25" s="67">
        <v>0.20599999999999999</v>
      </c>
      <c r="D25" s="27">
        <f t="shared" si="2"/>
        <v>0.21249999999999999</v>
      </c>
      <c r="E25" s="27">
        <f t="shared" si="3"/>
        <v>0.16999999999999998</v>
      </c>
      <c r="F25" s="27">
        <f t="shared" si="4"/>
        <v>-0.76955107862172611</v>
      </c>
      <c r="G25" s="28">
        <f t="shared" si="5"/>
        <v>-0.12804833161729717</v>
      </c>
      <c r="H25" s="28">
        <f t="shared" si="6"/>
        <v>0.74464909903772292</v>
      </c>
      <c r="I25" s="29">
        <v>500</v>
      </c>
      <c r="J25" s="30">
        <f t="shared" si="7"/>
        <v>372.32454951886143</v>
      </c>
      <c r="K25" s="31">
        <f t="shared" si="8"/>
        <v>18.616227475943074</v>
      </c>
      <c r="L25" s="32">
        <f t="shared" si="10"/>
        <v>24.821850503213867</v>
      </c>
      <c r="M25" s="33">
        <f t="shared" si="9"/>
        <v>0.49643701006427732</v>
      </c>
      <c r="N25" s="34"/>
    </row>
    <row r="26" spans="1:17" ht="15" x14ac:dyDescent="0.3">
      <c r="B26" s="67">
        <v>0.22</v>
      </c>
      <c r="C26" s="67">
        <v>0.219</v>
      </c>
      <c r="D26" s="27">
        <f t="shared" si="2"/>
        <v>0.2195</v>
      </c>
      <c r="E26" s="27">
        <f t="shared" si="3"/>
        <v>0.17699999999999999</v>
      </c>
      <c r="F26" s="27">
        <f t="shared" si="4"/>
        <v>-0.75202673363819339</v>
      </c>
      <c r="G26" s="28">
        <f t="shared" si="5"/>
        <v>-0.10964369780908385</v>
      </c>
      <c r="H26" s="28">
        <f t="shared" si="6"/>
        <v>0.7768842235818274</v>
      </c>
      <c r="I26" s="29">
        <v>500</v>
      </c>
      <c r="J26" s="30">
        <f t="shared" si="7"/>
        <v>388.44211179091371</v>
      </c>
      <c r="K26" s="31">
        <f t="shared" si="8"/>
        <v>19.422105589545687</v>
      </c>
      <c r="L26" s="32">
        <f t="shared" si="10"/>
        <v>24.952172079864063</v>
      </c>
      <c r="M26" s="33">
        <f t="shared" si="9"/>
        <v>0.49904344159728126</v>
      </c>
      <c r="N26" s="34"/>
    </row>
    <row r="27" spans="1:17" ht="15" x14ac:dyDescent="0.3">
      <c r="B27" s="67">
        <v>0.184</v>
      </c>
      <c r="C27" s="67">
        <v>0.187</v>
      </c>
      <c r="D27" s="27">
        <f t="shared" si="2"/>
        <v>0.1855</v>
      </c>
      <c r="E27" s="27">
        <f t="shared" si="3"/>
        <v>0.14300000000000002</v>
      </c>
      <c r="F27" s="27">
        <f t="shared" si="4"/>
        <v>-0.84466396253493814</v>
      </c>
      <c r="G27" s="28">
        <f t="shared" si="5"/>
        <v>-0.20693431132156237</v>
      </c>
      <c r="H27" s="28">
        <f t="shared" si="6"/>
        <v>0.62096295011563984</v>
      </c>
      <c r="I27" s="29">
        <v>500</v>
      </c>
      <c r="J27" s="30">
        <f t="shared" si="7"/>
        <v>310.48147505781992</v>
      </c>
      <c r="K27" s="31">
        <f t="shared" si="8"/>
        <v>15.524073752890997</v>
      </c>
      <c r="L27" s="32">
        <f t="shared" si="10"/>
        <v>21.278986413705098</v>
      </c>
      <c r="M27" s="33">
        <f t="shared" si="9"/>
        <v>0.42557972827410195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 s="67">
        <v>0.29299999999999998</v>
      </c>
      <c r="C31" s="67">
        <v>0.30199999999999999</v>
      </c>
      <c r="D31" s="27">
        <f t="shared" ref="D31:D36" si="11">AVERAGE(B31:C31)</f>
        <v>0.29749999999999999</v>
      </c>
      <c r="E31" s="27">
        <f t="shared" ref="E31:E36" si="12">D31-E$8</f>
        <v>0.255</v>
      </c>
      <c r="F31" s="27">
        <f>LOG(E31)</f>
        <v>-0.59345981956604488</v>
      </c>
      <c r="G31" s="28">
        <f>(F31-$B$16)/$B$15</f>
        <v>5.6888403124711426E-2</v>
      </c>
      <c r="H31" s="28">
        <f>10^G31</f>
        <v>1.139956825133378</v>
      </c>
      <c r="I31" s="29">
        <v>500</v>
      </c>
      <c r="J31" s="30">
        <f>(H31*I31)</f>
        <v>569.97841256668903</v>
      </c>
      <c r="K31" s="31">
        <f>(0.05*J31/1000)*1000</f>
        <v>28.498920628334453</v>
      </c>
      <c r="L31" s="32">
        <f>K31+K50</f>
        <v>30.360429760183713</v>
      </c>
      <c r="M31" s="33">
        <f>(L31*1000000/50000)/1000</f>
        <v>0.60720859520367421</v>
      </c>
      <c r="N31" s="35"/>
      <c r="Q31"/>
    </row>
    <row r="32" spans="1:17" ht="15" x14ac:dyDescent="0.3">
      <c r="B32" s="67">
        <v>0.26700000000000002</v>
      </c>
      <c r="C32" s="67">
        <v>0.27300000000000002</v>
      </c>
      <c r="D32" s="27">
        <f t="shared" si="11"/>
        <v>0.27</v>
      </c>
      <c r="E32" s="27">
        <f t="shared" si="12"/>
        <v>0.22750000000000004</v>
      </c>
      <c r="F32" s="27">
        <f t="shared" ref="F32:F36" si="13">LOG(E32)</f>
        <v>-0.64301859900686875</v>
      </c>
      <c r="G32" s="28">
        <f t="shared" ref="G32:G36" si="14">(F32-$B$16)/$B$15</f>
        <v>4.8401703121602703E-3</v>
      </c>
      <c r="H32" s="28">
        <f t="shared" ref="H32:H36" si="15">10^G32</f>
        <v>1.0112072398112899</v>
      </c>
      <c r="I32" s="29">
        <v>500</v>
      </c>
      <c r="J32" s="30">
        <f t="shared" ref="J32:J36" si="16">(H32*I32)</f>
        <v>505.60361990564496</v>
      </c>
      <c r="K32" s="31">
        <f t="shared" ref="K32:K36" si="17">(0.05*J32/1000)*1000</f>
        <v>25.280180995282251</v>
      </c>
      <c r="L32" s="32">
        <f>K32+K51</f>
        <v>27.134171557893492</v>
      </c>
      <c r="M32" s="33">
        <f t="shared" ref="M32:M36" si="18">(L32*1000000/50000)/1000</f>
        <v>0.54268343115786977</v>
      </c>
      <c r="N32" s="36"/>
      <c r="Q32"/>
    </row>
    <row r="33" spans="1:21" ht="15" x14ac:dyDescent="0.3">
      <c r="B33" s="67">
        <v>0.24399999999999999</v>
      </c>
      <c r="C33" s="67">
        <v>0.28799999999999998</v>
      </c>
      <c r="D33" s="27">
        <f t="shared" si="11"/>
        <v>0.26600000000000001</v>
      </c>
      <c r="E33" s="27">
        <f t="shared" si="12"/>
        <v>0.22350000000000003</v>
      </c>
      <c r="F33" s="27">
        <f t="shared" si="13"/>
        <v>-0.65072247253204463</v>
      </c>
      <c r="G33" s="28">
        <f t="shared" si="14"/>
        <v>-3.250686793705073E-3</v>
      </c>
      <c r="H33" s="28">
        <f t="shared" si="15"/>
        <v>0.99254295977132367</v>
      </c>
      <c r="I33" s="29">
        <v>500</v>
      </c>
      <c r="J33" s="30">
        <f t="shared" si="16"/>
        <v>496.27147988566185</v>
      </c>
      <c r="K33" s="31">
        <f t="shared" si="17"/>
        <v>24.813573994283093</v>
      </c>
      <c r="L33" s="32">
        <f t="shared" ref="L33:L36" si="19">K33+K52</f>
        <v>26.495051207679222</v>
      </c>
      <c r="M33" s="33">
        <f t="shared" si="18"/>
        <v>0.52990102415358442</v>
      </c>
      <c r="N33" s="36"/>
      <c r="Q33"/>
      <c r="R33"/>
      <c r="S33"/>
    </row>
    <row r="34" spans="1:21" ht="15" x14ac:dyDescent="0.3">
      <c r="A34" s="1" t="s">
        <v>26</v>
      </c>
      <c r="B34" s="67">
        <v>0.219</v>
      </c>
      <c r="C34" s="67">
        <v>0.20599999999999999</v>
      </c>
      <c r="D34" s="27">
        <f t="shared" si="11"/>
        <v>0.21249999999999999</v>
      </c>
      <c r="E34" s="27">
        <f t="shared" si="12"/>
        <v>0.16999999999999998</v>
      </c>
      <c r="F34" s="27">
        <f t="shared" si="13"/>
        <v>-0.76955107862172611</v>
      </c>
      <c r="G34" s="28">
        <f t="shared" si="14"/>
        <v>-0.12804833161729717</v>
      </c>
      <c r="H34" s="28">
        <f t="shared" si="15"/>
        <v>0.74464909903772292</v>
      </c>
      <c r="I34" s="29">
        <v>500</v>
      </c>
      <c r="J34" s="30">
        <f t="shared" si="16"/>
        <v>372.32454951886143</v>
      </c>
      <c r="K34" s="31">
        <f t="shared" si="17"/>
        <v>18.616227475943074</v>
      </c>
      <c r="L34" s="32">
        <f t="shared" si="19"/>
        <v>22.666032939556622</v>
      </c>
      <c r="M34" s="33">
        <f t="shared" si="18"/>
        <v>0.45332065879113242</v>
      </c>
      <c r="N34" s="36"/>
      <c r="Q34"/>
      <c r="R34"/>
      <c r="S34"/>
    </row>
    <row r="35" spans="1:21" ht="15" x14ac:dyDescent="0.3">
      <c r="B35" s="67">
        <v>0.22</v>
      </c>
      <c r="C35" s="67">
        <v>0.219</v>
      </c>
      <c r="D35" s="27">
        <f t="shared" si="11"/>
        <v>0.2195</v>
      </c>
      <c r="E35" s="27">
        <f t="shared" si="12"/>
        <v>0.17699999999999999</v>
      </c>
      <c r="F35" s="27">
        <f t="shared" si="13"/>
        <v>-0.75202673363819339</v>
      </c>
      <c r="G35" s="28">
        <f t="shared" si="14"/>
        <v>-0.10964369780908385</v>
      </c>
      <c r="H35" s="28">
        <f t="shared" si="15"/>
        <v>0.7768842235818274</v>
      </c>
      <c r="I35" s="29">
        <v>500</v>
      </c>
      <c r="J35" s="30">
        <f t="shared" si="16"/>
        <v>388.44211179091371</v>
      </c>
      <c r="K35" s="31">
        <f t="shared" si="17"/>
        <v>19.422105589545687</v>
      </c>
      <c r="L35" s="32">
        <f t="shared" si="19"/>
        <v>22.614262572002904</v>
      </c>
      <c r="M35" s="33">
        <f t="shared" si="18"/>
        <v>0.45228525144005804</v>
      </c>
      <c r="N35" s="36"/>
      <c r="Q35"/>
      <c r="R35"/>
      <c r="S35"/>
    </row>
    <row r="36" spans="1:21" ht="15" x14ac:dyDescent="0.3">
      <c r="B36" s="67">
        <v>0.184</v>
      </c>
      <c r="C36" s="67">
        <v>0.187</v>
      </c>
      <c r="D36" s="27">
        <f t="shared" si="11"/>
        <v>0.1855</v>
      </c>
      <c r="E36" s="27">
        <f t="shared" si="12"/>
        <v>0.14300000000000002</v>
      </c>
      <c r="F36" s="27">
        <f t="shared" si="13"/>
        <v>-0.84466396253493814</v>
      </c>
      <c r="G36" s="28">
        <f t="shared" si="14"/>
        <v>-0.20693431132156237</v>
      </c>
      <c r="H36" s="28">
        <f t="shared" si="15"/>
        <v>0.62096295011563984</v>
      </c>
      <c r="I36" s="29">
        <v>500</v>
      </c>
      <c r="J36" s="30">
        <f t="shared" si="16"/>
        <v>310.48147505781992</v>
      </c>
      <c r="K36" s="31">
        <f t="shared" si="17"/>
        <v>15.524073752890997</v>
      </c>
      <c r="L36" s="32">
        <f t="shared" si="19"/>
        <v>18.979070540943901</v>
      </c>
      <c r="M36" s="33">
        <f t="shared" si="18"/>
        <v>0.37958141081887803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 s="68">
        <v>0.20699999999999999</v>
      </c>
      <c r="C40" s="68">
        <v>0.22900000000000001</v>
      </c>
      <c r="D40" s="27">
        <f t="shared" ref="D40:D45" si="20">AVERAGE(B40,C40)</f>
        <v>0.218</v>
      </c>
      <c r="E40" s="27">
        <f t="shared" ref="E40:E45" si="21">D40-E$8</f>
        <v>0.17549999999999999</v>
      </c>
      <c r="F40" s="27">
        <f t="shared" ref="F40:F45" si="22">LOG(E40)</f>
        <v>-0.75572287919815717</v>
      </c>
      <c r="G40" s="28">
        <f t="shared" ref="G40:G45" si="23">(F40-$B$16)/$B$15</f>
        <v>-0.11352550940300704</v>
      </c>
      <c r="H40" s="27">
        <f t="shared" ref="H40:H45" si="24">10^G40</f>
        <v>0.76997121678951896</v>
      </c>
      <c r="I40" s="41">
        <v>16</v>
      </c>
      <c r="J40" s="42">
        <f t="shared" ref="J40:J45" si="25">H40*I40</f>
        <v>12.319539468632303</v>
      </c>
      <c r="K40" s="30">
        <f>(0.1*J40/1000)*1000</f>
        <v>1.2319539468632303</v>
      </c>
      <c r="L40" s="43">
        <f>K40*100/L22</f>
        <v>3.8995283112759638</v>
      </c>
      <c r="M40" s="30">
        <f>AVERAGE(L40:L42)</f>
        <v>3.0185559120890297</v>
      </c>
      <c r="N40" s="44">
        <f>STDEV(L40:L42)</f>
        <v>0.76790182160046083</v>
      </c>
      <c r="R40"/>
      <c r="S40"/>
      <c r="T40"/>
      <c r="U40"/>
    </row>
    <row r="41" spans="1:21" ht="15" x14ac:dyDescent="0.3">
      <c r="B41" s="68">
        <v>0.153</v>
      </c>
      <c r="C41" s="68">
        <v>0.13500000000000001</v>
      </c>
      <c r="D41" s="27">
        <f t="shared" si="20"/>
        <v>0.14400000000000002</v>
      </c>
      <c r="E41" s="27">
        <f t="shared" si="21"/>
        <v>0.10150000000000002</v>
      </c>
      <c r="F41" s="27">
        <f t="shared" si="22"/>
        <v>-0.99353395775076814</v>
      </c>
      <c r="G41" s="28">
        <f t="shared" si="23"/>
        <v>-0.36328239449114424</v>
      </c>
      <c r="H41" s="27">
        <f t="shared" si="24"/>
        <v>0.43322908505085905</v>
      </c>
      <c r="I41" s="41">
        <v>16</v>
      </c>
      <c r="J41" s="42">
        <f t="shared" si="25"/>
        <v>6.9316653608137448</v>
      </c>
      <c r="K41" s="30">
        <f t="shared" ref="K41:K45" si="26">(0.1*J41/1000)*1000</f>
        <v>0.69316653608137457</v>
      </c>
      <c r="L41" s="43">
        <f t="shared" ref="L41:L45" si="27">K41*100/L23</f>
        <v>2.4909552388392404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 s="68">
        <v>0.154</v>
      </c>
      <c r="C42" s="68">
        <v>0.14299999999999999</v>
      </c>
      <c r="D42" s="27">
        <f t="shared" si="20"/>
        <v>0.14849999999999999</v>
      </c>
      <c r="E42" s="27">
        <f t="shared" si="21"/>
        <v>0.106</v>
      </c>
      <c r="F42" s="27">
        <f t="shared" si="22"/>
        <v>-0.97469413473522981</v>
      </c>
      <c r="G42" s="28">
        <f t="shared" si="23"/>
        <v>-0.34349620311347184</v>
      </c>
      <c r="H42" s="27">
        <f t="shared" si="24"/>
        <v>0.45342326188452459</v>
      </c>
      <c r="I42" s="41">
        <v>16</v>
      </c>
      <c r="J42" s="42">
        <f t="shared" si="25"/>
        <v>7.2547721901523934</v>
      </c>
      <c r="K42" s="30">
        <f t="shared" si="26"/>
        <v>0.72547721901523943</v>
      </c>
      <c r="L42" s="43">
        <f t="shared" si="27"/>
        <v>2.6651841861518855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 s="68">
        <v>0.34200000000000003</v>
      </c>
      <c r="C43" s="68">
        <v>0.34100000000000003</v>
      </c>
      <c r="D43" s="27">
        <f t="shared" si="20"/>
        <v>0.34150000000000003</v>
      </c>
      <c r="E43" s="27">
        <f t="shared" si="21"/>
        <v>0.29900000000000004</v>
      </c>
      <c r="F43" s="27">
        <f t="shared" si="22"/>
        <v>-0.52432881167557033</v>
      </c>
      <c r="G43" s="28">
        <f t="shared" si="23"/>
        <v>0.12949202318654388</v>
      </c>
      <c r="H43" s="27">
        <f t="shared" si="24"/>
        <v>1.3473859772857788</v>
      </c>
      <c r="I43" s="41">
        <v>16</v>
      </c>
      <c r="J43" s="42">
        <f t="shared" si="25"/>
        <v>21.558175636572461</v>
      </c>
      <c r="K43" s="30">
        <f t="shared" si="26"/>
        <v>2.1558175636572461</v>
      </c>
      <c r="L43" s="43">
        <f t="shared" si="27"/>
        <v>8.6851605337729207</v>
      </c>
      <c r="M43" s="30">
        <f>AVERAGE(L43:L45)</f>
        <v>9.6210379298316049</v>
      </c>
      <c r="N43" s="44">
        <f>STDEV(L43:L45)</f>
        <v>1.0837230731637</v>
      </c>
      <c r="R43"/>
      <c r="S43"/>
      <c r="T43"/>
      <c r="U43"/>
    </row>
    <row r="44" spans="1:21" ht="15" x14ac:dyDescent="0.3">
      <c r="A44" s="45"/>
      <c r="B44" s="68">
        <v>0.38900000000000001</v>
      </c>
      <c r="C44" s="68">
        <v>0.34200000000000003</v>
      </c>
      <c r="D44" s="27">
        <f t="shared" si="20"/>
        <v>0.36550000000000005</v>
      </c>
      <c r="E44" s="27">
        <f t="shared" si="21"/>
        <v>0.32300000000000006</v>
      </c>
      <c r="F44" s="27">
        <f t="shared" si="22"/>
        <v>-0.49079747766889703</v>
      </c>
      <c r="G44" s="28">
        <f t="shared" si="23"/>
        <v>0.16470771450474259</v>
      </c>
      <c r="H44" s="27">
        <f t="shared" si="24"/>
        <v>1.4611934424132251</v>
      </c>
      <c r="I44" s="41">
        <v>16</v>
      </c>
      <c r="J44" s="42">
        <f t="shared" si="25"/>
        <v>23.379095078611602</v>
      </c>
      <c r="K44" s="30">
        <f t="shared" si="26"/>
        <v>2.3379095078611605</v>
      </c>
      <c r="L44" s="43">
        <f t="shared" si="27"/>
        <v>9.3695631000709945</v>
      </c>
      <c r="M44" s="30"/>
      <c r="N44" s="44"/>
      <c r="R44"/>
      <c r="S44"/>
      <c r="T44"/>
      <c r="U44"/>
    </row>
    <row r="45" spans="1:21" ht="15" x14ac:dyDescent="0.3">
      <c r="A45" s="46"/>
      <c r="B45" s="68">
        <v>0.35599999999999998</v>
      </c>
      <c r="C45" s="68">
        <v>0.36499999999999999</v>
      </c>
      <c r="D45" s="27">
        <f t="shared" si="20"/>
        <v>0.36049999999999999</v>
      </c>
      <c r="E45" s="27">
        <f t="shared" si="21"/>
        <v>0.318</v>
      </c>
      <c r="F45" s="27">
        <f t="shared" si="22"/>
        <v>-0.49757288001556732</v>
      </c>
      <c r="G45" s="28">
        <f t="shared" si="23"/>
        <v>0.15759196785566937</v>
      </c>
      <c r="H45" s="27">
        <f t="shared" si="24"/>
        <v>1.4374474204757464</v>
      </c>
      <c r="I45" s="41">
        <v>16</v>
      </c>
      <c r="J45" s="42">
        <f t="shared" si="25"/>
        <v>22.999158727611942</v>
      </c>
      <c r="K45" s="30">
        <f t="shared" si="26"/>
        <v>2.2999158727611944</v>
      </c>
      <c r="L45" s="43">
        <f t="shared" si="27"/>
        <v>10.808390155650901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 s="69">
        <v>0.316</v>
      </c>
      <c r="C50" s="69">
        <v>0.28899999999999998</v>
      </c>
      <c r="D50" s="27">
        <f t="shared" ref="D50:D52" si="28">AVERAGE(B50,C50)</f>
        <v>0.30249999999999999</v>
      </c>
      <c r="E50" s="27">
        <f t="shared" ref="E50:E55" si="29">D50-E$8</f>
        <v>0.26</v>
      </c>
      <c r="F50" s="27">
        <f t="shared" ref="F50:F55" si="30">LOG(E50)</f>
        <v>-0.58502665202918203</v>
      </c>
      <c r="G50" s="28">
        <f t="shared" ref="G50:G55" si="31">(F50-$B$16)/$B$15</f>
        <v>6.5745188385736592E-2</v>
      </c>
      <c r="H50" s="27">
        <f t="shared" ref="H50:H55" si="32">10^G50</f>
        <v>1.1634432074057888</v>
      </c>
      <c r="I50" s="41">
        <v>16</v>
      </c>
      <c r="J50" s="42">
        <f t="shared" ref="J50:J55" si="33">H50*I50</f>
        <v>18.61509131849262</v>
      </c>
      <c r="K50" s="30">
        <f>(0.1*J50/1000)*1000</f>
        <v>1.861509131849262</v>
      </c>
      <c r="L50" s="43">
        <f t="shared" ref="L50:L55" si="34">K50*100/L31</f>
        <v>6.1313662110624811</v>
      </c>
      <c r="M50" s="30">
        <f>AVERAGE(L50:L52)</f>
        <v>6.4368087935599805</v>
      </c>
      <c r="N50" s="44">
        <f>STDEV(L50:L52)</f>
        <v>0.35929413144762889</v>
      </c>
      <c r="O50" s="48">
        <f>L50/L40</f>
        <v>1.5723353497223971</v>
      </c>
      <c r="P50" s="30">
        <f>AVERAGE(O50:O52)</f>
        <v>2.2321825157484607</v>
      </c>
      <c r="Q50" s="44">
        <f>STDEV(O50:O52)</f>
        <v>0.59939097117134399</v>
      </c>
      <c r="S50"/>
      <c r="T50"/>
    </row>
    <row r="51" spans="1:25" ht="15" x14ac:dyDescent="0.3">
      <c r="B51" s="69">
        <v>0.29699999999999999</v>
      </c>
      <c r="C51" s="69">
        <v>0.30599999999999999</v>
      </c>
      <c r="D51" s="27">
        <f t="shared" si="28"/>
        <v>0.30149999999999999</v>
      </c>
      <c r="E51" s="27">
        <f t="shared" si="29"/>
        <v>0.25900000000000001</v>
      </c>
      <c r="F51" s="27">
        <f t="shared" si="30"/>
        <v>-0.5867002359187482</v>
      </c>
      <c r="G51" s="28">
        <f t="shared" si="31"/>
        <v>6.3987536464153533E-2</v>
      </c>
      <c r="H51" s="27">
        <f t="shared" si="32"/>
        <v>1.1587441016320252</v>
      </c>
      <c r="I51" s="41">
        <v>16</v>
      </c>
      <c r="J51" s="42">
        <f t="shared" si="33"/>
        <v>18.539905626112404</v>
      </c>
      <c r="K51" s="30">
        <f t="shared" ref="K51:K55" si="35">(0.1*J51/1000)*1000</f>
        <v>1.8539905626112405</v>
      </c>
      <c r="L51" s="43">
        <f t="shared" si="34"/>
        <v>6.8326779708588656</v>
      </c>
      <c r="M51" s="30"/>
      <c r="N51" s="44"/>
      <c r="O51" s="2">
        <f t="shared" ref="O51:O55" si="36">L51/L41</f>
        <v>2.7429950824980796</v>
      </c>
      <c r="P51" s="30"/>
      <c r="Q51" s="44"/>
      <c r="S51"/>
      <c r="T51"/>
    </row>
    <row r="52" spans="1:25" ht="15" x14ac:dyDescent="0.3">
      <c r="B52" s="69">
        <v>0.28599999999999998</v>
      </c>
      <c r="C52" s="69">
        <v>0.27100000000000002</v>
      </c>
      <c r="D52" s="27">
        <f t="shared" si="28"/>
        <v>0.27849999999999997</v>
      </c>
      <c r="E52" s="27">
        <f t="shared" si="29"/>
        <v>0.23599999999999999</v>
      </c>
      <c r="F52" s="27">
        <f t="shared" si="30"/>
        <v>-0.62708799702989348</v>
      </c>
      <c r="G52" s="28">
        <f t="shared" si="31"/>
        <v>2.1571003676040069E-2</v>
      </c>
      <c r="H52" s="27">
        <f t="shared" si="32"/>
        <v>1.0509232583725798</v>
      </c>
      <c r="I52" s="41">
        <v>16</v>
      </c>
      <c r="J52" s="42">
        <f t="shared" si="33"/>
        <v>16.814772133961277</v>
      </c>
      <c r="K52" s="30">
        <f t="shared" si="35"/>
        <v>1.6814772133961278</v>
      </c>
      <c r="L52" s="43">
        <f t="shared" si="34"/>
        <v>6.3463821987585938</v>
      </c>
      <c r="M52" s="30"/>
      <c r="N52" s="44"/>
      <c r="O52" s="2">
        <f t="shared" si="36"/>
        <v>2.3812171150249055</v>
      </c>
      <c r="P52" s="30"/>
      <c r="Q52" s="44"/>
      <c r="S52"/>
      <c r="T52"/>
    </row>
    <row r="53" spans="1:25" ht="15" x14ac:dyDescent="0.3">
      <c r="A53" s="1" t="s">
        <v>26</v>
      </c>
      <c r="B53" s="69">
        <v>0.60499999999999998</v>
      </c>
      <c r="C53" s="69">
        <v>0.56999999999999995</v>
      </c>
      <c r="D53" s="27">
        <f>AVERAGE(B53:C53)</f>
        <v>0.58749999999999991</v>
      </c>
      <c r="E53" s="27">
        <f t="shared" si="29"/>
        <v>0.54499999999999993</v>
      </c>
      <c r="F53" s="27">
        <f t="shared" si="30"/>
        <v>-0.26360349772335762</v>
      </c>
      <c r="G53" s="28">
        <f t="shared" si="31"/>
        <v>0.40331417929743024</v>
      </c>
      <c r="H53" s="27">
        <f t="shared" si="32"/>
        <v>2.5311284147584665</v>
      </c>
      <c r="I53" s="41">
        <v>16</v>
      </c>
      <c r="J53" s="42">
        <f t="shared" si="33"/>
        <v>40.498054636135464</v>
      </c>
      <c r="K53" s="30">
        <f t="shared" si="35"/>
        <v>4.0498054636135468</v>
      </c>
      <c r="L53" s="43">
        <f t="shared" si="34"/>
        <v>17.867288353516205</v>
      </c>
      <c r="M53" s="30">
        <f>AVERAGE(L53:L55)</f>
        <v>16.72907168777941</v>
      </c>
      <c r="N53" s="44">
        <f>STDEV(L53:L55)</f>
        <v>2.2695256186099297</v>
      </c>
      <c r="O53" s="2">
        <f>L53/L43</f>
        <v>2.0572202763596446</v>
      </c>
      <c r="P53" s="30">
        <f>AVERAGE(O53:O55)</f>
        <v>1.7493454864545515</v>
      </c>
      <c r="Q53" s="44">
        <f>STDEV(O53:O55)</f>
        <v>0.2810455315780378</v>
      </c>
      <c r="S53"/>
      <c r="T53"/>
    </row>
    <row r="54" spans="1:25" ht="15" x14ac:dyDescent="0.3">
      <c r="A54" s="45"/>
      <c r="B54" s="69">
        <v>0.50600000000000001</v>
      </c>
      <c r="C54" s="69">
        <v>0.44800000000000001</v>
      </c>
      <c r="D54" s="27">
        <f>AVERAGE(B54:C54)</f>
        <v>0.47699999999999998</v>
      </c>
      <c r="E54" s="27">
        <f t="shared" si="29"/>
        <v>0.4345</v>
      </c>
      <c r="F54" s="27">
        <f t="shared" si="30"/>
        <v>-0.36201021921531473</v>
      </c>
      <c r="G54" s="28">
        <f t="shared" si="31"/>
        <v>0.29996425808621247</v>
      </c>
      <c r="H54" s="27">
        <f t="shared" si="32"/>
        <v>1.9950981140357604</v>
      </c>
      <c r="I54" s="41">
        <v>16</v>
      </c>
      <c r="J54" s="42">
        <f t="shared" si="33"/>
        <v>31.921569824572167</v>
      </c>
      <c r="K54" s="30">
        <f t="shared" si="35"/>
        <v>3.1921569824572167</v>
      </c>
      <c r="L54" s="43">
        <f t="shared" si="34"/>
        <v>14.115680192062497</v>
      </c>
      <c r="M54" s="30"/>
      <c r="N54" s="44"/>
      <c r="O54" s="2">
        <f t="shared" si="36"/>
        <v>1.5065462542170767</v>
      </c>
      <c r="P54" s="30"/>
      <c r="Q54" s="44"/>
      <c r="S54"/>
      <c r="T54"/>
    </row>
    <row r="55" spans="1:25" ht="15" x14ac:dyDescent="0.3">
      <c r="A55" s="46"/>
      <c r="B55" s="69">
        <v>0.52500000000000002</v>
      </c>
      <c r="C55" s="69">
        <v>0.497</v>
      </c>
      <c r="D55" s="27">
        <f>AVERAGE(B55:C55)</f>
        <v>0.51100000000000001</v>
      </c>
      <c r="E55" s="27">
        <f t="shared" si="29"/>
        <v>0.46850000000000003</v>
      </c>
      <c r="F55" s="27">
        <f t="shared" si="30"/>
        <v>-0.32929040477620292</v>
      </c>
      <c r="G55" s="28">
        <f t="shared" si="31"/>
        <v>0.33432766531144203</v>
      </c>
      <c r="H55" s="27">
        <f t="shared" si="32"/>
        <v>2.1593729925330658</v>
      </c>
      <c r="I55" s="41">
        <v>16</v>
      </c>
      <c r="J55" s="42">
        <f t="shared" si="33"/>
        <v>34.549967880529053</v>
      </c>
      <c r="K55" s="30">
        <f t="shared" si="35"/>
        <v>3.4549967880529056</v>
      </c>
      <c r="L55" s="43">
        <f t="shared" si="34"/>
        <v>18.204246517759533</v>
      </c>
      <c r="M55" s="30"/>
      <c r="N55" s="44"/>
      <c r="O55" s="2">
        <f t="shared" si="36"/>
        <v>1.6842699287869332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2.2321825157484607</v>
      </c>
      <c r="O58" s="30">
        <f>Q50</f>
        <v>0.59939097117134399</v>
      </c>
    </row>
    <row r="59" spans="1:25" ht="15" x14ac:dyDescent="0.3">
      <c r="D59"/>
      <c r="E59"/>
      <c r="G59"/>
      <c r="M59" s="2" t="s">
        <v>26</v>
      </c>
      <c r="N59" s="30">
        <f>P53</f>
        <v>1.7493454864545515</v>
      </c>
      <c r="O59" s="30">
        <f>Q53</f>
        <v>0.2810455315780378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3.0185559120890297</v>
      </c>
      <c r="C65" s="30">
        <f>N40</f>
        <v>0.76790182160046083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6.4368087935599805</v>
      </c>
      <c r="C66" s="30">
        <f>N50</f>
        <v>0.35929413144762889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9.6210379298316049</v>
      </c>
      <c r="C67" s="30">
        <f>N43</f>
        <v>1.0837230731637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16.72907168777941</v>
      </c>
      <c r="C68" s="30">
        <f>N53</f>
        <v>2.2695256186099297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  <c r="H76" s="38"/>
    </row>
    <row r="77" spans="1:8" x14ac:dyDescent="0.2">
      <c r="A77" s="55"/>
      <c r="B77" s="38"/>
      <c r="C77" s="56"/>
      <c r="D77" s="57"/>
      <c r="E77" s="38"/>
      <c r="F77" s="38"/>
      <c r="G77" s="38"/>
    </row>
    <row r="78" spans="1:8" x14ac:dyDescent="0.2">
      <c r="A78" s="52"/>
      <c r="B78" s="58"/>
      <c r="C78" s="59"/>
      <c r="D78" s="38"/>
      <c r="E78" s="38"/>
      <c r="F78" s="38"/>
      <c r="G78" s="38"/>
    </row>
    <row r="79" spans="1:8" x14ac:dyDescent="0.2">
      <c r="A79" s="52"/>
      <c r="B79" s="42"/>
      <c r="C79" s="56"/>
      <c r="D79" s="38"/>
      <c r="E79" s="38"/>
      <c r="F79" s="38"/>
      <c r="G79" s="38"/>
    </row>
    <row r="80" spans="1:8" x14ac:dyDescent="0.2">
      <c r="A80" s="52"/>
      <c r="B80" s="42"/>
      <c r="C80" s="56"/>
      <c r="D80" s="38"/>
      <c r="E80" s="38"/>
      <c r="F80" s="38"/>
      <c r="G80" s="38"/>
    </row>
    <row r="81" spans="1:7" x14ac:dyDescent="0.2">
      <c r="A81" s="52"/>
      <c r="B81" s="42"/>
      <c r="C81" s="56"/>
      <c r="D81" s="38"/>
      <c r="E81" s="38"/>
      <c r="F81" s="38"/>
      <c r="G81" s="38"/>
    </row>
    <row r="82" spans="1:7" x14ac:dyDescent="0.2">
      <c r="A82" s="52"/>
      <c r="B82" s="42"/>
      <c r="C82" s="56"/>
      <c r="D82" s="38"/>
      <c r="E82" s="38"/>
      <c r="F82" s="38"/>
      <c r="G82" s="38"/>
    </row>
    <row r="83" spans="1:7" x14ac:dyDescent="0.2">
      <c r="A83" s="52"/>
      <c r="B83" s="38"/>
      <c r="C83" s="38"/>
      <c r="D83" s="60"/>
      <c r="E83" s="58"/>
      <c r="F83" s="58"/>
      <c r="G83" s="38"/>
    </row>
    <row r="84" spans="1:7" x14ac:dyDescent="0.2">
      <c r="A84" s="52"/>
      <c r="B84" s="42"/>
      <c r="C84" s="56"/>
      <c r="D84" s="47"/>
      <c r="E84" s="47"/>
      <c r="F84" s="47"/>
      <c r="G84" s="38"/>
    </row>
    <row r="85" spans="1:7" x14ac:dyDescent="0.2">
      <c r="A85" s="52"/>
      <c r="B85" s="42"/>
      <c r="C85" s="56"/>
      <c r="D85" s="47"/>
      <c r="E85" s="47"/>
      <c r="F85" s="47"/>
      <c r="G85" s="38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zoomScale="60" zoomScaleNormal="60" workbookViewId="0">
      <selection activeCell="B9" sqref="B9:B13"/>
    </sheetView>
  </sheetViews>
  <sheetFormatPr baseColWidth="10" defaultColWidth="8.75" defaultRowHeight="12.75" x14ac:dyDescent="0.2"/>
  <cols>
    <col min="1" max="1" width="28.125" style="1" customWidth="1"/>
    <col min="2" max="2" width="9" style="2" bestFit="1" customWidth="1"/>
    <col min="3" max="3" width="11.875" style="2" bestFit="1" customWidth="1"/>
    <col min="4" max="4" width="6" style="2" bestFit="1" customWidth="1"/>
    <col min="5" max="5" width="8.75" style="2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64" t="s">
        <v>0</v>
      </c>
      <c r="B1" s="65" t="s">
        <v>44</v>
      </c>
    </row>
    <row r="2" spans="1:20" x14ac:dyDescent="0.2">
      <c r="A2" s="64" t="s">
        <v>1</v>
      </c>
      <c r="B2" s="66" t="s">
        <v>45</v>
      </c>
      <c r="C2" s="3"/>
      <c r="E2" s="4" t="s">
        <v>40</v>
      </c>
    </row>
    <row r="3" spans="1:20" x14ac:dyDescent="0.2">
      <c r="A3" s="64" t="s">
        <v>2</v>
      </c>
      <c r="B3" s="66" t="s">
        <v>43</v>
      </c>
      <c r="D3" s="10" t="s">
        <v>41</v>
      </c>
      <c r="E3" s="10">
        <v>212352</v>
      </c>
      <c r="F3" s="10">
        <v>240976</v>
      </c>
    </row>
    <row r="4" spans="1:20" x14ac:dyDescent="0.2">
      <c r="D4" s="10" t="s">
        <v>42</v>
      </c>
      <c r="E4" s="10">
        <v>196352</v>
      </c>
      <c r="F4" s="10">
        <v>204936</v>
      </c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v>0</v>
      </c>
      <c r="C8" s="63">
        <v>4.3999999999999997E-2</v>
      </c>
      <c r="D8" s="63">
        <v>4.1000000000000002E-2</v>
      </c>
      <c r="E8" s="11">
        <f t="shared" ref="E8:E13" si="0">AVERAGE(C8:D8)</f>
        <v>4.2499999999999996E-2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2">
        <f>A9/23</f>
        <v>0.13695652173913042</v>
      </c>
      <c r="C9" s="63">
        <v>8.5999999999999993E-2</v>
      </c>
      <c r="D9" s="63">
        <v>7.4999999999999997E-2</v>
      </c>
      <c r="E9" s="11">
        <f t="shared" si="0"/>
        <v>8.0499999999999988E-2</v>
      </c>
      <c r="F9" s="12">
        <f>(E9-$E$8)</f>
        <v>3.7999999999999992E-2</v>
      </c>
      <c r="G9" s="12">
        <f>LOG(B9)</f>
        <v>-0.86341728222799241</v>
      </c>
      <c r="H9" s="12">
        <f>LOG(F9)</f>
        <v>-1.4202164033831899</v>
      </c>
      <c r="N9"/>
      <c r="O9"/>
      <c r="P9"/>
    </row>
    <row r="10" spans="1:20" ht="15" x14ac:dyDescent="0.3">
      <c r="A10" s="10">
        <v>10.4</v>
      </c>
      <c r="B10" s="12">
        <f t="shared" ref="B10:B13" si="1">A10/23</f>
        <v>0.45217391304347826</v>
      </c>
      <c r="C10" s="63">
        <v>0.125</v>
      </c>
      <c r="D10" s="63">
        <v>0.13400000000000001</v>
      </c>
      <c r="E10" s="11">
        <f t="shared" si="0"/>
        <v>0.1295</v>
      </c>
      <c r="F10" s="12">
        <f>(E10-$E$8)</f>
        <v>8.7000000000000008E-2</v>
      </c>
      <c r="G10" s="12">
        <f>LOG(B10)</f>
        <v>-0.34469449671881253</v>
      </c>
      <c r="H10" s="12">
        <f>LOG(F10)</f>
        <v>-1.0604807473813815</v>
      </c>
      <c r="N10"/>
      <c r="O10"/>
      <c r="P10"/>
    </row>
    <row r="11" spans="1:20" ht="15" x14ac:dyDescent="0.3">
      <c r="A11" s="10">
        <v>31.5</v>
      </c>
      <c r="B11" s="12">
        <f t="shared" si="1"/>
        <v>1.3695652173913044</v>
      </c>
      <c r="C11" s="63">
        <v>0.36699999999999999</v>
      </c>
      <c r="D11" s="63">
        <v>0.34899999999999998</v>
      </c>
      <c r="E11" s="11">
        <f t="shared" si="0"/>
        <v>0.35799999999999998</v>
      </c>
      <c r="F11" s="12">
        <f>(E11-$E$8)</f>
        <v>0.3155</v>
      </c>
      <c r="G11" s="12">
        <f>LOG(B11)</f>
        <v>0.13658271777200767</v>
      </c>
      <c r="H11" s="12">
        <f>LOG(F11)</f>
        <v>-0.50100063641984682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2">
        <f t="shared" si="1"/>
        <v>4.6086956521739131</v>
      </c>
      <c r="C12" s="63">
        <v>1.121</v>
      </c>
      <c r="D12" s="63">
        <v>0.99199999999999999</v>
      </c>
      <c r="E12" s="11">
        <f t="shared" si="0"/>
        <v>1.0565</v>
      </c>
      <c r="F12" s="12">
        <f>(E12-$E$8)</f>
        <v>1.014</v>
      </c>
      <c r="G12" s="12">
        <f>LOG(B12)</f>
        <v>0.66357802924717735</v>
      </c>
      <c r="H12" s="12">
        <f>LOG(F12)</f>
        <v>6.0379549973171767E-3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2">
        <f t="shared" si="1"/>
        <v>9.1304347826086953</v>
      </c>
      <c r="C13" s="63">
        <v>1.9359999999999999</v>
      </c>
      <c r="D13" s="63">
        <v>1.819</v>
      </c>
      <c r="E13" s="11">
        <f t="shared" si="0"/>
        <v>1.8774999999999999</v>
      </c>
      <c r="F13" s="12">
        <f>(E13-$E$8)</f>
        <v>1.835</v>
      </c>
      <c r="G13" s="12">
        <f>LOG(B13)</f>
        <v>0.96049145871632635</v>
      </c>
      <c r="H13" s="12">
        <f>LOG(F13)</f>
        <v>0.26363606858810812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0.95217026136712635</v>
      </c>
      <c r="N15"/>
    </row>
    <row r="16" spans="1:20" ht="15" x14ac:dyDescent="0.25">
      <c r="A16" s="5" t="s">
        <v>11</v>
      </c>
      <c r="B16" s="11">
        <f>INTERCEPT(H9:H13,G9:G13)</f>
        <v>-0.6476272652380598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 s="70">
        <v>0.17499999999999999</v>
      </c>
      <c r="C22" s="70">
        <v>0.19400000000000001</v>
      </c>
      <c r="D22" s="27">
        <f t="shared" ref="D22:D27" si="2">AVERAGE(B22:C22)</f>
        <v>0.1845</v>
      </c>
      <c r="E22" s="27">
        <f t="shared" ref="E22:E27" si="3">D22-E$8</f>
        <v>0.14200000000000002</v>
      </c>
      <c r="F22" s="27">
        <f>LOG(E22)</f>
        <v>-0.8477116556169435</v>
      </c>
      <c r="G22" s="28">
        <f>(F22-$B$16)/$B$15</f>
        <v>-0.21013509715332054</v>
      </c>
      <c r="H22" s="28">
        <f>10^G22</f>
        <v>0.6164032258244756</v>
      </c>
      <c r="I22" s="29">
        <v>500</v>
      </c>
      <c r="J22" s="30">
        <f>(H22*I22)</f>
        <v>308.20161291223781</v>
      </c>
      <c r="K22" s="31">
        <f>(0.05*J22/1000)*1000</f>
        <v>15.410080645611892</v>
      </c>
      <c r="L22" s="32">
        <f>K22+K40+K50</f>
        <v>17.153567198703392</v>
      </c>
      <c r="M22" s="33">
        <f>(L22*1000000/50000)/1000</f>
        <v>0.34307134397406785</v>
      </c>
      <c r="N22" s="34"/>
    </row>
    <row r="23" spans="1:17" ht="15" x14ac:dyDescent="0.3">
      <c r="B23" s="70">
        <v>0.19800000000000001</v>
      </c>
      <c r="C23" s="70">
        <v>0.19400000000000001</v>
      </c>
      <c r="D23" s="27">
        <f t="shared" si="2"/>
        <v>0.19600000000000001</v>
      </c>
      <c r="E23" s="27">
        <f t="shared" si="3"/>
        <v>0.15350000000000003</v>
      </c>
      <c r="F23" s="27">
        <f t="shared" ref="F23:F27" si="4">LOG(E23)</f>
        <v>-0.81389162018679462</v>
      </c>
      <c r="G23" s="28">
        <f t="shared" ref="G23:G27" si="5">(F23-$B$16)/$B$15</f>
        <v>-0.1746162022640913</v>
      </c>
      <c r="H23" s="28">
        <f t="shared" ref="H23:H27" si="6">10^G23</f>
        <v>0.66893481215366035</v>
      </c>
      <c r="I23" s="29">
        <v>500</v>
      </c>
      <c r="J23" s="30">
        <f t="shared" ref="J23:J27" si="7">(H23*I23)</f>
        <v>334.46740607683017</v>
      </c>
      <c r="K23" s="31">
        <f t="shared" ref="K23:K27" si="8">(0.05*J23/1000)*1000</f>
        <v>16.723370303841509</v>
      </c>
      <c r="L23" s="32">
        <f>K23+K41+K51</f>
        <v>18.341076243085396</v>
      </c>
      <c r="M23" s="33">
        <f t="shared" ref="M23:M27" si="9">(L23*1000000/50000)/1000</f>
        <v>0.36682152486170794</v>
      </c>
      <c r="N23" s="34"/>
    </row>
    <row r="24" spans="1:17" ht="15" x14ac:dyDescent="0.3">
      <c r="B24" s="70">
        <v>0.17599999999999999</v>
      </c>
      <c r="C24" s="70">
        <v>0.18099999999999999</v>
      </c>
      <c r="D24" s="27">
        <f t="shared" si="2"/>
        <v>0.17849999999999999</v>
      </c>
      <c r="E24" s="27">
        <f t="shared" si="3"/>
        <v>0.13600000000000001</v>
      </c>
      <c r="F24" s="27">
        <f t="shared" si="4"/>
        <v>-0.86646109162978246</v>
      </c>
      <c r="G24" s="28">
        <f t="shared" si="5"/>
        <v>-0.22982636117780131</v>
      </c>
      <c r="H24" s="28">
        <f t="shared" si="6"/>
        <v>0.589079132815443</v>
      </c>
      <c r="I24" s="29">
        <v>500</v>
      </c>
      <c r="J24" s="30">
        <f t="shared" si="7"/>
        <v>294.53956640772151</v>
      </c>
      <c r="K24" s="31">
        <f t="shared" si="8"/>
        <v>14.726978320386076</v>
      </c>
      <c r="L24" s="32">
        <f t="shared" ref="L24:L27" si="10">K24+K42+K52</f>
        <v>15.853230717840527</v>
      </c>
      <c r="M24" s="33">
        <f t="shared" si="9"/>
        <v>0.31706461435681055</v>
      </c>
      <c r="N24" s="34"/>
    </row>
    <row r="25" spans="1:17" ht="15" x14ac:dyDescent="0.3">
      <c r="A25" s="1" t="s">
        <v>26</v>
      </c>
      <c r="B25" s="70">
        <v>0.152</v>
      </c>
      <c r="C25" s="70">
        <v>0.155</v>
      </c>
      <c r="D25" s="27">
        <f t="shared" si="2"/>
        <v>0.1535</v>
      </c>
      <c r="E25" s="27">
        <f t="shared" si="3"/>
        <v>0.111</v>
      </c>
      <c r="F25" s="27">
        <f t="shared" si="4"/>
        <v>-0.95467702121334252</v>
      </c>
      <c r="G25" s="28">
        <f t="shared" si="5"/>
        <v>-0.32247358317452657</v>
      </c>
      <c r="H25" s="28">
        <f t="shared" si="6"/>
        <v>0.47591173838627293</v>
      </c>
      <c r="I25" s="29">
        <v>500</v>
      </c>
      <c r="J25" s="30">
        <f t="shared" si="7"/>
        <v>237.95586919313646</v>
      </c>
      <c r="K25" s="31">
        <f t="shared" si="8"/>
        <v>11.897793459656825</v>
      </c>
      <c r="L25" s="32">
        <f t="shared" si="10"/>
        <v>15.410243438855161</v>
      </c>
      <c r="M25" s="33">
        <f t="shared" si="9"/>
        <v>0.30820486877710324</v>
      </c>
      <c r="N25" s="34"/>
    </row>
    <row r="26" spans="1:17" ht="15" x14ac:dyDescent="0.3">
      <c r="B26" s="70">
        <v>0.159</v>
      </c>
      <c r="C26" s="70">
        <v>0.158</v>
      </c>
      <c r="D26" s="27">
        <f t="shared" si="2"/>
        <v>0.1585</v>
      </c>
      <c r="E26" s="27">
        <f t="shared" si="3"/>
        <v>0.11600000000000001</v>
      </c>
      <c r="F26" s="27">
        <f t="shared" si="4"/>
        <v>-0.93554201077308152</v>
      </c>
      <c r="G26" s="28">
        <f t="shared" si="5"/>
        <v>-0.30237737641756807</v>
      </c>
      <c r="H26" s="28">
        <f t="shared" si="6"/>
        <v>0.4984511744072454</v>
      </c>
      <c r="I26" s="29">
        <v>500</v>
      </c>
      <c r="J26" s="30">
        <f t="shared" si="7"/>
        <v>249.22558720362269</v>
      </c>
      <c r="K26" s="31">
        <f t="shared" si="8"/>
        <v>12.461279360181136</v>
      </c>
      <c r="L26" s="32">
        <f t="shared" si="10"/>
        <v>15.820934553709286</v>
      </c>
      <c r="M26" s="33">
        <f t="shared" si="9"/>
        <v>0.31641869107418569</v>
      </c>
      <c r="N26" s="34"/>
    </row>
    <row r="27" spans="1:17" ht="15" x14ac:dyDescent="0.3">
      <c r="B27" s="70">
        <v>0.16700000000000001</v>
      </c>
      <c r="C27" s="70">
        <v>0.16600000000000001</v>
      </c>
      <c r="D27" s="27">
        <f t="shared" si="2"/>
        <v>0.16650000000000001</v>
      </c>
      <c r="E27" s="27">
        <f t="shared" si="3"/>
        <v>0.12400000000000001</v>
      </c>
      <c r="F27" s="27">
        <f t="shared" si="4"/>
        <v>-0.90657831483776485</v>
      </c>
      <c r="G27" s="28">
        <f t="shared" si="5"/>
        <v>-0.27195876631129295</v>
      </c>
      <c r="H27" s="28">
        <f t="shared" si="6"/>
        <v>0.53461511552610164</v>
      </c>
      <c r="I27" s="29">
        <v>500</v>
      </c>
      <c r="J27" s="30">
        <f t="shared" si="7"/>
        <v>267.3075577630508</v>
      </c>
      <c r="K27" s="31">
        <f t="shared" si="8"/>
        <v>13.36537788815254</v>
      </c>
      <c r="L27" s="32">
        <f t="shared" si="10"/>
        <v>17.146885867587912</v>
      </c>
      <c r="M27" s="33">
        <f t="shared" si="9"/>
        <v>0.34293771735175826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 s="70">
        <v>0.17499999999999999</v>
      </c>
      <c r="C31" s="70">
        <v>0.19400000000000001</v>
      </c>
      <c r="D31" s="27">
        <f t="shared" ref="D31:D36" si="11">AVERAGE(B31:C31)</f>
        <v>0.1845</v>
      </c>
      <c r="E31" s="27">
        <f t="shared" ref="E31:E36" si="12">D31-E$8</f>
        <v>0.14200000000000002</v>
      </c>
      <c r="F31" s="27">
        <f>LOG(E31)</f>
        <v>-0.8477116556169435</v>
      </c>
      <c r="G31" s="28">
        <f>(F31-$B$16)/$B$15</f>
        <v>-0.21013509715332054</v>
      </c>
      <c r="H31" s="28">
        <f>10^G31</f>
        <v>0.6164032258244756</v>
      </c>
      <c r="I31" s="29">
        <v>500</v>
      </c>
      <c r="J31" s="30">
        <f>(H31*I31)</f>
        <v>308.20161291223781</v>
      </c>
      <c r="K31" s="31">
        <f>(0.05*J31/1000)*1000</f>
        <v>15.410080645611892</v>
      </c>
      <c r="L31" s="32">
        <f>K31+K50</f>
        <v>16.64203459247512</v>
      </c>
      <c r="M31" s="33">
        <f>(L31*1000000/50000)/1000</f>
        <v>0.33284069184950238</v>
      </c>
      <c r="N31" s="35"/>
      <c r="Q31"/>
    </row>
    <row r="32" spans="1:17" ht="15" x14ac:dyDescent="0.3">
      <c r="B32" s="70">
        <v>0.19800000000000001</v>
      </c>
      <c r="C32" s="70">
        <v>0.19400000000000001</v>
      </c>
      <c r="D32" s="27">
        <f t="shared" si="11"/>
        <v>0.19600000000000001</v>
      </c>
      <c r="E32" s="27">
        <f t="shared" si="12"/>
        <v>0.15350000000000003</v>
      </c>
      <c r="F32" s="27">
        <f t="shared" ref="F32:F36" si="13">LOG(E32)</f>
        <v>-0.81389162018679462</v>
      </c>
      <c r="G32" s="28">
        <f t="shared" ref="G32:G36" si="14">(F32-$B$16)/$B$15</f>
        <v>-0.1746162022640913</v>
      </c>
      <c r="H32" s="28">
        <f t="shared" ref="H32:H36" si="15">10^G32</f>
        <v>0.66893481215366035</v>
      </c>
      <c r="I32" s="29">
        <v>500</v>
      </c>
      <c r="J32" s="30">
        <f t="shared" ref="J32:J36" si="16">(H32*I32)</f>
        <v>334.46740607683017</v>
      </c>
      <c r="K32" s="31">
        <f t="shared" ref="K32:K36" si="17">(0.05*J32/1000)*1000</f>
        <v>16.723370303841509</v>
      </c>
      <c r="L32" s="32">
        <f>K32+K51</f>
        <v>17.808316498293149</v>
      </c>
      <c r="M32" s="33">
        <f t="shared" ref="M32:M36" si="18">(L32*1000000/50000)/1000</f>
        <v>0.356166329965863</v>
      </c>
      <c r="N32" s="36"/>
      <c r="Q32"/>
    </row>
    <row r="33" spans="1:21" ht="15" x14ac:dyDescent="0.3">
      <c r="B33" s="70">
        <v>0.17599999999999999</v>
      </c>
      <c r="C33" s="70">
        <v>0.18099999999999999</v>
      </c>
      <c r="D33" s="27">
        <f t="shared" si="11"/>
        <v>0.17849999999999999</v>
      </c>
      <c r="E33" s="27">
        <f t="shared" si="12"/>
        <v>0.13600000000000001</v>
      </c>
      <c r="F33" s="27">
        <f t="shared" si="13"/>
        <v>-0.86646109162978246</v>
      </c>
      <c r="G33" s="28">
        <f t="shared" si="14"/>
        <v>-0.22982636117780131</v>
      </c>
      <c r="H33" s="28">
        <f t="shared" si="15"/>
        <v>0.589079132815443</v>
      </c>
      <c r="I33" s="29">
        <v>500</v>
      </c>
      <c r="J33" s="30">
        <f t="shared" si="16"/>
        <v>294.53956640772151</v>
      </c>
      <c r="K33" s="31">
        <f t="shared" si="17"/>
        <v>14.726978320386076</v>
      </c>
      <c r="L33" s="32">
        <f t="shared" ref="L33:L36" si="19">K33+K52</f>
        <v>15.362883190889157</v>
      </c>
      <c r="M33" s="33">
        <f t="shared" si="18"/>
        <v>0.30725766381778319</v>
      </c>
      <c r="N33" s="36"/>
      <c r="Q33"/>
      <c r="R33"/>
      <c r="S33"/>
    </row>
    <row r="34" spans="1:21" ht="15" x14ac:dyDescent="0.3">
      <c r="A34" s="1" t="s">
        <v>26</v>
      </c>
      <c r="B34" s="70">
        <v>0.152</v>
      </c>
      <c r="C34" s="70">
        <v>0.155</v>
      </c>
      <c r="D34" s="27">
        <f t="shared" si="11"/>
        <v>0.1535</v>
      </c>
      <c r="E34" s="27">
        <f t="shared" si="12"/>
        <v>0.111</v>
      </c>
      <c r="F34" s="27">
        <f t="shared" si="13"/>
        <v>-0.95467702121334252</v>
      </c>
      <c r="G34" s="28">
        <f t="shared" si="14"/>
        <v>-0.32247358317452657</v>
      </c>
      <c r="H34" s="28">
        <f t="shared" si="15"/>
        <v>0.47591173838627293</v>
      </c>
      <c r="I34" s="29">
        <v>500</v>
      </c>
      <c r="J34" s="30">
        <f t="shared" si="16"/>
        <v>237.95586919313646</v>
      </c>
      <c r="K34" s="31">
        <f t="shared" si="17"/>
        <v>11.897793459656825</v>
      </c>
      <c r="L34" s="32">
        <f t="shared" si="19"/>
        <v>14.163540695716719</v>
      </c>
      <c r="M34" s="33">
        <f t="shared" si="18"/>
        <v>0.2832708139143344</v>
      </c>
      <c r="N34" s="36"/>
      <c r="Q34"/>
      <c r="R34"/>
      <c r="S34"/>
    </row>
    <row r="35" spans="1:21" ht="15" x14ac:dyDescent="0.3">
      <c r="B35" s="70">
        <v>0.159</v>
      </c>
      <c r="C35" s="70">
        <v>0.158</v>
      </c>
      <c r="D35" s="27">
        <f t="shared" si="11"/>
        <v>0.1585</v>
      </c>
      <c r="E35" s="27">
        <f t="shared" si="12"/>
        <v>0.11600000000000001</v>
      </c>
      <c r="F35" s="27">
        <f t="shared" si="13"/>
        <v>-0.93554201077308152</v>
      </c>
      <c r="G35" s="28">
        <f t="shared" si="14"/>
        <v>-0.30237737641756807</v>
      </c>
      <c r="H35" s="28">
        <f t="shared" si="15"/>
        <v>0.4984511744072454</v>
      </c>
      <c r="I35" s="29">
        <v>500</v>
      </c>
      <c r="J35" s="30">
        <f t="shared" si="16"/>
        <v>249.22558720362269</v>
      </c>
      <c r="K35" s="31">
        <f t="shared" si="17"/>
        <v>12.461279360181136</v>
      </c>
      <c r="L35" s="32">
        <f t="shared" si="19"/>
        <v>14.863845649254984</v>
      </c>
      <c r="M35" s="33">
        <f t="shared" si="18"/>
        <v>0.29727691298509967</v>
      </c>
      <c r="N35" s="36"/>
      <c r="Q35"/>
      <c r="R35"/>
      <c r="S35"/>
    </row>
    <row r="36" spans="1:21" ht="15" x14ac:dyDescent="0.3">
      <c r="B36" s="70">
        <v>0.16700000000000001</v>
      </c>
      <c r="C36" s="70">
        <v>0.16600000000000001</v>
      </c>
      <c r="D36" s="27">
        <f t="shared" si="11"/>
        <v>0.16650000000000001</v>
      </c>
      <c r="E36" s="27">
        <f t="shared" si="12"/>
        <v>0.12400000000000001</v>
      </c>
      <c r="F36" s="27">
        <f t="shared" si="13"/>
        <v>-0.90657831483776485</v>
      </c>
      <c r="G36" s="28">
        <f t="shared" si="14"/>
        <v>-0.27195876631129295</v>
      </c>
      <c r="H36" s="28">
        <f t="shared" si="15"/>
        <v>0.53461511552610164</v>
      </c>
      <c r="I36" s="29">
        <v>500</v>
      </c>
      <c r="J36" s="30">
        <f t="shared" si="16"/>
        <v>267.3075577630508</v>
      </c>
      <c r="K36" s="31">
        <f t="shared" si="17"/>
        <v>13.36537788815254</v>
      </c>
      <c r="L36" s="32">
        <f t="shared" si="19"/>
        <v>15.733703605237803</v>
      </c>
      <c r="M36" s="33">
        <f t="shared" si="18"/>
        <v>0.31467407210475601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 s="71">
        <v>0.12</v>
      </c>
      <c r="C40" s="71">
        <v>0.11700000000000001</v>
      </c>
      <c r="D40" s="27">
        <f t="shared" ref="D40:D45" si="20">AVERAGE(B40,C40)</f>
        <v>0.11849999999999999</v>
      </c>
      <c r="E40" s="27">
        <f t="shared" ref="E40:E45" si="21">D40-E$8</f>
        <v>7.5999999999999998E-2</v>
      </c>
      <c r="F40" s="27">
        <f t="shared" ref="F40:F45" si="22">LOG(E40)</f>
        <v>-1.1191864077192086</v>
      </c>
      <c r="G40" s="28">
        <f t="shared" ref="G40:G45" si="23">(F40-$B$16)/$B$15</f>
        <v>-0.4952466608273231</v>
      </c>
      <c r="H40" s="27">
        <f t="shared" ref="H40:H45" si="24">10^G40</f>
        <v>0.31970787889266866</v>
      </c>
      <c r="I40" s="41">
        <v>16</v>
      </c>
      <c r="J40" s="42">
        <f t="shared" ref="J40:J45" si="25">H40*I40</f>
        <v>5.1153260622826986</v>
      </c>
      <c r="K40" s="30">
        <f>(0.1*J40/1000)*1000</f>
        <v>0.5115326062282699</v>
      </c>
      <c r="L40" s="43">
        <f>K40*100/L22</f>
        <v>2.9820771405899511</v>
      </c>
      <c r="M40" s="30">
        <f>AVERAGE(L40:L42)</f>
        <v>2.9932857961899715</v>
      </c>
      <c r="N40" s="44">
        <f>STDEV(L40:L42)</f>
        <v>9.4653720599274488E-2</v>
      </c>
      <c r="R40"/>
      <c r="S40"/>
      <c r="T40"/>
      <c r="U40"/>
    </row>
    <row r="41" spans="1:21" ht="15" x14ac:dyDescent="0.3">
      <c r="B41" s="71">
        <v>0.124</v>
      </c>
      <c r="C41" s="71">
        <v>0.11899999999999999</v>
      </c>
      <c r="D41" s="27">
        <f t="shared" si="20"/>
        <v>0.1215</v>
      </c>
      <c r="E41" s="27">
        <f t="shared" si="21"/>
        <v>7.9000000000000001E-2</v>
      </c>
      <c r="F41" s="27">
        <f t="shared" si="22"/>
        <v>-1.1023729087095586</v>
      </c>
      <c r="G41" s="28">
        <f t="shared" si="23"/>
        <v>-0.47758858044839048</v>
      </c>
      <c r="H41" s="27">
        <f t="shared" si="24"/>
        <v>0.33297484049515425</v>
      </c>
      <c r="I41" s="41">
        <v>16</v>
      </c>
      <c r="J41" s="42">
        <f t="shared" si="25"/>
        <v>5.3275974479224679</v>
      </c>
      <c r="K41" s="30">
        <f t="shared" ref="K41:K45" si="26">(0.1*J41/1000)*1000</f>
        <v>0.53275974479224686</v>
      </c>
      <c r="L41" s="43">
        <f t="shared" ref="L41:L45" si="27">K41*100/L23</f>
        <v>2.9047354568034023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 s="71">
        <v>0.11700000000000001</v>
      </c>
      <c r="C42" s="71">
        <v>0.114</v>
      </c>
      <c r="D42" s="27">
        <f t="shared" si="20"/>
        <v>0.11550000000000001</v>
      </c>
      <c r="E42" s="27">
        <f t="shared" si="21"/>
        <v>7.3000000000000009E-2</v>
      </c>
      <c r="F42" s="27">
        <f t="shared" si="22"/>
        <v>-1.1366771398795441</v>
      </c>
      <c r="G42" s="28">
        <f t="shared" si="23"/>
        <v>-0.5136159933616351</v>
      </c>
      <c r="H42" s="27">
        <f t="shared" si="24"/>
        <v>0.30646720434460567</v>
      </c>
      <c r="I42" s="41">
        <v>16</v>
      </c>
      <c r="J42" s="42">
        <f t="shared" si="25"/>
        <v>4.9034752695136907</v>
      </c>
      <c r="K42" s="30">
        <f t="shared" si="26"/>
        <v>0.49034752695136907</v>
      </c>
      <c r="L42" s="43">
        <f t="shared" si="27"/>
        <v>3.0930447911765619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 s="71">
        <v>0.22</v>
      </c>
      <c r="C43" s="71">
        <v>0.22</v>
      </c>
      <c r="D43" s="27">
        <f t="shared" si="20"/>
        <v>0.22</v>
      </c>
      <c r="E43" s="27">
        <f t="shared" si="21"/>
        <v>0.17749999999999999</v>
      </c>
      <c r="F43" s="27">
        <f t="shared" si="22"/>
        <v>-0.75080164260888715</v>
      </c>
      <c r="G43" s="28">
        <f t="shared" si="23"/>
        <v>-0.10835706759281638</v>
      </c>
      <c r="H43" s="27">
        <f t="shared" si="24"/>
        <v>0.77918921446152578</v>
      </c>
      <c r="I43" s="41">
        <v>16</v>
      </c>
      <c r="J43" s="42">
        <f t="shared" si="25"/>
        <v>12.467027431384412</v>
      </c>
      <c r="K43" s="30">
        <f t="shared" si="26"/>
        <v>1.2467027431384414</v>
      </c>
      <c r="L43" s="43">
        <f t="shared" si="27"/>
        <v>8.0900911662110637</v>
      </c>
      <c r="M43" s="30">
        <f>AVERAGE(L43:L45)</f>
        <v>7.4604089300578993</v>
      </c>
      <c r="N43" s="44">
        <f>STDEV(L43:L45)</f>
        <v>1.2242218296776324</v>
      </c>
      <c r="R43"/>
      <c r="S43"/>
      <c r="T43"/>
      <c r="U43"/>
    </row>
    <row r="44" spans="1:21" ht="15" x14ac:dyDescent="0.3">
      <c r="A44" s="45"/>
      <c r="B44" s="71">
        <v>0.192</v>
      </c>
      <c r="C44" s="71">
        <v>0.16900000000000001</v>
      </c>
      <c r="D44" s="27">
        <f t="shared" si="20"/>
        <v>0.18049999999999999</v>
      </c>
      <c r="E44" s="27">
        <f t="shared" si="21"/>
        <v>0.13800000000000001</v>
      </c>
      <c r="F44" s="27">
        <f t="shared" si="22"/>
        <v>-0.86012091359876341</v>
      </c>
      <c r="G44" s="28">
        <f t="shared" si="23"/>
        <v>-0.22316770117941426</v>
      </c>
      <c r="H44" s="27">
        <f t="shared" si="24"/>
        <v>0.59818056528393992</v>
      </c>
      <c r="I44" s="41">
        <v>16</v>
      </c>
      <c r="J44" s="42">
        <f t="shared" si="25"/>
        <v>9.5708890445430388</v>
      </c>
      <c r="K44" s="30">
        <f t="shared" si="26"/>
        <v>0.95708890445430395</v>
      </c>
      <c r="L44" s="43">
        <f t="shared" si="27"/>
        <v>6.0495092828123127</v>
      </c>
      <c r="M44" s="30"/>
      <c r="N44" s="44"/>
      <c r="R44"/>
      <c r="S44"/>
      <c r="T44"/>
      <c r="U44"/>
    </row>
    <row r="45" spans="1:21" ht="15" x14ac:dyDescent="0.3">
      <c r="A45" s="46"/>
      <c r="B45" s="71">
        <v>0.246</v>
      </c>
      <c r="C45" s="71">
        <v>0.23899999999999999</v>
      </c>
      <c r="D45" s="27">
        <f t="shared" si="20"/>
        <v>0.24249999999999999</v>
      </c>
      <c r="E45" s="27">
        <f t="shared" si="21"/>
        <v>0.2</v>
      </c>
      <c r="F45" s="27">
        <f t="shared" si="22"/>
        <v>-0.69897000433601875</v>
      </c>
      <c r="G45" s="28">
        <f t="shared" si="23"/>
        <v>-5.3921804934593344E-2</v>
      </c>
      <c r="H45" s="27">
        <f t="shared" si="24"/>
        <v>0.88323891396881737</v>
      </c>
      <c r="I45" s="41">
        <v>16</v>
      </c>
      <c r="J45" s="42">
        <f t="shared" si="25"/>
        <v>14.131822623501078</v>
      </c>
      <c r="K45" s="30">
        <f t="shared" si="26"/>
        <v>1.4131822623501078</v>
      </c>
      <c r="L45" s="43">
        <f t="shared" si="27"/>
        <v>8.2416263411503241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 s="72">
        <v>0.214</v>
      </c>
      <c r="C50" s="72">
        <v>0.222</v>
      </c>
      <c r="D50" s="27">
        <f t="shared" ref="D50:D52" si="28">AVERAGE(B50,C50)</f>
        <v>0.218</v>
      </c>
      <c r="E50" s="27">
        <f t="shared" ref="E50:E55" si="29">D50-E$8</f>
        <v>0.17549999999999999</v>
      </c>
      <c r="F50" s="27">
        <f t="shared" ref="F50:F55" si="30">LOG(E50)</f>
        <v>-0.75572287919815717</v>
      </c>
      <c r="G50" s="28">
        <f t="shared" ref="G50:G55" si="31">(F50-$B$16)/$B$15</f>
        <v>-0.11352550940300704</v>
      </c>
      <c r="H50" s="27">
        <f t="shared" ref="H50:H55" si="32">10^G50</f>
        <v>0.76997121678951896</v>
      </c>
      <c r="I50" s="41">
        <v>16</v>
      </c>
      <c r="J50" s="42">
        <f t="shared" ref="J50:J55" si="33">H50*I50</f>
        <v>12.319539468632303</v>
      </c>
      <c r="K50" s="30">
        <f>(0.1*J50/1000)*1000</f>
        <v>1.2319539468632303</v>
      </c>
      <c r="L50" s="43">
        <f t="shared" ref="L50:L55" si="34">K50*100/L31</f>
        <v>7.4026642596949763</v>
      </c>
      <c r="M50" s="30">
        <f>AVERAGE(L50:L52)</f>
        <v>5.8780832788214745</v>
      </c>
      <c r="N50" s="44">
        <f>STDEV(L50:L52)</f>
        <v>1.6422356073677959</v>
      </c>
      <c r="O50" s="48">
        <f>L50/L40</f>
        <v>2.4823852337470016</v>
      </c>
      <c r="P50" s="30">
        <f>AVERAGE(O50:O52)</f>
        <v>1.9726702155733964</v>
      </c>
      <c r="Q50" s="44">
        <f>STDEV(O50:O52)</f>
        <v>0.58218068041541582</v>
      </c>
      <c r="S50"/>
      <c r="T50"/>
    </row>
    <row r="51" spans="1:25" ht="15" x14ac:dyDescent="0.3">
      <c r="B51" s="72">
        <v>0.19400000000000001</v>
      </c>
      <c r="C51" s="72">
        <v>0.20200000000000001</v>
      </c>
      <c r="D51" s="27">
        <f t="shared" si="28"/>
        <v>0.19800000000000001</v>
      </c>
      <c r="E51" s="27">
        <f t="shared" si="29"/>
        <v>0.15550000000000003</v>
      </c>
      <c r="F51" s="27">
        <f t="shared" si="30"/>
        <v>-0.80826960663714364</v>
      </c>
      <c r="G51" s="28">
        <f t="shared" si="31"/>
        <v>-0.1687117818282137</v>
      </c>
      <c r="H51" s="27">
        <f t="shared" si="32"/>
        <v>0.67809137153227439</v>
      </c>
      <c r="I51" s="41">
        <v>16</v>
      </c>
      <c r="J51" s="42">
        <f t="shared" si="33"/>
        <v>10.84946194451639</v>
      </c>
      <c r="K51" s="30">
        <f t="shared" ref="K51:K55" si="35">(0.1*J51/1000)*1000</f>
        <v>1.084946194451639</v>
      </c>
      <c r="L51" s="43">
        <f t="shared" si="34"/>
        <v>6.0923568746974279</v>
      </c>
      <c r="M51" s="30"/>
      <c r="N51" s="44"/>
      <c r="O51" s="2">
        <f>L51/L41</f>
        <v>2.0973878569313618</v>
      </c>
      <c r="P51" s="30"/>
      <c r="Q51" s="44"/>
      <c r="S51"/>
      <c r="T51"/>
    </row>
    <row r="52" spans="1:25" ht="15" x14ac:dyDescent="0.3">
      <c r="B52" s="72">
        <v>0.14899999999999999</v>
      </c>
      <c r="C52" s="72">
        <v>0.123</v>
      </c>
      <c r="D52" s="27">
        <f t="shared" si="28"/>
        <v>0.13600000000000001</v>
      </c>
      <c r="E52" s="27">
        <f t="shared" si="29"/>
        <v>9.3500000000000014E-2</v>
      </c>
      <c r="F52" s="27">
        <f t="shared" si="30"/>
        <v>-1.0291883891274822</v>
      </c>
      <c r="G52" s="28">
        <f t="shared" si="31"/>
        <v>-0.40072783132459616</v>
      </c>
      <c r="H52" s="27">
        <f t="shared" si="32"/>
        <v>0.39744054406442608</v>
      </c>
      <c r="I52" s="41">
        <v>16</v>
      </c>
      <c r="J52" s="42">
        <f t="shared" si="33"/>
        <v>6.3590487050308173</v>
      </c>
      <c r="K52" s="30">
        <f t="shared" si="35"/>
        <v>0.63590487050308175</v>
      </c>
      <c r="L52" s="43">
        <f t="shared" si="34"/>
        <v>4.1392287020720202</v>
      </c>
      <c r="M52" s="30"/>
      <c r="N52" s="44"/>
      <c r="O52" s="2">
        <f t="shared" ref="O52:O55" si="36">L52/L42</f>
        <v>1.3382375560418254</v>
      </c>
      <c r="P52" s="30"/>
      <c r="Q52" s="44"/>
      <c r="S52"/>
      <c r="T52"/>
    </row>
    <row r="53" spans="1:25" ht="15" x14ac:dyDescent="0.3">
      <c r="A53" s="1" t="s">
        <v>26</v>
      </c>
      <c r="B53" s="72">
        <v>0.36099999999999999</v>
      </c>
      <c r="C53" s="72">
        <v>0.35099999999999998</v>
      </c>
      <c r="D53" s="27">
        <f>AVERAGE(B53:C53)</f>
        <v>0.35599999999999998</v>
      </c>
      <c r="E53" s="27">
        <f t="shared" si="29"/>
        <v>0.3135</v>
      </c>
      <c r="F53" s="27">
        <f t="shared" si="30"/>
        <v>-0.50376245483326476</v>
      </c>
      <c r="G53" s="28">
        <f t="shared" si="31"/>
        <v>0.1510914762221558</v>
      </c>
      <c r="H53" s="27">
        <f t="shared" si="32"/>
        <v>1.4160920225374338</v>
      </c>
      <c r="I53" s="41">
        <v>16</v>
      </c>
      <c r="J53" s="42">
        <f t="shared" si="33"/>
        <v>22.657472360598941</v>
      </c>
      <c r="K53" s="30">
        <f t="shared" si="35"/>
        <v>2.265747236059894</v>
      </c>
      <c r="L53" s="43">
        <f t="shared" si="34"/>
        <v>15.997039756768531</v>
      </c>
      <c r="M53" s="30">
        <f>AVERAGE(L53:L55)</f>
        <v>15.737810050344246</v>
      </c>
      <c r="N53" s="44">
        <f>STDEV(L53:L55)</f>
        <v>0.59927178884740184</v>
      </c>
      <c r="O53" s="2">
        <f>L53/L43</f>
        <v>1.9773621122567189</v>
      </c>
      <c r="P53" s="30">
        <f>AVERAGE(O53:O55)</f>
        <v>2.1585642314295832</v>
      </c>
      <c r="Q53" s="44">
        <f>STDEV(O53:O55)</f>
        <v>0.45094377695003024</v>
      </c>
      <c r="S53"/>
      <c r="T53"/>
    </row>
    <row r="54" spans="1:25" ht="15" x14ac:dyDescent="0.3">
      <c r="A54" s="45"/>
      <c r="B54" s="72">
        <v>0.36</v>
      </c>
      <c r="C54" s="72">
        <v>0.38800000000000001</v>
      </c>
      <c r="D54" s="27">
        <f>AVERAGE(B54:C54)</f>
        <v>0.374</v>
      </c>
      <c r="E54" s="27">
        <f t="shared" si="29"/>
        <v>0.33150000000000002</v>
      </c>
      <c r="F54" s="27">
        <f t="shared" si="30"/>
        <v>-0.47951646725920805</v>
      </c>
      <c r="G54" s="28">
        <f t="shared" si="31"/>
        <v>0.17655539644504148</v>
      </c>
      <c r="H54" s="27">
        <f t="shared" si="32"/>
        <v>1.5016039306711542</v>
      </c>
      <c r="I54" s="41">
        <v>16</v>
      </c>
      <c r="J54" s="42">
        <f t="shared" si="33"/>
        <v>24.025662890738467</v>
      </c>
      <c r="K54" s="30">
        <f t="shared" si="35"/>
        <v>2.4025662890738468</v>
      </c>
      <c r="L54" s="43">
        <f t="shared" si="34"/>
        <v>16.163826951434132</v>
      </c>
      <c r="M54" s="30"/>
      <c r="N54" s="44"/>
      <c r="O54" s="2">
        <f t="shared" si="36"/>
        <v>2.6719236545943188</v>
      </c>
      <c r="P54" s="30"/>
      <c r="Q54" s="44"/>
      <c r="S54"/>
      <c r="T54"/>
    </row>
    <row r="55" spans="1:25" ht="15" x14ac:dyDescent="0.3">
      <c r="A55" s="46"/>
      <c r="B55" s="72">
        <v>0.35299999999999998</v>
      </c>
      <c r="C55" s="72">
        <v>0.38600000000000001</v>
      </c>
      <c r="D55" s="27">
        <f>AVERAGE(B55:C55)</f>
        <v>0.3695</v>
      </c>
      <c r="E55" s="27">
        <f t="shared" si="29"/>
        <v>0.32700000000000001</v>
      </c>
      <c r="F55" s="27">
        <f t="shared" si="30"/>
        <v>-0.48545224733971393</v>
      </c>
      <c r="G55" s="28">
        <f t="shared" si="31"/>
        <v>0.17032144825180209</v>
      </c>
      <c r="H55" s="27">
        <f t="shared" si="32"/>
        <v>1.4802035731782894</v>
      </c>
      <c r="I55" s="41">
        <v>16</v>
      </c>
      <c r="J55" s="42">
        <f t="shared" si="33"/>
        <v>23.683257170852631</v>
      </c>
      <c r="K55" s="30">
        <f t="shared" si="35"/>
        <v>2.3683257170852632</v>
      </c>
      <c r="L55" s="43">
        <f t="shared" si="34"/>
        <v>15.052563442830076</v>
      </c>
      <c r="M55" s="30"/>
      <c r="N55" s="44"/>
      <c r="O55" s="2">
        <f t="shared" si="36"/>
        <v>1.8264069274377119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1.9726702155733964</v>
      </c>
      <c r="O58" s="30">
        <f>Q50</f>
        <v>0.58218068041541582</v>
      </c>
    </row>
    <row r="59" spans="1:25" ht="15" x14ac:dyDescent="0.3">
      <c r="D59"/>
      <c r="E59"/>
      <c r="G59"/>
      <c r="M59" s="2" t="s">
        <v>26</v>
      </c>
      <c r="N59" s="30">
        <f>P53</f>
        <v>2.1585642314295832</v>
      </c>
      <c r="O59" s="30">
        <f>Q53</f>
        <v>0.45094377695003024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2.9932857961899715</v>
      </c>
      <c r="C65" s="30">
        <f>N40</f>
        <v>9.4653720599274488E-2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5.8780832788214745</v>
      </c>
      <c r="C66" s="30">
        <f>N50</f>
        <v>1.6422356073677959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7.4604089300578993</v>
      </c>
      <c r="C67" s="30">
        <f>N43</f>
        <v>1.2242218296776324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15.737810050344246</v>
      </c>
      <c r="C68" s="30">
        <f>N53</f>
        <v>0.59927178884740184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  <c r="H76" s="38"/>
    </row>
    <row r="77" spans="1:8" x14ac:dyDescent="0.2">
      <c r="A77" s="55"/>
      <c r="B77" s="38"/>
      <c r="C77" s="56"/>
      <c r="D77" s="57"/>
      <c r="E77" s="38"/>
      <c r="F77" s="38"/>
      <c r="G77" s="38"/>
    </row>
    <row r="78" spans="1:8" x14ac:dyDescent="0.2">
      <c r="A78" s="52"/>
      <c r="B78" s="58"/>
      <c r="C78" s="59"/>
      <c r="D78" s="38"/>
      <c r="E78" s="38"/>
      <c r="F78" s="38"/>
      <c r="G78" s="38"/>
    </row>
    <row r="79" spans="1:8" x14ac:dyDescent="0.2">
      <c r="A79" s="52"/>
      <c r="B79" s="42"/>
      <c r="C79" s="56"/>
      <c r="D79" s="38"/>
      <c r="E79" s="38"/>
      <c r="F79" s="38"/>
      <c r="G79" s="38"/>
    </row>
    <row r="80" spans="1:8" x14ac:dyDescent="0.2">
      <c r="A80" s="52"/>
      <c r="B80" s="42"/>
      <c r="C80" s="56"/>
      <c r="D80" s="38"/>
      <c r="E80" s="38"/>
      <c r="F80" s="38"/>
      <c r="G80" s="38"/>
    </row>
    <row r="81" spans="1:7" x14ac:dyDescent="0.2">
      <c r="A81" s="52"/>
      <c r="B81" s="42"/>
      <c r="C81" s="56"/>
      <c r="D81" s="38"/>
      <c r="E81" s="38"/>
      <c r="F81" s="38"/>
      <c r="G81" s="38"/>
    </row>
    <row r="82" spans="1:7" x14ac:dyDescent="0.2">
      <c r="A82" s="52"/>
      <c r="B82" s="42"/>
      <c r="C82" s="56"/>
      <c r="D82" s="38"/>
      <c r="E82" s="38"/>
      <c r="F82" s="38"/>
      <c r="G82" s="38"/>
    </row>
    <row r="83" spans="1:7" x14ac:dyDescent="0.2">
      <c r="A83" s="52"/>
      <c r="B83" s="38"/>
      <c r="C83" s="38"/>
      <c r="D83" s="60"/>
      <c r="E83" s="58"/>
      <c r="F83" s="58"/>
      <c r="G83" s="38"/>
    </row>
    <row r="84" spans="1:7" x14ac:dyDescent="0.2">
      <c r="A84" s="52"/>
      <c r="B84" s="42"/>
      <c r="C84" s="56"/>
      <c r="D84" s="47"/>
      <c r="E84" s="47"/>
      <c r="F84" s="47"/>
      <c r="G84" s="38"/>
    </row>
    <row r="85" spans="1:7" x14ac:dyDescent="0.2">
      <c r="A85" s="52"/>
      <c r="B85" s="42"/>
      <c r="C85" s="56"/>
      <c r="D85" s="47"/>
      <c r="E85" s="47"/>
      <c r="F85" s="47"/>
      <c r="G85" s="38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opLeftCell="A19" zoomScale="60" zoomScaleNormal="60" workbookViewId="0">
      <selection activeCell="B9" sqref="B9:B13"/>
    </sheetView>
  </sheetViews>
  <sheetFormatPr baseColWidth="10" defaultColWidth="8.75" defaultRowHeight="12.75" x14ac:dyDescent="0.2"/>
  <cols>
    <col min="1" max="1" width="28.125" style="1" customWidth="1"/>
    <col min="2" max="2" width="9" style="2" bestFit="1" customWidth="1"/>
    <col min="3" max="3" width="11.875" style="2" bestFit="1" customWidth="1"/>
    <col min="4" max="4" width="6" style="2" bestFit="1" customWidth="1"/>
    <col min="5" max="5" width="7.875" style="2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64" t="s">
        <v>0</v>
      </c>
      <c r="B1" s="65" t="s">
        <v>44</v>
      </c>
    </row>
    <row r="2" spans="1:20" x14ac:dyDescent="0.2">
      <c r="A2" s="64" t="s">
        <v>1</v>
      </c>
      <c r="B2" s="66" t="s">
        <v>45</v>
      </c>
      <c r="C2" s="3"/>
      <c r="E2" s="4" t="s">
        <v>40</v>
      </c>
    </row>
    <row r="3" spans="1:20" x14ac:dyDescent="0.2">
      <c r="A3" s="64" t="s">
        <v>2</v>
      </c>
      <c r="B3" s="66" t="s">
        <v>43</v>
      </c>
      <c r="D3" s="10" t="s">
        <v>41</v>
      </c>
      <c r="E3" s="10">
        <v>146072</v>
      </c>
      <c r="F3" s="10">
        <v>176600</v>
      </c>
    </row>
    <row r="4" spans="1:20" x14ac:dyDescent="0.2">
      <c r="D4" s="10" t="s">
        <v>42</v>
      </c>
      <c r="E4" s="10">
        <v>228872</v>
      </c>
      <c r="F4" s="10">
        <v>174040</v>
      </c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v>0</v>
      </c>
      <c r="C8" s="63">
        <v>4.3999999999999997E-2</v>
      </c>
      <c r="D8" s="63">
        <v>4.1000000000000002E-2</v>
      </c>
      <c r="E8" s="11">
        <f t="shared" ref="E8:E13" si="0">AVERAGE(C8:D8)</f>
        <v>4.2499999999999996E-2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2">
        <f>A9/23</f>
        <v>0.13695652173913042</v>
      </c>
      <c r="C9" s="63">
        <v>8.5999999999999993E-2</v>
      </c>
      <c r="D9" s="63">
        <v>7.4999999999999997E-2</v>
      </c>
      <c r="E9" s="11">
        <f t="shared" si="0"/>
        <v>8.0499999999999988E-2</v>
      </c>
      <c r="F9" s="12">
        <f>(E9-$E$8)</f>
        <v>3.7999999999999992E-2</v>
      </c>
      <c r="G9" s="12">
        <f>LOG(B9)</f>
        <v>-0.86341728222799241</v>
      </c>
      <c r="H9" s="12">
        <f>LOG(F9)</f>
        <v>-1.4202164033831899</v>
      </c>
      <c r="N9"/>
      <c r="O9"/>
      <c r="P9"/>
    </row>
    <row r="10" spans="1:20" ht="15" x14ac:dyDescent="0.3">
      <c r="A10" s="10">
        <v>10.4</v>
      </c>
      <c r="B10" s="12">
        <f t="shared" ref="B10:B13" si="1">A10/23</f>
        <v>0.45217391304347826</v>
      </c>
      <c r="C10" s="63">
        <v>0.125</v>
      </c>
      <c r="D10" s="63">
        <v>0.13400000000000001</v>
      </c>
      <c r="E10" s="11">
        <f t="shared" si="0"/>
        <v>0.1295</v>
      </c>
      <c r="F10" s="12">
        <f>(E10-$E$8)</f>
        <v>8.7000000000000008E-2</v>
      </c>
      <c r="G10" s="12">
        <f>LOG(B10)</f>
        <v>-0.34469449671881253</v>
      </c>
      <c r="H10" s="12">
        <f>LOG(F10)</f>
        <v>-1.0604807473813815</v>
      </c>
      <c r="N10"/>
      <c r="O10"/>
      <c r="P10"/>
    </row>
    <row r="11" spans="1:20" ht="15" x14ac:dyDescent="0.3">
      <c r="A11" s="10">
        <v>31.5</v>
      </c>
      <c r="B11" s="12">
        <f t="shared" si="1"/>
        <v>1.3695652173913044</v>
      </c>
      <c r="C11" s="63">
        <v>0.36699999999999999</v>
      </c>
      <c r="D11" s="63">
        <v>0.34899999999999998</v>
      </c>
      <c r="E11" s="11">
        <f t="shared" si="0"/>
        <v>0.35799999999999998</v>
      </c>
      <c r="F11" s="12">
        <f>(E11-$E$8)</f>
        <v>0.3155</v>
      </c>
      <c r="G11" s="12">
        <f>LOG(B11)</f>
        <v>0.13658271777200767</v>
      </c>
      <c r="H11" s="12">
        <f>LOG(F11)</f>
        <v>-0.50100063641984682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2">
        <f t="shared" si="1"/>
        <v>4.6086956521739131</v>
      </c>
      <c r="C12" s="63">
        <v>1.121</v>
      </c>
      <c r="D12" s="63">
        <v>0.99199999999999999</v>
      </c>
      <c r="E12" s="11">
        <f t="shared" si="0"/>
        <v>1.0565</v>
      </c>
      <c r="F12" s="12">
        <f>(E12-$E$8)</f>
        <v>1.014</v>
      </c>
      <c r="G12" s="12">
        <f>LOG(B12)</f>
        <v>0.66357802924717735</v>
      </c>
      <c r="H12" s="12">
        <f>LOG(F12)</f>
        <v>6.0379549973171767E-3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2">
        <f t="shared" si="1"/>
        <v>9.1304347826086953</v>
      </c>
      <c r="C13" s="63">
        <v>1.9359999999999999</v>
      </c>
      <c r="D13" s="63">
        <v>1.819</v>
      </c>
      <c r="E13" s="11">
        <f t="shared" si="0"/>
        <v>1.8774999999999999</v>
      </c>
      <c r="F13" s="12">
        <f>(E13-$E$8)</f>
        <v>1.835</v>
      </c>
      <c r="G13" s="12">
        <f>LOG(B13)</f>
        <v>0.96049145871632635</v>
      </c>
      <c r="H13" s="12">
        <f>LOG(F13)</f>
        <v>0.26363606858810812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0.95217026136712635</v>
      </c>
      <c r="N15"/>
    </row>
    <row r="16" spans="1:20" ht="15" x14ac:dyDescent="0.25">
      <c r="A16" s="5" t="s">
        <v>11</v>
      </c>
      <c r="B16" s="11">
        <f>INTERCEPT(H9:H13,G9:G13)</f>
        <v>-0.6476272652380598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 s="73">
        <v>0.255</v>
      </c>
      <c r="C22" s="73">
        <v>0.26500000000000001</v>
      </c>
      <c r="D22" s="27">
        <f t="shared" ref="D22:D27" si="2">AVERAGE(B22:C22)</f>
        <v>0.26</v>
      </c>
      <c r="E22" s="27">
        <f t="shared" ref="E22:E27" si="3">D22-E$8</f>
        <v>0.21750000000000003</v>
      </c>
      <c r="F22" s="27">
        <f>LOG(E22)</f>
        <v>-0.66254073870934382</v>
      </c>
      <c r="G22" s="28">
        <f>(F22-$B$16)/$B$15</f>
        <v>-1.5662612115055194E-2</v>
      </c>
      <c r="H22" s="28">
        <f>10^G22</f>
        <v>0.96457807891712766</v>
      </c>
      <c r="I22" s="29">
        <v>500</v>
      </c>
      <c r="J22" s="30">
        <f>(H22*I22)</f>
        <v>482.28903945856382</v>
      </c>
      <c r="K22" s="31">
        <f>(0.05*J22/1000)*1000</f>
        <v>24.114451972928194</v>
      </c>
      <c r="L22" s="32">
        <f>K22+K40+K50</f>
        <v>25.736243221053272</v>
      </c>
      <c r="M22" s="33">
        <f>(L22*1000000/50000)/1000</f>
        <v>0.51472486442106546</v>
      </c>
      <c r="N22" s="34"/>
    </row>
    <row r="23" spans="1:17" ht="15" x14ac:dyDescent="0.3">
      <c r="B23" s="73">
        <v>0.309</v>
      </c>
      <c r="C23" s="73">
        <v>0.29499999999999998</v>
      </c>
      <c r="D23" s="27">
        <f t="shared" si="2"/>
        <v>0.30199999999999999</v>
      </c>
      <c r="E23" s="27">
        <f t="shared" si="3"/>
        <v>0.25950000000000001</v>
      </c>
      <c r="F23" s="27">
        <f t="shared" ref="F23:F27" si="4">LOG(E23)</f>
        <v>-0.58586263781552328</v>
      </c>
      <c r="G23" s="28">
        <f t="shared" ref="G23:G27" si="5">(F23-$B$16)/$B$15</f>
        <v>6.4867209078610433E-2</v>
      </c>
      <c r="H23" s="28">
        <f t="shared" ref="H23:H27" si="6">10^G23</f>
        <v>1.1610935408160108</v>
      </c>
      <c r="I23" s="29">
        <v>500</v>
      </c>
      <c r="J23" s="30">
        <f t="shared" ref="J23:J27" si="7">(H23*I23)</f>
        <v>580.54677040800539</v>
      </c>
      <c r="K23" s="31">
        <f t="shared" ref="K23:K27" si="8">(0.05*J23/1000)*1000</f>
        <v>29.027338520400271</v>
      </c>
      <c r="L23" s="32">
        <f>K23+K41+K51</f>
        <v>30.465478058580842</v>
      </c>
      <c r="M23" s="33">
        <f t="shared" ref="M23:M27" si="9">(L23*1000000/50000)/1000</f>
        <v>0.60930956117161683</v>
      </c>
      <c r="N23" s="34"/>
    </row>
    <row r="24" spans="1:17" ht="15" x14ac:dyDescent="0.3">
      <c r="B24" s="73">
        <v>0.28000000000000003</v>
      </c>
      <c r="C24" s="73">
        <v>0.26</v>
      </c>
      <c r="D24" s="27">
        <f t="shared" si="2"/>
        <v>0.27</v>
      </c>
      <c r="E24" s="27">
        <f t="shared" si="3"/>
        <v>0.22750000000000004</v>
      </c>
      <c r="F24" s="27">
        <f t="shared" si="4"/>
        <v>-0.64301859900686875</v>
      </c>
      <c r="G24" s="28">
        <f t="shared" si="5"/>
        <v>4.8401703121602703E-3</v>
      </c>
      <c r="H24" s="28">
        <f t="shared" si="6"/>
        <v>1.0112072398112899</v>
      </c>
      <c r="I24" s="29">
        <v>500</v>
      </c>
      <c r="J24" s="30">
        <f t="shared" si="7"/>
        <v>505.60361990564496</v>
      </c>
      <c r="K24" s="31">
        <f t="shared" si="8"/>
        <v>25.280180995282251</v>
      </c>
      <c r="L24" s="32">
        <f t="shared" ref="L24:L27" si="10">K24+K42+K52</f>
        <v>27.246127588981274</v>
      </c>
      <c r="M24" s="33">
        <f t="shared" si="9"/>
        <v>0.54492255177962545</v>
      </c>
      <c r="N24" s="34"/>
    </row>
    <row r="25" spans="1:17" ht="15" x14ac:dyDescent="0.3">
      <c r="A25" s="1" t="s">
        <v>26</v>
      </c>
      <c r="B25" s="73">
        <v>0.26100000000000001</v>
      </c>
      <c r="C25" s="73">
        <v>0.27100000000000002</v>
      </c>
      <c r="D25" s="27">
        <f t="shared" si="2"/>
        <v>0.26600000000000001</v>
      </c>
      <c r="E25" s="27">
        <f t="shared" si="3"/>
        <v>0.22350000000000003</v>
      </c>
      <c r="F25" s="27">
        <f t="shared" si="4"/>
        <v>-0.65072247253204463</v>
      </c>
      <c r="G25" s="28">
        <f t="shared" si="5"/>
        <v>-3.250686793705073E-3</v>
      </c>
      <c r="H25" s="28">
        <f t="shared" si="6"/>
        <v>0.99254295977132367</v>
      </c>
      <c r="I25" s="29">
        <v>500</v>
      </c>
      <c r="J25" s="30">
        <f t="shared" si="7"/>
        <v>496.27147988566185</v>
      </c>
      <c r="K25" s="31">
        <f t="shared" si="8"/>
        <v>24.813573994283093</v>
      </c>
      <c r="L25" s="32">
        <f t="shared" si="10"/>
        <v>32.076582064859764</v>
      </c>
      <c r="M25" s="33">
        <f t="shared" si="9"/>
        <v>0.64153164129719531</v>
      </c>
      <c r="N25" s="34"/>
    </row>
    <row r="26" spans="1:17" ht="15" x14ac:dyDescent="0.3">
      <c r="B26" s="73">
        <v>0.188</v>
      </c>
      <c r="C26" s="73">
        <v>0.19</v>
      </c>
      <c r="D26" s="27">
        <f t="shared" si="2"/>
        <v>0.189</v>
      </c>
      <c r="E26" s="27">
        <f t="shared" si="3"/>
        <v>0.14650000000000002</v>
      </c>
      <c r="F26" s="27">
        <f t="shared" si="4"/>
        <v>-0.8341623753098717</v>
      </c>
      <c r="G26" s="28">
        <f t="shared" si="5"/>
        <v>-0.19590520481492957</v>
      </c>
      <c r="H26" s="28">
        <f t="shared" si="6"/>
        <v>0.63693453197142724</v>
      </c>
      <c r="I26" s="29">
        <v>500</v>
      </c>
      <c r="J26" s="30">
        <f t="shared" si="7"/>
        <v>318.4672659857136</v>
      </c>
      <c r="K26" s="31">
        <f t="shared" si="8"/>
        <v>15.923363299285683</v>
      </c>
      <c r="L26" s="32">
        <f t="shared" si="10"/>
        <v>20.283866675241946</v>
      </c>
      <c r="M26" s="33">
        <f t="shared" si="9"/>
        <v>0.40567733350483892</v>
      </c>
      <c r="N26" s="34"/>
    </row>
    <row r="27" spans="1:17" ht="15" x14ac:dyDescent="0.3">
      <c r="B27" s="73">
        <v>4.5999999999999999E-2</v>
      </c>
      <c r="C27" s="73">
        <v>4.5999999999999999E-2</v>
      </c>
      <c r="D27" s="27">
        <f t="shared" si="2"/>
        <v>4.5999999999999999E-2</v>
      </c>
      <c r="E27" s="27">
        <f t="shared" si="3"/>
        <v>3.5000000000000031E-3</v>
      </c>
      <c r="F27" s="27">
        <f t="shared" si="4"/>
        <v>-2.4559319556497239</v>
      </c>
      <c r="G27" s="28">
        <f t="shared" si="5"/>
        <v>-1.8991400632648405</v>
      </c>
      <c r="H27" s="28">
        <f t="shared" si="6"/>
        <v>1.2614206512539302E-2</v>
      </c>
      <c r="I27" s="29">
        <v>500</v>
      </c>
      <c r="J27" s="30">
        <f t="shared" si="7"/>
        <v>6.3071032562696514</v>
      </c>
      <c r="K27" s="31">
        <f t="shared" si="8"/>
        <v>0.31535516281348258</v>
      </c>
      <c r="L27" s="32">
        <f t="shared" si="10"/>
        <v>5.5569722295971475</v>
      </c>
      <c r="M27" s="33">
        <f t="shared" si="9"/>
        <v>0.11113944459194294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 s="73">
        <v>0.255</v>
      </c>
      <c r="C31" s="73">
        <v>0.26500000000000001</v>
      </c>
      <c r="D31" s="27">
        <f t="shared" ref="D31:D36" si="11">AVERAGE(B31:C31)</f>
        <v>0.26</v>
      </c>
      <c r="E31" s="27">
        <f t="shared" ref="E31:E36" si="12">D31-E$8</f>
        <v>0.21750000000000003</v>
      </c>
      <c r="F31" s="27">
        <f>LOG(E31)</f>
        <v>-0.66254073870934382</v>
      </c>
      <c r="G31" s="28">
        <f>(F31-$B$16)/$B$15</f>
        <v>-1.5662612115055194E-2</v>
      </c>
      <c r="H31" s="28">
        <f>10^G31</f>
        <v>0.96457807891712766</v>
      </c>
      <c r="I31" s="29">
        <v>500</v>
      </c>
      <c r="J31" s="30">
        <f>(H31*I31)</f>
        <v>482.28903945856382</v>
      </c>
      <c r="K31" s="31">
        <f>(0.05*J31/1000)*1000</f>
        <v>24.114451972928194</v>
      </c>
      <c r="L31" s="32">
        <f>K31+K50</f>
        <v>25.082469564238881</v>
      </c>
      <c r="M31" s="33">
        <f>(L31*1000000/50000)/1000</f>
        <v>0.50164939128477759</v>
      </c>
      <c r="N31" s="35"/>
      <c r="Q31"/>
    </row>
    <row r="32" spans="1:17" ht="15" x14ac:dyDescent="0.3">
      <c r="B32" s="73">
        <v>0.309</v>
      </c>
      <c r="C32" s="73">
        <v>0.29499999999999998</v>
      </c>
      <c r="D32" s="27">
        <f t="shared" si="11"/>
        <v>0.30199999999999999</v>
      </c>
      <c r="E32" s="27">
        <f t="shared" si="12"/>
        <v>0.25950000000000001</v>
      </c>
      <c r="F32" s="27">
        <f t="shared" ref="F32:F36" si="13">LOG(E32)</f>
        <v>-0.58586263781552328</v>
      </c>
      <c r="G32" s="28">
        <f t="shared" ref="G32:G36" si="14">(F32-$B$16)/$B$15</f>
        <v>6.4867209078610433E-2</v>
      </c>
      <c r="H32" s="28">
        <f t="shared" ref="H32:H36" si="15">10^G32</f>
        <v>1.1610935408160108</v>
      </c>
      <c r="I32" s="29">
        <v>500</v>
      </c>
      <c r="J32" s="30">
        <f t="shared" ref="J32:J36" si="16">(H32*I32)</f>
        <v>580.54677040800539</v>
      </c>
      <c r="K32" s="31">
        <f t="shared" ref="K32:K36" si="17">(0.05*J32/1000)*1000</f>
        <v>29.027338520400271</v>
      </c>
      <c r="L32" s="32">
        <f>K32+K51</f>
        <v>30.020879240585295</v>
      </c>
      <c r="M32" s="33">
        <f t="shared" ref="M32:M36" si="18">(L32*1000000/50000)/1000</f>
        <v>0.60041758481170582</v>
      </c>
      <c r="N32" s="36"/>
      <c r="Q32"/>
    </row>
    <row r="33" spans="1:21" ht="15" x14ac:dyDescent="0.3">
      <c r="B33" s="73">
        <v>0.28000000000000003</v>
      </c>
      <c r="C33" s="73">
        <v>0.26</v>
      </c>
      <c r="D33" s="27">
        <f t="shared" si="11"/>
        <v>0.27</v>
      </c>
      <c r="E33" s="27">
        <f t="shared" si="12"/>
        <v>0.22750000000000004</v>
      </c>
      <c r="F33" s="27">
        <f t="shared" si="13"/>
        <v>-0.64301859900686875</v>
      </c>
      <c r="G33" s="28">
        <f t="shared" si="14"/>
        <v>4.8401703121602703E-3</v>
      </c>
      <c r="H33" s="28">
        <f t="shared" si="15"/>
        <v>1.0112072398112899</v>
      </c>
      <c r="I33" s="29">
        <v>500</v>
      </c>
      <c r="J33" s="30">
        <f t="shared" si="16"/>
        <v>505.60361990564496</v>
      </c>
      <c r="K33" s="31">
        <f t="shared" si="17"/>
        <v>25.280180995282251</v>
      </c>
      <c r="L33" s="32">
        <f t="shared" ref="L33:L36" si="19">K33+K52</f>
        <v>26.387120650118838</v>
      </c>
      <c r="M33" s="33">
        <f t="shared" si="18"/>
        <v>0.52774241300237679</v>
      </c>
      <c r="N33" s="36"/>
      <c r="Q33"/>
      <c r="R33"/>
      <c r="S33"/>
    </row>
    <row r="34" spans="1:21" ht="15" x14ac:dyDescent="0.3">
      <c r="A34" s="1" t="s">
        <v>26</v>
      </c>
      <c r="B34" s="73">
        <v>0.26100000000000001</v>
      </c>
      <c r="C34" s="73">
        <v>0.27100000000000002</v>
      </c>
      <c r="D34" s="27">
        <f t="shared" si="11"/>
        <v>0.26600000000000001</v>
      </c>
      <c r="E34" s="27">
        <f t="shared" si="12"/>
        <v>0.22350000000000003</v>
      </c>
      <c r="F34" s="27">
        <f t="shared" si="13"/>
        <v>-0.65072247253204463</v>
      </c>
      <c r="G34" s="28">
        <f t="shared" si="14"/>
        <v>-3.250686793705073E-3</v>
      </c>
      <c r="H34" s="28">
        <f t="shared" si="15"/>
        <v>0.99254295977132367</v>
      </c>
      <c r="I34" s="29">
        <v>500</v>
      </c>
      <c r="J34" s="30">
        <f t="shared" si="16"/>
        <v>496.27147988566185</v>
      </c>
      <c r="K34" s="31">
        <f t="shared" si="17"/>
        <v>24.813573994283093</v>
      </c>
      <c r="L34" s="32">
        <f t="shared" si="19"/>
        <v>29.000060317603868</v>
      </c>
      <c r="M34" s="33">
        <f t="shared" si="18"/>
        <v>0.58000120635207741</v>
      </c>
      <c r="N34" s="36"/>
      <c r="Q34"/>
      <c r="R34"/>
      <c r="S34"/>
    </row>
    <row r="35" spans="1:21" ht="15" x14ac:dyDescent="0.3">
      <c r="B35" s="73">
        <v>0.188</v>
      </c>
      <c r="C35" s="73">
        <v>0.19</v>
      </c>
      <c r="D35" s="27">
        <f t="shared" si="11"/>
        <v>0.189</v>
      </c>
      <c r="E35" s="27">
        <f t="shared" si="12"/>
        <v>0.14650000000000002</v>
      </c>
      <c r="F35" s="27">
        <f t="shared" si="13"/>
        <v>-0.8341623753098717</v>
      </c>
      <c r="G35" s="28">
        <f t="shared" si="14"/>
        <v>-0.19590520481492957</v>
      </c>
      <c r="H35" s="28">
        <f t="shared" si="15"/>
        <v>0.63693453197142724</v>
      </c>
      <c r="I35" s="29">
        <v>500</v>
      </c>
      <c r="J35" s="30">
        <f t="shared" si="16"/>
        <v>318.4672659857136</v>
      </c>
      <c r="K35" s="31">
        <f t="shared" si="17"/>
        <v>15.923363299285683</v>
      </c>
      <c r="L35" s="32">
        <f t="shared" si="19"/>
        <v>18.497476969998747</v>
      </c>
      <c r="M35" s="33">
        <f t="shared" si="18"/>
        <v>0.36994953939997494</v>
      </c>
      <c r="N35" s="36"/>
      <c r="Q35"/>
      <c r="R35"/>
      <c r="S35"/>
    </row>
    <row r="36" spans="1:21" ht="15" x14ac:dyDescent="0.3">
      <c r="B36" s="73">
        <v>4.5999999999999999E-2</v>
      </c>
      <c r="C36" s="73">
        <v>4.5999999999999999E-2</v>
      </c>
      <c r="D36" s="27">
        <f t="shared" si="11"/>
        <v>4.5999999999999999E-2</v>
      </c>
      <c r="E36" s="27">
        <f t="shared" si="12"/>
        <v>3.5000000000000031E-3</v>
      </c>
      <c r="F36" s="27">
        <f t="shared" si="13"/>
        <v>-2.4559319556497239</v>
      </c>
      <c r="G36" s="28">
        <f t="shared" si="14"/>
        <v>-1.8991400632648405</v>
      </c>
      <c r="H36" s="28">
        <f t="shared" si="15"/>
        <v>1.2614206512539302E-2</v>
      </c>
      <c r="I36" s="29">
        <v>500</v>
      </c>
      <c r="J36" s="30">
        <f t="shared" si="16"/>
        <v>6.3071032562696514</v>
      </c>
      <c r="K36" s="31">
        <f t="shared" si="17"/>
        <v>0.31535516281348258</v>
      </c>
      <c r="L36" s="32">
        <f t="shared" si="19"/>
        <v>2.6304649149413688</v>
      </c>
      <c r="M36" s="33">
        <f t="shared" si="18"/>
        <v>5.2609298298827371E-2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 s="74">
        <v>0.13500000000000001</v>
      </c>
      <c r="C40" s="74">
        <v>0.14199999999999999</v>
      </c>
      <c r="D40" s="27">
        <f t="shared" ref="D40:D45" si="20">AVERAGE(B40,C40)</f>
        <v>0.13850000000000001</v>
      </c>
      <c r="E40" s="27">
        <f t="shared" ref="E40:E45" si="21">D40-E$8</f>
        <v>9.6000000000000016E-2</v>
      </c>
      <c r="F40" s="27">
        <f t="shared" ref="F40:F45" si="22">LOG(E40)</f>
        <v>-1.0177287669604316</v>
      </c>
      <c r="G40" s="28">
        <f t="shared" ref="G40:G45" si="23">(F40-$B$16)/$B$15</f>
        <v>-0.38869256554072579</v>
      </c>
      <c r="H40" s="27">
        <f t="shared" ref="H40:H45" si="24">10^G40</f>
        <v>0.40860853550899384</v>
      </c>
      <c r="I40" s="41">
        <v>16</v>
      </c>
      <c r="J40" s="42">
        <f t="shared" ref="J40:J45" si="25">H40*I40</f>
        <v>6.5377365681439015</v>
      </c>
      <c r="K40" s="30">
        <f>(0.1*J40/1000)*1000</f>
        <v>0.65377365681439015</v>
      </c>
      <c r="L40" s="43">
        <f>K40*100/L22</f>
        <v>2.5402839536408224</v>
      </c>
      <c r="M40" s="30">
        <f>AVERAGE(L40:L42)</f>
        <v>2.3841346202952232</v>
      </c>
      <c r="N40" s="44">
        <f>STDEV(L40:L42)</f>
        <v>0.85743798846155195</v>
      </c>
      <c r="R40"/>
      <c r="S40"/>
      <c r="T40"/>
      <c r="U40"/>
    </row>
    <row r="41" spans="1:21" ht="15" x14ac:dyDescent="0.3">
      <c r="B41" s="74">
        <v>0.109</v>
      </c>
      <c r="C41" s="74">
        <v>0.109</v>
      </c>
      <c r="D41" s="27">
        <f t="shared" si="20"/>
        <v>0.109</v>
      </c>
      <c r="E41" s="27">
        <f t="shared" si="21"/>
        <v>6.6500000000000004E-2</v>
      </c>
      <c r="F41" s="27">
        <f t="shared" si="22"/>
        <v>-1.1771783546968955</v>
      </c>
      <c r="G41" s="28">
        <f t="shared" si="23"/>
        <v>-0.55615167890089956</v>
      </c>
      <c r="H41" s="27">
        <f t="shared" si="24"/>
        <v>0.27787426124721809</v>
      </c>
      <c r="I41" s="41">
        <v>16</v>
      </c>
      <c r="J41" s="42">
        <f t="shared" si="25"/>
        <v>4.4459881799554894</v>
      </c>
      <c r="K41" s="30">
        <f t="shared" ref="K41:K45" si="26">(0.1*J41/1000)*1000</f>
        <v>0.44459881799554896</v>
      </c>
      <c r="L41" s="43">
        <f t="shared" ref="L41:L45" si="27">K41*100/L23</f>
        <v>1.4593528358250205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 s="74">
        <v>0.159</v>
      </c>
      <c r="C42" s="74">
        <v>0.17499999999999999</v>
      </c>
      <c r="D42" s="27">
        <f t="shared" si="20"/>
        <v>0.16699999999999998</v>
      </c>
      <c r="E42" s="27">
        <f t="shared" si="21"/>
        <v>0.12449999999999999</v>
      </c>
      <c r="F42" s="27">
        <f t="shared" si="22"/>
        <v>-0.90483064856824491</v>
      </c>
      <c r="G42" s="28">
        <f t="shared" si="23"/>
        <v>-0.27012331067858852</v>
      </c>
      <c r="H42" s="27">
        <f t="shared" si="24"/>
        <v>0.53687933678902156</v>
      </c>
      <c r="I42" s="41">
        <v>16</v>
      </c>
      <c r="J42" s="42">
        <f t="shared" si="25"/>
        <v>8.5900693886243449</v>
      </c>
      <c r="K42" s="30">
        <f t="shared" si="26"/>
        <v>0.85900693886243451</v>
      </c>
      <c r="L42" s="43">
        <f t="shared" si="27"/>
        <v>3.1527670714198273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 s="74">
        <v>0.47599999999999998</v>
      </c>
      <c r="C43" s="74">
        <v>0.44800000000000001</v>
      </c>
      <c r="D43" s="27">
        <f t="shared" si="20"/>
        <v>0.46199999999999997</v>
      </c>
      <c r="E43" s="27">
        <f t="shared" si="21"/>
        <v>0.41949999999999998</v>
      </c>
      <c r="F43" s="27">
        <f t="shared" si="22"/>
        <v>-0.37726803483528093</v>
      </c>
      <c r="G43" s="28">
        <f t="shared" si="23"/>
        <v>0.28394000671119157</v>
      </c>
      <c r="H43" s="27">
        <f t="shared" si="24"/>
        <v>1.9228260920349358</v>
      </c>
      <c r="I43" s="41">
        <v>16</v>
      </c>
      <c r="J43" s="42">
        <f t="shared" si="25"/>
        <v>30.765217472558973</v>
      </c>
      <c r="K43" s="30">
        <f t="shared" si="26"/>
        <v>3.0765217472558977</v>
      </c>
      <c r="L43" s="43">
        <f t="shared" si="27"/>
        <v>9.5911769559334061</v>
      </c>
      <c r="M43" s="30">
        <f>AVERAGE(L43:L44)</f>
        <v>9.1990627608647202</v>
      </c>
      <c r="N43" s="44">
        <f>STDEV(L43:L44)</f>
        <v>0.55453321266514632</v>
      </c>
      <c r="R43"/>
      <c r="S43"/>
      <c r="T43"/>
      <c r="U43"/>
    </row>
    <row r="44" spans="1:21" ht="15" x14ac:dyDescent="0.3">
      <c r="A44" s="45"/>
      <c r="B44" s="74">
        <v>0.27500000000000002</v>
      </c>
      <c r="C44" s="74">
        <v>0.31</v>
      </c>
      <c r="D44" s="27">
        <f t="shared" si="20"/>
        <v>0.29249999999999998</v>
      </c>
      <c r="E44" s="27">
        <f t="shared" si="21"/>
        <v>0.25</v>
      </c>
      <c r="F44" s="27">
        <f t="shared" si="22"/>
        <v>-0.6020599913279624</v>
      </c>
      <c r="G44" s="28">
        <f t="shared" si="23"/>
        <v>4.7856224625910812E-2</v>
      </c>
      <c r="H44" s="27">
        <f t="shared" si="24"/>
        <v>1.1164935657769999</v>
      </c>
      <c r="I44" s="41">
        <v>16</v>
      </c>
      <c r="J44" s="42">
        <f t="shared" si="25"/>
        <v>17.863897052431998</v>
      </c>
      <c r="K44" s="30">
        <f t="shared" si="26"/>
        <v>1.7863897052431998</v>
      </c>
      <c r="L44" s="43">
        <f t="shared" si="27"/>
        <v>8.8069485657960325</v>
      </c>
      <c r="M44" s="30"/>
      <c r="N44" s="44"/>
      <c r="R44"/>
      <c r="S44"/>
      <c r="T44"/>
      <c r="U44"/>
    </row>
    <row r="45" spans="1:21" ht="15" x14ac:dyDescent="0.3">
      <c r="A45" s="46"/>
      <c r="B45" s="74">
        <v>0.443</v>
      </c>
      <c r="C45" s="74">
        <v>0.442</v>
      </c>
      <c r="D45" s="27">
        <f t="shared" si="20"/>
        <v>0.4425</v>
      </c>
      <c r="E45" s="27">
        <f t="shared" si="21"/>
        <v>0.4</v>
      </c>
      <c r="F45" s="27">
        <f t="shared" si="22"/>
        <v>-0.3979400086720376</v>
      </c>
      <c r="G45" s="28">
        <f t="shared" si="23"/>
        <v>0.26222963129253918</v>
      </c>
      <c r="H45" s="27">
        <f t="shared" si="24"/>
        <v>1.8290670716598616</v>
      </c>
      <c r="I45" s="41">
        <v>16</v>
      </c>
      <c r="J45" s="42">
        <f t="shared" si="25"/>
        <v>29.265073146557786</v>
      </c>
      <c r="K45" s="30">
        <f t="shared" si="26"/>
        <v>2.9265073146557787</v>
      </c>
      <c r="L45" s="43">
        <f t="shared" si="27"/>
        <v>52.663702349794455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 s="75">
        <v>0.186</v>
      </c>
      <c r="C50" s="75">
        <v>0.17799999999999999</v>
      </c>
      <c r="D50" s="27">
        <f t="shared" ref="D50:D52" si="28">AVERAGE(B50,C50)</f>
        <v>0.182</v>
      </c>
      <c r="E50" s="27">
        <f t="shared" ref="E50:E55" si="29">D50-E$8</f>
        <v>0.13950000000000001</v>
      </c>
      <c r="F50" s="27">
        <f t="shared" ref="F50:F55" si="30">LOG(E50)</f>
        <v>-0.85542579239038363</v>
      </c>
      <c r="G50" s="28">
        <f t="shared" ref="G50:G55" si="31">(F50-$B$16)/$B$15</f>
        <v>-0.21823673305440841</v>
      </c>
      <c r="H50" s="27">
        <f t="shared" ref="H50:H55" si="32">10^G50</f>
        <v>0.60501099456917884</v>
      </c>
      <c r="I50" s="41">
        <v>16</v>
      </c>
      <c r="J50" s="42">
        <f t="shared" ref="J50:J55" si="33">H50*I50</f>
        <v>9.6801759131068614</v>
      </c>
      <c r="K50" s="30">
        <f>(0.1*J50/1000)*1000</f>
        <v>0.96801759131068621</v>
      </c>
      <c r="L50" s="43">
        <f t="shared" ref="L50:L55" si="34">K50*100/L31</f>
        <v>3.8593392442139316</v>
      </c>
      <c r="M50" s="30">
        <f>AVERAGE(L50:L52)</f>
        <v>3.787946034458411</v>
      </c>
      <c r="N50" s="44">
        <f>STDEV(L50:L52)</f>
        <v>0.44704655352440931</v>
      </c>
      <c r="O50" s="48">
        <f>L50/L40</f>
        <v>1.519255057562598</v>
      </c>
      <c r="P50" s="30">
        <f>AVERAGE(O50:O52)</f>
        <v>1.7058725360232065</v>
      </c>
      <c r="Q50" s="44">
        <f>STDEV(O50:O52)</f>
        <v>0.49569083112762258</v>
      </c>
      <c r="S50"/>
      <c r="T50"/>
    </row>
    <row r="51" spans="1:25" ht="15" x14ac:dyDescent="0.3">
      <c r="B51" s="75">
        <v>0.184</v>
      </c>
      <c r="C51" s="75">
        <v>0.187</v>
      </c>
      <c r="D51" s="27">
        <f t="shared" si="28"/>
        <v>0.1855</v>
      </c>
      <c r="E51" s="27">
        <f t="shared" si="29"/>
        <v>0.14300000000000002</v>
      </c>
      <c r="F51" s="27">
        <f t="shared" si="30"/>
        <v>-0.84466396253493814</v>
      </c>
      <c r="G51" s="28">
        <f t="shared" si="31"/>
        <v>-0.20693431132156237</v>
      </c>
      <c r="H51" s="27">
        <f t="shared" si="32"/>
        <v>0.62096295011563984</v>
      </c>
      <c r="I51" s="41">
        <v>16</v>
      </c>
      <c r="J51" s="42">
        <f t="shared" si="33"/>
        <v>9.9354072018502375</v>
      </c>
      <c r="K51" s="30">
        <f t="shared" ref="K51:K55" si="35">(0.1*J51/1000)*1000</f>
        <v>0.99354072018502382</v>
      </c>
      <c r="L51" s="43">
        <f t="shared" si="34"/>
        <v>3.309499073037987</v>
      </c>
      <c r="M51" s="30"/>
      <c r="N51" s="44"/>
      <c r="O51" s="2">
        <f>L51/L41</f>
        <v>2.2677854126805581</v>
      </c>
      <c r="P51" s="30"/>
      <c r="Q51" s="44"/>
      <c r="S51"/>
      <c r="T51"/>
    </row>
    <row r="52" spans="1:25" ht="15" x14ac:dyDescent="0.3">
      <c r="B52" s="75">
        <v>0.191</v>
      </c>
      <c r="C52" s="75">
        <v>0.21099999999999999</v>
      </c>
      <c r="D52" s="27">
        <f t="shared" si="28"/>
        <v>0.20100000000000001</v>
      </c>
      <c r="E52" s="27">
        <f t="shared" si="29"/>
        <v>0.15850000000000003</v>
      </c>
      <c r="F52" s="27">
        <f t="shared" si="30"/>
        <v>-0.7999707334462296</v>
      </c>
      <c r="G52" s="28">
        <f t="shared" si="31"/>
        <v>-0.15999603683214703</v>
      </c>
      <c r="H52" s="27">
        <f t="shared" si="32"/>
        <v>0.69183728427286639</v>
      </c>
      <c r="I52" s="41">
        <v>16</v>
      </c>
      <c r="J52" s="42">
        <f t="shared" si="33"/>
        <v>11.069396548365862</v>
      </c>
      <c r="K52" s="30">
        <f t="shared" si="35"/>
        <v>1.1069396548365862</v>
      </c>
      <c r="L52" s="43">
        <f t="shared" si="34"/>
        <v>4.1949997861233141</v>
      </c>
      <c r="M52" s="30"/>
      <c r="N52" s="44"/>
      <c r="O52" s="2">
        <f t="shared" ref="O52" si="36">L52/L42</f>
        <v>1.3305771378264633</v>
      </c>
      <c r="P52" s="30"/>
      <c r="Q52" s="44"/>
      <c r="S52"/>
      <c r="T52"/>
    </row>
    <row r="53" spans="1:25" ht="15" x14ac:dyDescent="0.3">
      <c r="A53" s="1" t="s">
        <v>26</v>
      </c>
      <c r="B53" s="75">
        <v>0.61799999999999999</v>
      </c>
      <c r="C53" s="75">
        <v>0.59199999999999997</v>
      </c>
      <c r="D53" s="27">
        <f>AVERAGE(B53:C53)</f>
        <v>0.60499999999999998</v>
      </c>
      <c r="E53" s="27">
        <f t="shared" si="29"/>
        <v>0.5625</v>
      </c>
      <c r="F53" s="27">
        <f t="shared" si="30"/>
        <v>-0.24987747321659989</v>
      </c>
      <c r="G53" s="28">
        <f t="shared" si="31"/>
        <v>0.417729694109928</v>
      </c>
      <c r="H53" s="27">
        <f t="shared" si="32"/>
        <v>2.6165539520754839</v>
      </c>
      <c r="I53" s="41">
        <v>16</v>
      </c>
      <c r="J53" s="42">
        <f t="shared" si="33"/>
        <v>41.864863233207743</v>
      </c>
      <c r="K53" s="30">
        <f t="shared" si="35"/>
        <v>4.1864863233207741</v>
      </c>
      <c r="L53" s="43">
        <f t="shared" si="34"/>
        <v>14.436129709631869</v>
      </c>
      <c r="M53" s="30">
        <f>AVERAGE(L53:L54)</f>
        <v>14.176077763517071</v>
      </c>
      <c r="N53" s="44">
        <f>STDEV(L53:L54)</f>
        <v>0.36776898911706446</v>
      </c>
      <c r="O53" s="2">
        <f>L53/L43</f>
        <v>1.5051468423488132</v>
      </c>
      <c r="P53" s="30">
        <f>AVERAGE(O53:O54)</f>
        <v>1.5426328676124503</v>
      </c>
      <c r="Q53" s="44">
        <f>STDEV(O53:O54)</f>
        <v>5.3013245327296045E-2</v>
      </c>
      <c r="S53"/>
      <c r="T53"/>
    </row>
    <row r="54" spans="1:25" ht="15" x14ac:dyDescent="0.3">
      <c r="A54" s="45"/>
      <c r="B54" s="75">
        <v>0.41399999999999998</v>
      </c>
      <c r="C54" s="75">
        <v>0.379</v>
      </c>
      <c r="D54" s="27">
        <f>AVERAGE(B54:C54)</f>
        <v>0.39649999999999996</v>
      </c>
      <c r="E54" s="27">
        <f t="shared" si="29"/>
        <v>0.35399999999999998</v>
      </c>
      <c r="F54" s="27">
        <f t="shared" si="30"/>
        <v>-0.45099673797421219</v>
      </c>
      <c r="G54" s="28">
        <f t="shared" si="31"/>
        <v>0.20650773841804873</v>
      </c>
      <c r="H54" s="27">
        <f t="shared" si="32"/>
        <v>1.6088210441956656</v>
      </c>
      <c r="I54" s="41">
        <v>16</v>
      </c>
      <c r="J54" s="42">
        <f t="shared" si="33"/>
        <v>25.74113670713065</v>
      </c>
      <c r="K54" s="30">
        <f t="shared" si="35"/>
        <v>2.5741136707130652</v>
      </c>
      <c r="L54" s="43">
        <f t="shared" si="34"/>
        <v>13.916025817402273</v>
      </c>
      <c r="M54" s="30"/>
      <c r="N54" s="44"/>
      <c r="O54" s="2">
        <f>L54/L44</f>
        <v>1.5801188928760874</v>
      </c>
      <c r="P54" s="30"/>
      <c r="Q54" s="44"/>
      <c r="S54"/>
      <c r="T54"/>
    </row>
    <row r="55" spans="1:25" ht="15" x14ac:dyDescent="0.3">
      <c r="A55" s="46"/>
      <c r="B55" s="75">
        <v>0.372</v>
      </c>
      <c r="C55" s="75">
        <v>0.35299999999999998</v>
      </c>
      <c r="D55" s="27">
        <f>AVERAGE(B55:C55)</f>
        <v>0.36249999999999999</v>
      </c>
      <c r="E55" s="27">
        <f t="shared" si="29"/>
        <v>0.32</v>
      </c>
      <c r="F55" s="27">
        <f t="shared" si="30"/>
        <v>-0.49485002168009401</v>
      </c>
      <c r="G55" s="28">
        <f t="shared" si="31"/>
        <v>0.16045160173203496</v>
      </c>
      <c r="H55" s="27">
        <f t="shared" si="32"/>
        <v>1.4469435950799288</v>
      </c>
      <c r="I55" s="41">
        <v>16</v>
      </c>
      <c r="J55" s="42">
        <f t="shared" si="33"/>
        <v>23.15109752127886</v>
      </c>
      <c r="K55" s="30">
        <f t="shared" si="35"/>
        <v>2.3151097521278863</v>
      </c>
      <c r="L55" s="43">
        <f t="shared" si="34"/>
        <v>88.011428663342897</v>
      </c>
      <c r="M55" s="30"/>
      <c r="N55" s="44"/>
      <c r="O55" s="2">
        <f>L55/L45</f>
        <v>1.6711971383775377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1.7058725360232065</v>
      </c>
      <c r="O58" s="30">
        <f>Q50</f>
        <v>0.49569083112762258</v>
      </c>
    </row>
    <row r="59" spans="1:25" ht="15" x14ac:dyDescent="0.3">
      <c r="D59"/>
      <c r="E59"/>
      <c r="G59"/>
      <c r="M59" s="2" t="s">
        <v>26</v>
      </c>
      <c r="N59" s="30">
        <f>P53</f>
        <v>1.5426328676124503</v>
      </c>
      <c r="O59" s="30">
        <f>Q53</f>
        <v>5.3013245327296045E-2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2.3841346202952232</v>
      </c>
      <c r="C65" s="30">
        <f>N40</f>
        <v>0.85743798846155195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3.787946034458411</v>
      </c>
      <c r="C66" s="30">
        <f>N50</f>
        <v>0.44704655352440931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9.1990627608647202</v>
      </c>
      <c r="C67" s="30">
        <f>N43</f>
        <v>0.55453321266514632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14.176077763517071</v>
      </c>
      <c r="C68" s="30">
        <f>N53</f>
        <v>0.36776898911706446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  <c r="H76" s="38"/>
    </row>
    <row r="77" spans="1:8" x14ac:dyDescent="0.2">
      <c r="A77" s="55"/>
      <c r="B77" s="38"/>
      <c r="C77" s="56"/>
      <c r="D77" s="57"/>
      <c r="E77" s="38"/>
      <c r="F77" s="38"/>
      <c r="G77" s="38"/>
    </row>
    <row r="78" spans="1:8" x14ac:dyDescent="0.2">
      <c r="A78" s="52"/>
      <c r="B78" s="58"/>
      <c r="C78" s="59"/>
      <c r="D78" s="38"/>
      <c r="E78" s="38"/>
      <c r="F78" s="38"/>
      <c r="G78" s="38"/>
    </row>
    <row r="79" spans="1:8" x14ac:dyDescent="0.2">
      <c r="A79" s="52"/>
      <c r="B79" s="42"/>
      <c r="C79" s="56"/>
      <c r="D79" s="38"/>
      <c r="E79" s="38"/>
      <c r="F79" s="38"/>
      <c r="G79" s="38"/>
    </row>
    <row r="80" spans="1:8" x14ac:dyDescent="0.2">
      <c r="A80" s="52"/>
      <c r="B80" s="42"/>
      <c r="C80" s="56"/>
      <c r="D80" s="38"/>
      <c r="E80" s="38"/>
      <c r="F80" s="38"/>
      <c r="G80" s="38"/>
    </row>
    <row r="81" spans="1:7" x14ac:dyDescent="0.2">
      <c r="A81" s="52"/>
      <c r="B81" s="42"/>
      <c r="C81" s="56"/>
      <c r="D81" s="38"/>
      <c r="E81" s="38"/>
      <c r="F81" s="38"/>
      <c r="G81" s="38"/>
    </row>
    <row r="82" spans="1:7" x14ac:dyDescent="0.2">
      <c r="A82" s="52"/>
      <c r="B82" s="42"/>
      <c r="C82" s="56"/>
      <c r="D82" s="38"/>
      <c r="E82" s="38"/>
      <c r="F82" s="38"/>
      <c r="G82" s="38"/>
    </row>
    <row r="83" spans="1:7" x14ac:dyDescent="0.2">
      <c r="A83" s="52"/>
      <c r="B83" s="38"/>
      <c r="C83" s="38"/>
      <c r="D83" s="60"/>
      <c r="E83" s="58"/>
      <c r="F83" s="58"/>
      <c r="G83" s="38"/>
    </row>
    <row r="84" spans="1:7" x14ac:dyDescent="0.2">
      <c r="A84" s="52"/>
      <c r="B84" s="42"/>
      <c r="C84" s="56"/>
      <c r="D84" s="47"/>
      <c r="E84" s="47"/>
      <c r="F84" s="47"/>
      <c r="G84" s="38"/>
    </row>
    <row r="85" spans="1:7" x14ac:dyDescent="0.2">
      <c r="A85" s="52"/>
      <c r="B85" s="42"/>
      <c r="C85" s="56"/>
      <c r="D85" s="47"/>
      <c r="E85" s="47"/>
      <c r="F85" s="47"/>
      <c r="G85" s="38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siNTP</vt:lpstr>
      <vt:lpstr>siPRC1</vt:lpstr>
      <vt:lpstr>siCDKN2A</vt:lpstr>
      <vt:lpstr>siNTP!Zone_d_impression</vt:lpstr>
    </vt:vector>
  </TitlesOfParts>
  <Company>CNRS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</dc:creator>
  <cp:lastModifiedBy>Clara Salazar-Cardozo</cp:lastModifiedBy>
  <dcterms:created xsi:type="dcterms:W3CDTF">2015-12-08T15:20:20Z</dcterms:created>
  <dcterms:modified xsi:type="dcterms:W3CDTF">2016-05-13T14:37:10Z</dcterms:modified>
</cp:coreProperties>
</file>