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esktop\Fichiers stats_Clara\"/>
    </mc:Choice>
  </mc:AlternateContent>
  <bookViews>
    <workbookView xWindow="0" yWindow="0" windowWidth="25200" windowHeight="11985" activeTab="1"/>
  </bookViews>
  <sheets>
    <sheet name="siNTP" sheetId="8" r:id="rId1"/>
    <sheet name="siCDKN2A" sheetId="1" r:id="rId2"/>
  </sheets>
  <externalReferences>
    <externalReference r:id="rId3"/>
  </externalReferences>
  <definedNames>
    <definedName name="_xlnm.Print_Area" localSheetId="1">siCDKN2A!$A$1:$Q$83</definedName>
  </definedNames>
  <calcPr calcId="152511"/>
</workbook>
</file>

<file path=xl/calcChain.xml><?xml version="1.0" encoding="utf-8"?>
<calcChain xmlns="http://schemas.openxmlformats.org/spreadsheetml/2006/main">
  <c r="B10" i="1" l="1"/>
  <c r="B11" i="1"/>
  <c r="B12" i="1"/>
  <c r="B13" i="1"/>
  <c r="B9" i="1"/>
  <c r="B9" i="8"/>
  <c r="B10" i="8" l="1"/>
  <c r="B11" i="8"/>
  <c r="B12" i="8"/>
  <c r="B13" i="8"/>
  <c r="D55" i="8" l="1"/>
  <c r="D54" i="8"/>
  <c r="D53" i="8"/>
  <c r="D52" i="8"/>
  <c r="D51" i="8"/>
  <c r="D50" i="8"/>
  <c r="D45" i="8"/>
  <c r="D44" i="8"/>
  <c r="D43" i="8"/>
  <c r="D42" i="8"/>
  <c r="D41" i="8"/>
  <c r="D40" i="8"/>
  <c r="D36" i="8"/>
  <c r="D35" i="8"/>
  <c r="D34" i="8"/>
  <c r="D33" i="8"/>
  <c r="D32" i="8"/>
  <c r="D31" i="8"/>
  <c r="D27" i="8"/>
  <c r="D26" i="8"/>
  <c r="D25" i="8"/>
  <c r="D24" i="8"/>
  <c r="D23" i="8"/>
  <c r="D22" i="8"/>
  <c r="G13" i="8"/>
  <c r="E13" i="8"/>
  <c r="G12" i="8"/>
  <c r="E12" i="8"/>
  <c r="G11" i="8"/>
  <c r="E11" i="8"/>
  <c r="G10" i="8"/>
  <c r="E10" i="8"/>
  <c r="G9" i="8"/>
  <c r="E9" i="8"/>
  <c r="E8" i="8"/>
  <c r="E54" i="8" s="1"/>
  <c r="F54" i="8" s="1"/>
  <c r="F10" i="8" l="1"/>
  <c r="H10" i="8" s="1"/>
  <c r="F12" i="8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2" i="8"/>
  <c r="F22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6" i="8" l="1"/>
  <c r="H26" i="8" s="1"/>
  <c r="J26" i="8" s="1"/>
  <c r="K26" i="8" s="1"/>
  <c r="G45" i="8"/>
  <c r="H45" i="8" s="1"/>
  <c r="J45" i="8" s="1"/>
  <c r="K45" i="8" s="1"/>
  <c r="G34" i="8"/>
  <c r="H34" i="8" s="1"/>
  <c r="J34" i="8" s="1"/>
  <c r="K34" i="8" s="1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G35" i="8"/>
  <c r="H35" i="8" s="1"/>
  <c r="J35" i="8" s="1"/>
  <c r="K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G22" i="8"/>
  <c r="H22" i="8" s="1"/>
  <c r="J22" i="8" s="1"/>
  <c r="K22" i="8" s="1"/>
  <c r="L27" i="8" l="1"/>
  <c r="M27" i="8" s="1"/>
  <c r="L26" i="8"/>
  <c r="M26" i="8" s="1"/>
  <c r="L25" i="8"/>
  <c r="M25" i="8" s="1"/>
  <c r="L33" i="8"/>
  <c r="M33" i="8" s="1"/>
  <c r="L34" i="8"/>
  <c r="M34" i="8" s="1"/>
  <c r="L36" i="8"/>
  <c r="M36" i="8" s="1"/>
  <c r="L22" i="8"/>
  <c r="M22" i="8" s="1"/>
  <c r="L31" i="8"/>
  <c r="M31" i="8" s="1"/>
  <c r="L35" i="8"/>
  <c r="M35" i="8" s="1"/>
  <c r="L32" i="8"/>
  <c r="M32" i="8" s="1"/>
  <c r="L23" i="8"/>
  <c r="M23" i="8" s="1"/>
  <c r="L24" i="8"/>
  <c r="M24" i="8" s="1"/>
  <c r="L45" i="8"/>
  <c r="L44" i="8" l="1"/>
  <c r="L43" i="8"/>
  <c r="M43" i="8" s="1"/>
  <c r="L52" i="8"/>
  <c r="L53" i="8"/>
  <c r="L40" i="8"/>
  <c r="L55" i="8"/>
  <c r="O55" i="8" s="1"/>
  <c r="L54" i="8"/>
  <c r="L50" i="8"/>
  <c r="L51" i="8"/>
  <c r="L42" i="8"/>
  <c r="L41" i="8"/>
  <c r="M50" i="8" l="1"/>
  <c r="M53" i="8"/>
  <c r="B68" i="8" s="1"/>
  <c r="M40" i="8"/>
  <c r="O54" i="8"/>
  <c r="N50" i="8"/>
  <c r="C66" i="8" s="1"/>
  <c r="B66" i="8"/>
  <c r="N43" i="8"/>
  <c r="C67" i="8" s="1"/>
  <c r="B67" i="8"/>
  <c r="N53" i="8"/>
  <c r="C68" i="8" s="1"/>
  <c r="N40" i="8"/>
  <c r="C65" i="8" s="1"/>
  <c r="B65" i="8"/>
  <c r="O53" i="8"/>
  <c r="Q53" i="8" s="1"/>
  <c r="O59" i="8" s="1"/>
  <c r="O52" i="8"/>
  <c r="O50" i="8"/>
  <c r="O51" i="8"/>
  <c r="P53" i="8" l="1"/>
  <c r="N59" i="8" s="1"/>
  <c r="Q50" i="8"/>
  <c r="O58" i="8" s="1"/>
  <c r="P50" i="8"/>
  <c r="N58" i="8" s="1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51" i="1" l="1"/>
  <c r="F51" i="1" s="1"/>
  <c r="E33" i="1"/>
  <c r="F33" i="1" s="1"/>
  <c r="E45" i="1"/>
  <c r="F45" i="1" s="1"/>
  <c r="E42" i="1"/>
  <c r="F42" i="1" s="1"/>
  <c r="E35" i="1"/>
  <c r="F35" i="1" s="1"/>
  <c r="E31" i="1"/>
  <c r="F31" i="1" s="1"/>
  <c r="E36" i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E53" i="1"/>
  <c r="F53" i="1" s="1"/>
  <c r="E24" i="1"/>
  <c r="F24" i="1" s="1"/>
  <c r="E50" i="1"/>
  <c r="F50" i="1" s="1"/>
  <c r="F9" i="1"/>
  <c r="H9" i="1" s="1"/>
  <c r="F11" i="1"/>
  <c r="H11" i="1" s="1"/>
  <c r="F13" i="1"/>
  <c r="H13" i="1" s="1"/>
  <c r="E25" i="1"/>
  <c r="F25" i="1" s="1"/>
  <c r="E43" i="1"/>
  <c r="F43" i="1" s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5" i="1"/>
  <c r="H25" i="1" s="1"/>
  <c r="J25" i="1" s="1"/>
  <c r="K25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31" i="1" l="1"/>
  <c r="M31" i="1" s="1"/>
  <c r="L22" i="1"/>
  <c r="M22" i="1" s="1"/>
  <c r="L33" i="1"/>
  <c r="M33" i="1" s="1"/>
  <c r="L32" i="1"/>
  <c r="M32" i="1" s="1"/>
  <c r="L24" i="1"/>
  <c r="M24" i="1" s="1"/>
  <c r="L23" i="1"/>
  <c r="L26" i="1"/>
  <c r="M26" i="1" s="1"/>
  <c r="L35" i="1"/>
  <c r="L36" i="1"/>
  <c r="M36" i="1" s="1"/>
  <c r="L34" i="1"/>
  <c r="M34" i="1" s="1"/>
  <c r="L25" i="1"/>
  <c r="M25" i="1" s="1"/>
  <c r="L27" i="1"/>
  <c r="M27" i="1" s="1"/>
  <c r="L50" i="1" l="1"/>
  <c r="L40" i="1"/>
  <c r="L51" i="1"/>
  <c r="L52" i="1"/>
  <c r="L43" i="1"/>
  <c r="L44" i="1"/>
  <c r="L55" i="1"/>
  <c r="L42" i="1"/>
  <c r="L53" i="1"/>
  <c r="M23" i="1"/>
  <c r="L41" i="1"/>
  <c r="M35" i="1"/>
  <c r="L54" i="1"/>
  <c r="L45" i="1"/>
  <c r="M50" i="1" l="1"/>
  <c r="M40" i="1"/>
  <c r="N50" i="1"/>
  <c r="C66" i="1" s="1"/>
  <c r="B65" i="1"/>
  <c r="N40" i="1"/>
  <c r="C65" i="1" s="1"/>
  <c r="N53" i="1"/>
  <c r="C68" i="1" s="1"/>
  <c r="M53" i="1"/>
  <c r="B68" i="1" s="1"/>
  <c r="N43" i="1"/>
  <c r="C67" i="1" s="1"/>
  <c r="M43" i="1"/>
  <c r="B67" i="1" s="1"/>
  <c r="O53" i="1"/>
  <c r="O50" i="1"/>
  <c r="O52" i="1"/>
  <c r="B66" i="1"/>
  <c r="O54" i="1"/>
  <c r="O55" i="1"/>
  <c r="O51" i="1"/>
  <c r="P50" i="1" l="1"/>
  <c r="Q50" i="1"/>
  <c r="O58" i="1" s="1"/>
  <c r="Q53" i="1"/>
  <c r="O59" i="1" s="1"/>
  <c r="P53" i="1"/>
  <c r="N59" i="1" s="1"/>
  <c r="N58" i="1"/>
</calcChain>
</file>

<file path=xl/sharedStrings.xml><?xml version="1.0" encoding="utf-8"?>
<sst xmlns="http://schemas.openxmlformats.org/spreadsheetml/2006/main" count="212" uniqueCount="47">
  <si>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</si>
  <si>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</si>
  <si>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</si>
  <si>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</si>
  <si>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</si>
  <si>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</si>
  <si>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</si>
  <si>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</si>
  <si>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</si>
  <si>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</si>
  <si>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</si>
  <si>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</si>
  <si>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</si>
  <si>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</si>
  <si>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</si>
  <si>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</si>
  <si>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</si>
  <si>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</si>
  <si>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</si>
  <si>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</si>
  <si>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</si>
  <si>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</si>
  <si>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</si>
  <si>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</si>
  <si>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</si>
  <si>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</si>
  <si>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</si>
  <si>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</si>
  <si>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</si>
  <si>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</si>
  <si>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</si>
  <si>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</si>
  <si>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</si>
  <si>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</si>
  <si>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</si>
  <si>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</si>
  <si>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</si>
  <si>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</si>
  <si>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</si>
  <si>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</si>
  <si>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</si>
  <si>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</si>
  <si>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</si>
  <si>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</si>
  <si>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21.07.2015</t>
  </si>
  <si>
    <t>No data</t>
  </si>
  <si>
    <t>P78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</si>
</sst>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5" borderId="0" xfId="0" applyFont="1" applyFill="1" applyAlignment="1">
      <alignment horizontal="left"/>
    </xf>
    <xf numFmtId="1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siCDKN2A!$G$9:$G$13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siCDKN2A!$H$9:$H$13</c:f>
              <c:numCache>
                <c:formatCode>0.00</c:formatCode>
                <c:ptCount val="5"/>
                <c:pt idx="0">
                  <c:v>-2.8239087409443182</c:v>
                </c:pt>
                <c:pt idx="1">
                  <c:v>-1.7569619513137056</c:v>
                </c:pt>
                <c:pt idx="2">
                  <c:v>-1.2924298239020637</c:v>
                </c:pt>
                <c:pt idx="3">
                  <c:v>-0.75696195131370558</c:v>
                </c:pt>
                <c:pt idx="4">
                  <c:v>-0.4762535331884355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92560"/>
        <c:axId val="406894240"/>
      </c:scatterChart>
      <c:valAx>
        <c:axId val="4068925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06894240"/>
        <c:crosses val="autoZero"/>
        <c:crossBetween val="midCat"/>
      </c:valAx>
      <c:valAx>
        <c:axId val="4068942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92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0.80529901164133078</c:v>
                  </c:pt>
                  <c:pt idx="1">
                    <c:v>0.76922172667880129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0.80529901164133078</c:v>
                  </c:pt>
                  <c:pt idx="1">
                    <c:v>0.76922172667880129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1.6352335578885047</c:v>
                </c:pt>
                <c:pt idx="1">
                  <c:v>1.5996092422644119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890880"/>
        <c:axId val="406890320"/>
      </c:barChart>
      <c:catAx>
        <c:axId val="4068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890320"/>
        <c:crosses val="autoZero"/>
        <c:auto val="1"/>
        <c:lblAlgn val="ctr"/>
        <c:lblOffset val="100"/>
        <c:noMultiLvlLbl val="0"/>
      </c:catAx>
      <c:valAx>
        <c:axId val="40689032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8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siCDKN2A!$G$9:$G$13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siCDKN2A!$H$9:$H$13</c:f>
              <c:numCache>
                <c:formatCode>0.00</c:formatCode>
                <c:ptCount val="5"/>
                <c:pt idx="0">
                  <c:v>-2.8239087409443182</c:v>
                </c:pt>
                <c:pt idx="1">
                  <c:v>-1.7569619513137056</c:v>
                </c:pt>
                <c:pt idx="2">
                  <c:v>-1.2924298239020637</c:v>
                </c:pt>
                <c:pt idx="3">
                  <c:v>-0.75696195131370558</c:v>
                </c:pt>
                <c:pt idx="4">
                  <c:v>-0.4762535331884355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84720"/>
        <c:axId val="406883600"/>
      </c:scatterChart>
      <c:valAx>
        <c:axId val="406884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06883600"/>
        <c:crosses val="autoZero"/>
        <c:crossBetween val="midCat"/>
      </c:valAx>
      <c:valAx>
        <c:axId val="4068836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84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siCDKN2A!$C$65:$C$68</c:f>
                <c:numCache>
                  <c:formatCode>General</c:formatCode>
                  <c:ptCount val="4"/>
                  <c:pt idx="0">
                    <c:v>4.3336161817961587</c:v>
                  </c:pt>
                  <c:pt idx="1">
                    <c:v>0.27191452512500769</c:v>
                  </c:pt>
                  <c:pt idx="2">
                    <c:v>3.587082108659462</c:v>
                  </c:pt>
                  <c:pt idx="3">
                    <c:v>2.6497845641940816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4.3336161817961587</c:v>
                  </c:pt>
                  <c:pt idx="1">
                    <c:v>0.27191452512500769</c:v>
                  </c:pt>
                  <c:pt idx="2">
                    <c:v>3.587082108659462</c:v>
                  </c:pt>
                  <c:pt idx="3">
                    <c:v>2.6497845641940816</c:v>
                  </c:pt>
                </c:numCache>
              </c:numRef>
            </c:minus>
          </c:errBars>
          <c:cat>
            <c:strRef>
              <c:f>(siCDKN2A!$A$65,siCDKN2A!$A$66,siCDKN2A!$A$67,siCDKN2A!$A$68)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3.5582299729072724</c:v>
                </c:pt>
                <c:pt idx="1">
                  <c:v>3.235141048331414</c:v>
                </c:pt>
                <c:pt idx="2">
                  <c:v>5.7859280620203357</c:v>
                </c:pt>
                <c:pt idx="3">
                  <c:v>6.5425096371561198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307840"/>
        <c:axId val="451318480"/>
      </c:barChart>
      <c:catAx>
        <c:axId val="4513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318480"/>
        <c:crosses val="autoZero"/>
        <c:auto val="1"/>
        <c:lblAlgn val="ctr"/>
        <c:lblOffset val="100"/>
        <c:noMultiLvlLbl val="0"/>
      </c:catAx>
      <c:valAx>
        <c:axId val="451318480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307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71"/>
          <c:y val="2.72008018230772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siCDKN2A!$O$58:$O$59</c:f>
                <c:numCache>
                  <c:formatCode>General</c:formatCode>
                  <c:ptCount val="2"/>
                  <c:pt idx="0">
                    <c:v>1.5756397603484813</c:v>
                  </c:pt>
                  <c:pt idx="1">
                    <c:v>0.31739005556449867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1.5756397603484813</c:v>
                  </c:pt>
                  <c:pt idx="1">
                    <c:v>0.31739005556449867</c:v>
                  </c:pt>
                </c:numCache>
              </c:numRef>
            </c:minus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2.1526330119291104</c:v>
                </c:pt>
                <c:pt idx="1">
                  <c:v>1.2383343841501346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306720"/>
        <c:axId val="451308960"/>
      </c:barChart>
      <c:catAx>
        <c:axId val="4513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308960"/>
        <c:crosses val="autoZero"/>
        <c:auto val="1"/>
        <c:lblAlgn val="ctr"/>
        <c:lblOffset val="100"/>
        <c:noMultiLvlLbl val="0"/>
      </c:catAx>
      <c:valAx>
        <c:axId val="451308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3067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B2" sqref="B2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9.7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 t="s">
        <v>46</v>
      </c>
      <c r="C2" s="3"/>
      <c r="E2" s="4" t="s">
        <v>40</v>
      </c>
    </row>
    <row r="3" spans="1:20" x14ac:dyDescent="0.2">
      <c r="A3" s="63" t="s">
        <v>2</v>
      </c>
      <c r="B3" s="65" t="s">
        <v>43</v>
      </c>
      <c r="D3" s="10" t="s">
        <v>41</v>
      </c>
      <c r="E3" s="10" t="s">
        <v>45</v>
      </c>
      <c r="F3" s="10" t="s">
        <v>45</v>
      </c>
    </row>
    <row r="4" spans="1:20" x14ac:dyDescent="0.2">
      <c r="D4" s="10" t="s">
        <v>42</v>
      </c>
      <c r="E4" s="10" t="s">
        <v>45</v>
      </c>
      <c r="F4" s="10" t="s">
        <v>45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7">
        <v>4.1000000000000002E-2</v>
      </c>
      <c r="D8" s="67">
        <v>0.04</v>
      </c>
      <c r="E8" s="11">
        <f t="shared" ref="E8:E13" si="0">AVERAGE(C8:D8)</f>
        <v>4.0500000000000001E-2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7">
        <v>4.2000000000000003E-2</v>
      </c>
      <c r="D9" s="67">
        <v>4.2000000000000003E-2</v>
      </c>
      <c r="E9" s="11">
        <f t="shared" si="0"/>
        <v>4.2000000000000003E-2</v>
      </c>
      <c r="F9" s="12">
        <f>(E9-$E$8)</f>
        <v>1.5000000000000013E-3</v>
      </c>
      <c r="G9" s="12">
        <f>LOG(B9)</f>
        <v>-0.86341728222799241</v>
      </c>
      <c r="H9" s="12">
        <f>LOG(F9)</f>
        <v>-2.8239087409443182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7">
        <v>5.8999999999999997E-2</v>
      </c>
      <c r="D10" s="67">
        <v>5.7000000000000002E-2</v>
      </c>
      <c r="E10" s="11">
        <f t="shared" si="0"/>
        <v>5.7999999999999996E-2</v>
      </c>
      <c r="F10" s="12">
        <f>(E10-$E$8)</f>
        <v>1.7499999999999995E-2</v>
      </c>
      <c r="G10" s="12">
        <f>LOG(B10)</f>
        <v>-0.34469449671881253</v>
      </c>
      <c r="H10" s="12">
        <f>LOG(F10)</f>
        <v>-1.7569619513137056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7">
        <v>0.09</v>
      </c>
      <c r="D11" s="67">
        <v>9.2999999999999999E-2</v>
      </c>
      <c r="E11" s="11">
        <f t="shared" si="0"/>
        <v>9.1499999999999998E-2</v>
      </c>
      <c r="F11" s="12">
        <f>(E11-$E$8)</f>
        <v>5.0999999999999997E-2</v>
      </c>
      <c r="G11" s="12">
        <f>LOG(B11)</f>
        <v>0.13658271777200767</v>
      </c>
      <c r="H11" s="12">
        <f>LOG(F11)</f>
        <v>-1.2924298239020637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7">
        <v>0.214</v>
      </c>
      <c r="D12" s="67">
        <v>0.217</v>
      </c>
      <c r="E12" s="11">
        <f t="shared" si="0"/>
        <v>0.2155</v>
      </c>
      <c r="F12" s="12">
        <f>(E12-$E$8)</f>
        <v>0.17499999999999999</v>
      </c>
      <c r="G12" s="12">
        <f>LOG(B12)</f>
        <v>0.66357802924717735</v>
      </c>
      <c r="H12" s="12">
        <f>LOG(F12)</f>
        <v>-0.75696195131370558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7">
        <v>0.375</v>
      </c>
      <c r="D13" s="67">
        <v>0.374</v>
      </c>
      <c r="E13" s="11">
        <f t="shared" si="0"/>
        <v>0.3745</v>
      </c>
      <c r="F13" s="12">
        <f>(E13-$E$8)</f>
        <v>0.33400000000000002</v>
      </c>
      <c r="G13" s="12">
        <f>LOG(B13)</f>
        <v>0.96049145871632635</v>
      </c>
      <c r="H13" s="12">
        <f>LOG(F13)</f>
        <v>-0.4762535331884355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1.2325691023620486</v>
      </c>
      <c r="N15"/>
    </row>
    <row r="16" spans="1:20" ht="15" x14ac:dyDescent="0.25">
      <c r="A16" s="5" t="s">
        <v>11</v>
      </c>
      <c r="B16" s="11">
        <f>INTERCEPT(H9:H13,G9:G13)</f>
        <v>-1.5575120517055856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6">
        <v>5.3999999999999999E-2</v>
      </c>
      <c r="C22" s="66">
        <v>5.0999999999999997E-2</v>
      </c>
      <c r="D22" s="27">
        <f t="shared" ref="D22:D27" si="2">AVERAGE(B22:C22)</f>
        <v>5.2499999999999998E-2</v>
      </c>
      <c r="E22" s="27">
        <f t="shared" ref="E22:E27" si="3">D22-E$8</f>
        <v>1.1999999999999997E-2</v>
      </c>
      <c r="F22" s="27">
        <f>LOG(E22)</f>
        <v>-1.9208187539523753</v>
      </c>
      <c r="G22" s="28">
        <f>(F22-$B$16)/$B$15</f>
        <v>-0.29475564619505923</v>
      </c>
      <c r="H22" s="28">
        <f>10^G22</f>
        <v>0.5072760445431409</v>
      </c>
      <c r="I22" s="29">
        <v>500</v>
      </c>
      <c r="J22" s="30">
        <f>(H22*I22)</f>
        <v>253.63802227157046</v>
      </c>
      <c r="K22" s="31">
        <f>(0.05*J22/1000)*1000</f>
        <v>12.681901113578524</v>
      </c>
      <c r="L22" s="32">
        <f>K22+K40+K50</f>
        <v>13.903765764951887</v>
      </c>
      <c r="M22" s="33">
        <f>(L22*1000000/50000)/1000</f>
        <v>0.27807531529903773</v>
      </c>
      <c r="N22" s="34"/>
    </row>
    <row r="23" spans="1:17" ht="15" x14ac:dyDescent="0.3">
      <c r="B23" s="66">
        <v>7.4999999999999997E-2</v>
      </c>
      <c r="C23" s="66">
        <v>7.4999999999999997E-2</v>
      </c>
      <c r="D23" s="27">
        <f t="shared" si="2"/>
        <v>7.4999999999999997E-2</v>
      </c>
      <c r="E23" s="27">
        <f t="shared" si="3"/>
        <v>3.4499999999999996E-2</v>
      </c>
      <c r="F23" s="27">
        <f t="shared" ref="F23:F27" si="4">LOG(E23)</f>
        <v>-1.462180904926726</v>
      </c>
      <c r="G23" s="28">
        <f t="shared" ref="G23:G27" si="5">(F23-$B$16)/$B$15</f>
        <v>7.7343450031459149E-2</v>
      </c>
      <c r="H23" s="28">
        <f t="shared" ref="H23:H27" si="6">10^G23</f>
        <v>1.1949327110856813</v>
      </c>
      <c r="I23" s="29">
        <v>500</v>
      </c>
      <c r="J23" s="30">
        <f t="shared" ref="J23:J27" si="7">(H23*I23)</f>
        <v>597.46635554284069</v>
      </c>
      <c r="K23" s="31">
        <f t="shared" ref="K23:K27" si="8">(0.05*J23/1000)*1000</f>
        <v>29.873317777142034</v>
      </c>
      <c r="L23" s="32">
        <f>K23+K41+K51</f>
        <v>30.934491087348828</v>
      </c>
      <c r="M23" s="33">
        <f t="shared" ref="M23:M27" si="9">(L23*1000000/50000)/1000</f>
        <v>0.61868982174697662</v>
      </c>
      <c r="N23" s="34"/>
    </row>
    <row r="24" spans="1:17" ht="15" x14ac:dyDescent="0.3">
      <c r="B24" s="66">
        <v>6.9000000000000006E-2</v>
      </c>
      <c r="C24" s="66">
        <v>6.8000000000000005E-2</v>
      </c>
      <c r="D24" s="27">
        <f t="shared" si="2"/>
        <v>6.8500000000000005E-2</v>
      </c>
      <c r="E24" s="27">
        <f t="shared" si="3"/>
        <v>2.8000000000000004E-2</v>
      </c>
      <c r="F24" s="27">
        <f t="shared" si="4"/>
        <v>-1.5528419686577808</v>
      </c>
      <c r="G24" s="28">
        <f t="shared" si="5"/>
        <v>3.7889016030462205E-3</v>
      </c>
      <c r="H24" s="28">
        <f t="shared" si="6"/>
        <v>1.0087624356924205</v>
      </c>
      <c r="I24" s="29">
        <v>500</v>
      </c>
      <c r="J24" s="30">
        <f t="shared" si="7"/>
        <v>504.38121784621023</v>
      </c>
      <c r="K24" s="31">
        <f t="shared" si="8"/>
        <v>25.219060892310512</v>
      </c>
      <c r="L24" s="32">
        <f t="shared" ref="L24:L27" si="10">K24+K42+K52</f>
        <v>26.489032769544423</v>
      </c>
      <c r="M24" s="33">
        <f t="shared" si="9"/>
        <v>0.52978065539088848</v>
      </c>
      <c r="N24" s="34"/>
    </row>
    <row r="25" spans="1:17" ht="15" x14ac:dyDescent="0.3">
      <c r="A25" s="1" t="s">
        <v>26</v>
      </c>
      <c r="B25" s="66">
        <v>4.5999999999999999E-2</v>
      </c>
      <c r="C25" s="66">
        <v>0.05</v>
      </c>
      <c r="D25" s="27">
        <f t="shared" si="2"/>
        <v>4.8000000000000001E-2</v>
      </c>
      <c r="E25" s="27">
        <f t="shared" si="3"/>
        <v>7.4999999999999997E-3</v>
      </c>
      <c r="F25" s="27">
        <f t="shared" si="4"/>
        <v>-2.1249387366082999</v>
      </c>
      <c r="G25" s="28">
        <f t="shared" si="5"/>
        <v>-0.46036095162155155</v>
      </c>
      <c r="H25" s="28">
        <f t="shared" si="6"/>
        <v>0.34644878961266268</v>
      </c>
      <c r="I25" s="29">
        <v>500</v>
      </c>
      <c r="J25" s="30">
        <f t="shared" si="7"/>
        <v>173.22439480633133</v>
      </c>
      <c r="K25" s="31">
        <f t="shared" si="8"/>
        <v>8.6612197403165663</v>
      </c>
      <c r="L25" s="32">
        <f t="shared" si="10"/>
        <v>10.726157394672992</v>
      </c>
      <c r="M25" s="33">
        <f t="shared" si="9"/>
        <v>0.21452314789345983</v>
      </c>
      <c r="N25" s="34"/>
    </row>
    <row r="26" spans="1:17" ht="15" x14ac:dyDescent="0.3">
      <c r="B26" s="66">
        <v>7.1999999999999995E-2</v>
      </c>
      <c r="C26" s="66">
        <v>7.9000000000000001E-2</v>
      </c>
      <c r="D26" s="27">
        <f t="shared" si="2"/>
        <v>7.5499999999999998E-2</v>
      </c>
      <c r="E26" s="27">
        <f t="shared" si="3"/>
        <v>3.4999999999999996E-2</v>
      </c>
      <c r="F26" s="27">
        <f t="shared" si="4"/>
        <v>-1.4559319556497243</v>
      </c>
      <c r="G26" s="28">
        <f t="shared" si="5"/>
        <v>8.2413307181882972E-2</v>
      </c>
      <c r="H26" s="28">
        <f t="shared" si="6"/>
        <v>1.2089638284080755</v>
      </c>
      <c r="I26" s="29">
        <v>500</v>
      </c>
      <c r="J26" s="30">
        <f t="shared" si="7"/>
        <v>604.48191420403771</v>
      </c>
      <c r="K26" s="31">
        <f t="shared" si="8"/>
        <v>30.224095710201887</v>
      </c>
      <c r="L26" s="32">
        <f t="shared" si="10"/>
        <v>32.343904795176819</v>
      </c>
      <c r="M26" s="33">
        <f t="shared" si="9"/>
        <v>0.6468780959035364</v>
      </c>
      <c r="N26" s="34"/>
    </row>
    <row r="27" spans="1:17" ht="15" x14ac:dyDescent="0.3">
      <c r="B27" s="66">
        <v>7.6999999999999999E-2</v>
      </c>
      <c r="C27" s="66">
        <v>7.6999999999999999E-2</v>
      </c>
      <c r="D27" s="27">
        <f t="shared" si="2"/>
        <v>7.6999999999999999E-2</v>
      </c>
      <c r="E27" s="27">
        <f t="shared" si="3"/>
        <v>3.6499999999999998E-2</v>
      </c>
      <c r="F27" s="27">
        <f t="shared" si="4"/>
        <v>-1.4377071355435254</v>
      </c>
      <c r="G27" s="28">
        <f t="shared" si="5"/>
        <v>9.7199350472497364E-2</v>
      </c>
      <c r="H27" s="28">
        <f t="shared" si="6"/>
        <v>1.2508330576363205</v>
      </c>
      <c r="I27" s="29">
        <v>500</v>
      </c>
      <c r="J27" s="30">
        <f t="shared" si="7"/>
        <v>625.41652881816026</v>
      </c>
      <c r="K27" s="31">
        <f t="shared" si="8"/>
        <v>31.270826440908014</v>
      </c>
      <c r="L27" s="32">
        <f t="shared" si="10"/>
        <v>33.326331648542514</v>
      </c>
      <c r="M27" s="33">
        <f t="shared" si="9"/>
        <v>0.66652663297085035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6">
        <v>5.3999999999999999E-2</v>
      </c>
      <c r="C31" s="66">
        <v>5.0999999999999997E-2</v>
      </c>
      <c r="D31" s="27">
        <f t="shared" ref="D31:D36" si="11">AVERAGE(B31:C31)</f>
        <v>5.2499999999999998E-2</v>
      </c>
      <c r="E31" s="27">
        <f t="shared" ref="E31:E36" si="12">D31-E$8</f>
        <v>1.1999999999999997E-2</v>
      </c>
      <c r="F31" s="27">
        <f>LOG(E31)</f>
        <v>-1.9208187539523753</v>
      </c>
      <c r="G31" s="28">
        <f>(F31-$B$16)/$B$15</f>
        <v>-0.29475564619505923</v>
      </c>
      <c r="H31" s="28">
        <f>10^G31</f>
        <v>0.5072760445431409</v>
      </c>
      <c r="I31" s="29">
        <v>500</v>
      </c>
      <c r="J31" s="30">
        <f>(H31*I31)</f>
        <v>253.63802227157046</v>
      </c>
      <c r="K31" s="31">
        <f>(0.05*J31/1000)*1000</f>
        <v>12.681901113578524</v>
      </c>
      <c r="L31" s="32">
        <f>K31+K50</f>
        <v>13.175458428504518</v>
      </c>
      <c r="M31" s="33">
        <f>(L31*1000000/50000)/1000</f>
        <v>0.26350916857009038</v>
      </c>
      <c r="N31" s="35"/>
      <c r="Q31"/>
    </row>
    <row r="32" spans="1:17" ht="15" x14ac:dyDescent="0.3">
      <c r="B32" s="66">
        <v>7.4999999999999997E-2</v>
      </c>
      <c r="C32" s="66">
        <v>7.4999999999999997E-2</v>
      </c>
      <c r="D32" s="27">
        <f t="shared" si="11"/>
        <v>7.4999999999999997E-2</v>
      </c>
      <c r="E32" s="27">
        <f t="shared" si="12"/>
        <v>3.4499999999999996E-2</v>
      </c>
      <c r="F32" s="27">
        <f t="shared" ref="F32:F36" si="13">LOG(E32)</f>
        <v>-1.462180904926726</v>
      </c>
      <c r="G32" s="28">
        <f t="shared" ref="G32:G36" si="14">(F32-$B$16)/$B$15</f>
        <v>7.7343450031459149E-2</v>
      </c>
      <c r="H32" s="28">
        <f t="shared" ref="H32:H36" si="15">10^G32</f>
        <v>1.1949327110856813</v>
      </c>
      <c r="I32" s="29">
        <v>500</v>
      </c>
      <c r="J32" s="30">
        <f t="shared" ref="J32:J36" si="16">(H32*I32)</f>
        <v>597.46635554284069</v>
      </c>
      <c r="K32" s="31">
        <f t="shared" ref="K32:K36" si="17">(0.05*J32/1000)*1000</f>
        <v>29.873317777142034</v>
      </c>
      <c r="L32" s="32">
        <f>K32+K51</f>
        <v>30.601625113589403</v>
      </c>
      <c r="M32" s="33">
        <f t="shared" ref="M32:M36" si="18">(L32*1000000/50000)/1000</f>
        <v>0.61203250227178807</v>
      </c>
      <c r="N32" s="36"/>
      <c r="Q32"/>
    </row>
    <row r="33" spans="1:21" ht="15" x14ac:dyDescent="0.3">
      <c r="B33" s="66">
        <v>6.9000000000000006E-2</v>
      </c>
      <c r="C33" s="66">
        <v>6.8000000000000005E-2</v>
      </c>
      <c r="D33" s="27">
        <f t="shared" si="11"/>
        <v>6.8500000000000005E-2</v>
      </c>
      <c r="E33" s="27">
        <f t="shared" si="12"/>
        <v>2.8000000000000004E-2</v>
      </c>
      <c r="F33" s="27">
        <f t="shared" si="13"/>
        <v>-1.5528419686577808</v>
      </c>
      <c r="G33" s="28">
        <f t="shared" si="14"/>
        <v>3.7889016030462205E-3</v>
      </c>
      <c r="H33" s="28">
        <f t="shared" si="15"/>
        <v>1.0087624356924205</v>
      </c>
      <c r="I33" s="29">
        <v>500</v>
      </c>
      <c r="J33" s="30">
        <f t="shared" si="16"/>
        <v>504.38121784621023</v>
      </c>
      <c r="K33" s="31">
        <f t="shared" si="17"/>
        <v>25.219060892310512</v>
      </c>
      <c r="L33" s="32">
        <f t="shared" ref="L33:L36" si="19">K33+K52</f>
        <v>26.058033777596656</v>
      </c>
      <c r="M33" s="33">
        <f t="shared" si="18"/>
        <v>0.52116067555193313</v>
      </c>
      <c r="N33" s="36"/>
      <c r="Q33"/>
      <c r="R33"/>
      <c r="S33"/>
    </row>
    <row r="34" spans="1:21" ht="15" x14ac:dyDescent="0.3">
      <c r="A34" s="1" t="s">
        <v>26</v>
      </c>
      <c r="B34" s="66">
        <v>4.5999999999999999E-2</v>
      </c>
      <c r="C34" s="66">
        <v>0.05</v>
      </c>
      <c r="D34" s="27">
        <f t="shared" si="11"/>
        <v>4.8000000000000001E-2</v>
      </c>
      <c r="E34" s="27">
        <f t="shared" si="12"/>
        <v>7.4999999999999997E-3</v>
      </c>
      <c r="F34" s="27">
        <f t="shared" si="13"/>
        <v>-2.1249387366082999</v>
      </c>
      <c r="G34" s="28">
        <f t="shared" si="14"/>
        <v>-0.46036095162155155</v>
      </c>
      <c r="H34" s="28">
        <f t="shared" si="15"/>
        <v>0.34644878961266268</v>
      </c>
      <c r="I34" s="29">
        <v>500</v>
      </c>
      <c r="J34" s="30">
        <f t="shared" si="16"/>
        <v>173.22439480633133</v>
      </c>
      <c r="K34" s="31">
        <f t="shared" si="17"/>
        <v>8.6612197403165663</v>
      </c>
      <c r="L34" s="32">
        <f t="shared" si="19"/>
        <v>9.4728614115855923</v>
      </c>
      <c r="M34" s="33">
        <f t="shared" si="18"/>
        <v>0.18945722823171185</v>
      </c>
      <c r="N34" s="36"/>
      <c r="Q34"/>
      <c r="R34"/>
      <c r="S34"/>
    </row>
    <row r="35" spans="1:21" ht="15" x14ac:dyDescent="0.3">
      <c r="B35" s="66">
        <v>7.1999999999999995E-2</v>
      </c>
      <c r="C35" s="66">
        <v>7.9000000000000001E-2</v>
      </c>
      <c r="D35" s="27">
        <f t="shared" si="11"/>
        <v>7.5499999999999998E-2</v>
      </c>
      <c r="E35" s="27">
        <f t="shared" si="12"/>
        <v>3.4999999999999996E-2</v>
      </c>
      <c r="F35" s="27">
        <f t="shared" si="13"/>
        <v>-1.4559319556497243</v>
      </c>
      <c r="G35" s="28">
        <f t="shared" si="14"/>
        <v>8.2413307181882972E-2</v>
      </c>
      <c r="H35" s="28">
        <f t="shared" si="15"/>
        <v>1.2089638284080755</v>
      </c>
      <c r="I35" s="29">
        <v>500</v>
      </c>
      <c r="J35" s="30">
        <f t="shared" si="16"/>
        <v>604.48191420403771</v>
      </c>
      <c r="K35" s="31">
        <f t="shared" si="17"/>
        <v>30.224095710201887</v>
      </c>
      <c r="L35" s="32">
        <f t="shared" si="19"/>
        <v>31.67239805081207</v>
      </c>
      <c r="M35" s="33">
        <f t="shared" si="18"/>
        <v>0.63344796101624135</v>
      </c>
      <c r="N35" s="36"/>
      <c r="Q35"/>
      <c r="R35"/>
      <c r="S35"/>
    </row>
    <row r="36" spans="1:21" ht="15" x14ac:dyDescent="0.3">
      <c r="B36" s="66">
        <v>7.6999999999999999E-2</v>
      </c>
      <c r="C36" s="66">
        <v>7.6999999999999999E-2</v>
      </c>
      <c r="D36" s="27">
        <f t="shared" si="11"/>
        <v>7.6999999999999999E-2</v>
      </c>
      <c r="E36" s="27">
        <f t="shared" si="12"/>
        <v>3.6499999999999998E-2</v>
      </c>
      <c r="F36" s="27">
        <f t="shared" si="13"/>
        <v>-1.4377071355435254</v>
      </c>
      <c r="G36" s="28">
        <f t="shared" si="14"/>
        <v>9.7199350472497364E-2</v>
      </c>
      <c r="H36" s="28">
        <f t="shared" si="15"/>
        <v>1.2508330576363205</v>
      </c>
      <c r="I36" s="29">
        <v>500</v>
      </c>
      <c r="J36" s="30">
        <f t="shared" si="16"/>
        <v>625.41652881816026</v>
      </c>
      <c r="K36" s="31">
        <f t="shared" si="17"/>
        <v>31.270826440908014</v>
      </c>
      <c r="L36" s="32">
        <f t="shared" si="19"/>
        <v>32.598024312095149</v>
      </c>
      <c r="M36" s="33">
        <f t="shared" si="18"/>
        <v>0.65196048624190306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6">
        <v>5.3999999999999999E-2</v>
      </c>
      <c r="C40" s="66">
        <v>4.8000000000000001E-2</v>
      </c>
      <c r="D40" s="27">
        <f t="shared" ref="D40:D45" si="20">AVERAGE(B40,C40)</f>
        <v>5.1000000000000004E-2</v>
      </c>
      <c r="E40" s="27">
        <f t="shared" ref="E40:E45" si="21">D40-E$8</f>
        <v>1.0500000000000002E-2</v>
      </c>
      <c r="F40" s="27">
        <f t="shared" ref="F40:F45" si="22">LOG(E40)</f>
        <v>-1.9788107009300617</v>
      </c>
      <c r="G40" s="28">
        <f t="shared" ref="G40:G45" si="23">(F40-$B$16)/$B$15</f>
        <v>-0.34180529790752939</v>
      </c>
      <c r="H40" s="27">
        <f t="shared" ref="H40:H45" si="24">10^G40</f>
        <v>0.45519208527960525</v>
      </c>
      <c r="I40" s="41">
        <v>16</v>
      </c>
      <c r="J40" s="42">
        <f t="shared" ref="J40:J45" si="25">H40*I40</f>
        <v>7.283073364473684</v>
      </c>
      <c r="K40" s="30">
        <f>(0.1*J40/1000)*1000</f>
        <v>0.72830733644736845</v>
      </c>
      <c r="L40" s="43">
        <f>K40*100/L22</f>
        <v>5.2382020005203147</v>
      </c>
      <c r="M40" s="30">
        <f>AVERAGE(L40:L42)</f>
        <v>2.6471072485044513</v>
      </c>
      <c r="N40" s="44">
        <f>STDEV(L40:L42)</f>
        <v>2.2608058133265061</v>
      </c>
      <c r="R40"/>
      <c r="S40"/>
      <c r="T40"/>
      <c r="U40"/>
    </row>
    <row r="41" spans="1:21" ht="15" x14ac:dyDescent="0.3">
      <c r="B41" s="66">
        <v>4.7E-2</v>
      </c>
      <c r="C41" s="66">
        <v>4.2000000000000003E-2</v>
      </c>
      <c r="D41" s="27">
        <f t="shared" si="20"/>
        <v>4.4499999999999998E-2</v>
      </c>
      <c r="E41" s="27">
        <f t="shared" si="21"/>
        <v>3.9999999999999966E-3</v>
      </c>
      <c r="F41" s="27">
        <f t="shared" si="22"/>
        <v>-2.3979400086720379</v>
      </c>
      <c r="G41" s="28">
        <f t="shared" si="23"/>
        <v>-0.68185057970047125</v>
      </c>
      <c r="H41" s="27">
        <f t="shared" si="24"/>
        <v>0.208041233599641</v>
      </c>
      <c r="I41" s="41">
        <v>16</v>
      </c>
      <c r="J41" s="42">
        <f t="shared" si="25"/>
        <v>3.3286597375942559</v>
      </c>
      <c r="K41" s="30">
        <f t="shared" ref="K41:K45" si="26">(0.1*J41/1000)*1000</f>
        <v>0.33286597375942562</v>
      </c>
      <c r="L41" s="43">
        <f t="shared" ref="L41:L45" si="27">K41*100/L23</f>
        <v>1.0760350730177575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6">
        <v>4.5999999999999999E-2</v>
      </c>
      <c r="C42" s="66">
        <v>4.5999999999999999E-2</v>
      </c>
      <c r="D42" s="27">
        <f t="shared" si="20"/>
        <v>4.5999999999999999E-2</v>
      </c>
      <c r="E42" s="27">
        <f t="shared" si="21"/>
        <v>5.4999999999999979E-3</v>
      </c>
      <c r="F42" s="27">
        <f t="shared" si="22"/>
        <v>-2.2596373105057563</v>
      </c>
      <c r="G42" s="28">
        <f t="shared" si="23"/>
        <v>-0.56964372825397336</v>
      </c>
      <c r="H42" s="27">
        <f t="shared" si="24"/>
        <v>0.26937436996735431</v>
      </c>
      <c r="I42" s="41">
        <v>16</v>
      </c>
      <c r="J42" s="42">
        <f t="shared" si="25"/>
        <v>4.309989919477669</v>
      </c>
      <c r="K42" s="30">
        <f t="shared" si="26"/>
        <v>0.43099899194776692</v>
      </c>
      <c r="L42" s="43">
        <f t="shared" si="27"/>
        <v>1.6270846719752823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6">
        <v>5.8999999999999997E-2</v>
      </c>
      <c r="C43" s="66">
        <v>6.3E-2</v>
      </c>
      <c r="D43" s="27">
        <f t="shared" si="20"/>
        <v>6.0999999999999999E-2</v>
      </c>
      <c r="E43" s="27">
        <f t="shared" si="21"/>
        <v>2.0499999999999997E-2</v>
      </c>
      <c r="F43" s="27">
        <f t="shared" si="22"/>
        <v>-1.6882461389442458</v>
      </c>
      <c r="G43" s="28">
        <f t="shared" si="23"/>
        <v>-0.10606633493256189</v>
      </c>
      <c r="H43" s="27">
        <f t="shared" si="24"/>
        <v>0.78330998942962526</v>
      </c>
      <c r="I43" s="41">
        <v>16</v>
      </c>
      <c r="J43" s="42">
        <f t="shared" si="25"/>
        <v>12.532959830874004</v>
      </c>
      <c r="K43" s="30">
        <f t="shared" si="26"/>
        <v>1.2532959830874004</v>
      </c>
      <c r="L43" s="43">
        <f t="shared" si="27"/>
        <v>11.684482494260562</v>
      </c>
      <c r="M43" s="30">
        <f>AVERAGE(L43:L45)</f>
        <v>5.3153365752055217</v>
      </c>
      <c r="N43" s="44">
        <f>STDEV(L43:L45)</f>
        <v>5.5161125684465366</v>
      </c>
      <c r="R43"/>
      <c r="S43"/>
      <c r="T43"/>
      <c r="U43"/>
    </row>
    <row r="44" spans="1:21" ht="15" x14ac:dyDescent="0.3">
      <c r="A44" s="45"/>
      <c r="B44" s="66">
        <v>4.9000000000000002E-2</v>
      </c>
      <c r="C44" s="66">
        <v>5.0999999999999997E-2</v>
      </c>
      <c r="D44" s="27">
        <f t="shared" si="20"/>
        <v>0.05</v>
      </c>
      <c r="E44" s="27">
        <f t="shared" si="21"/>
        <v>9.5000000000000015E-3</v>
      </c>
      <c r="F44" s="27">
        <f t="shared" si="22"/>
        <v>-2.0222763947111519</v>
      </c>
      <c r="G44" s="28">
        <f t="shared" si="23"/>
        <v>-0.37706960373654475</v>
      </c>
      <c r="H44" s="27">
        <f t="shared" si="24"/>
        <v>0.41969171522796722</v>
      </c>
      <c r="I44" s="41">
        <v>16</v>
      </c>
      <c r="J44" s="42">
        <f t="shared" si="25"/>
        <v>6.7150674436474755</v>
      </c>
      <c r="K44" s="30">
        <f t="shared" si="26"/>
        <v>0.67150674436474755</v>
      </c>
      <c r="L44" s="43">
        <f t="shared" si="27"/>
        <v>2.0761461815361386</v>
      </c>
      <c r="M44" s="30"/>
      <c r="N44" s="44"/>
      <c r="R44"/>
      <c r="S44"/>
      <c r="T44"/>
      <c r="U44"/>
    </row>
    <row r="45" spans="1:21" ht="15" x14ac:dyDescent="0.3">
      <c r="A45" s="46"/>
      <c r="B45" s="66">
        <v>5.0999999999999997E-2</v>
      </c>
      <c r="C45" s="66">
        <v>5.0999999999999997E-2</v>
      </c>
      <c r="D45" s="27">
        <f t="shared" si="20"/>
        <v>5.0999999999999997E-2</v>
      </c>
      <c r="E45" s="27">
        <f t="shared" si="21"/>
        <v>1.0499999999999995E-2</v>
      </c>
      <c r="F45" s="27">
        <f t="shared" si="22"/>
        <v>-1.9788107009300622</v>
      </c>
      <c r="G45" s="28">
        <f t="shared" si="23"/>
        <v>-0.34180529790752978</v>
      </c>
      <c r="H45" s="27">
        <f t="shared" si="24"/>
        <v>0.45519208527960486</v>
      </c>
      <c r="I45" s="41">
        <v>16</v>
      </c>
      <c r="J45" s="42">
        <f t="shared" si="25"/>
        <v>7.2830733644736778</v>
      </c>
      <c r="K45" s="30">
        <f t="shared" si="26"/>
        <v>0.72830733644736778</v>
      </c>
      <c r="L45" s="43">
        <f t="shared" si="27"/>
        <v>2.1853810498198634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6">
        <v>4.5999999999999999E-2</v>
      </c>
      <c r="C50" s="66">
        <v>4.8000000000000001E-2</v>
      </c>
      <c r="D50" s="27">
        <f t="shared" ref="D50:D52" si="28">AVERAGE(B50,C50)</f>
        <v>4.7E-2</v>
      </c>
      <c r="E50" s="27">
        <f t="shared" ref="E50:E55" si="29">D50-E$8</f>
        <v>6.4999999999999988E-3</v>
      </c>
      <c r="F50" s="27">
        <f t="shared" ref="F50:F55" si="30">LOG(E50)</f>
        <v>-2.1870866433571443</v>
      </c>
      <c r="G50" s="28">
        <f t="shared" ref="G50:G55" si="31">(F50-$B$16)/$B$15</f>
        <v>-0.51078238976221768</v>
      </c>
      <c r="H50" s="27">
        <f t="shared" ref="H50:H55" si="32">10^G50</f>
        <v>0.30847332182874643</v>
      </c>
      <c r="I50" s="41">
        <v>16</v>
      </c>
      <c r="J50" s="42">
        <f t="shared" ref="J50:J55" si="33">H50*I50</f>
        <v>4.9355731492599428</v>
      </c>
      <c r="K50" s="30">
        <f>(0.1*J50/1000)*1000</f>
        <v>0.49355731492599431</v>
      </c>
      <c r="L50" s="43">
        <f t="shared" ref="L50:L55" si="34">K50*100/L31</f>
        <v>3.7460352336447365</v>
      </c>
      <c r="M50" s="30">
        <f>AVERAGE(L50:L52)</f>
        <v>3.1152101742393739</v>
      </c>
      <c r="N50" s="44">
        <f>STDEV(L50:L52)</f>
        <v>0.68899664122539594</v>
      </c>
      <c r="O50" s="48">
        <f>L50/L40</f>
        <v>0.71513760509286195</v>
      </c>
      <c r="P50" s="30">
        <f>AVERAGE(O50:O52)</f>
        <v>1.6352335578885047</v>
      </c>
      <c r="Q50" s="44">
        <f>STDEV(O50:O52)</f>
        <v>0.80529901164133078</v>
      </c>
      <c r="S50"/>
      <c r="T50"/>
    </row>
    <row r="51" spans="1:25" ht="15" x14ac:dyDescent="0.3">
      <c r="B51" s="66">
        <v>5.1999999999999998E-2</v>
      </c>
      <c r="C51" s="66">
        <v>0.05</v>
      </c>
      <c r="D51" s="27">
        <f t="shared" si="28"/>
        <v>5.1000000000000004E-2</v>
      </c>
      <c r="E51" s="27">
        <f t="shared" si="29"/>
        <v>1.0500000000000002E-2</v>
      </c>
      <c r="F51" s="27">
        <f t="shared" si="30"/>
        <v>-1.9788107009300617</v>
      </c>
      <c r="G51" s="28">
        <f t="shared" si="31"/>
        <v>-0.34180529790752939</v>
      </c>
      <c r="H51" s="27">
        <f t="shared" si="32"/>
        <v>0.45519208527960525</v>
      </c>
      <c r="I51" s="41">
        <v>16</v>
      </c>
      <c r="J51" s="42">
        <f t="shared" si="33"/>
        <v>7.283073364473684</v>
      </c>
      <c r="K51" s="30">
        <f t="shared" ref="K51:K55" si="35">(0.1*J51/1000)*1000</f>
        <v>0.72830733644736845</v>
      </c>
      <c r="L51" s="43">
        <f t="shared" si="34"/>
        <v>2.3799629390399453</v>
      </c>
      <c r="M51" s="30"/>
      <c r="N51" s="44"/>
      <c r="O51" s="2">
        <f>L51/L41</f>
        <v>2.2117893725947999</v>
      </c>
      <c r="P51" s="30"/>
      <c r="Q51" s="44"/>
      <c r="S51"/>
      <c r="T51"/>
    </row>
    <row r="52" spans="1:25" ht="15" x14ac:dyDescent="0.3">
      <c r="B52" s="66">
        <v>5.0999999999999997E-2</v>
      </c>
      <c r="C52" s="66">
        <v>5.5E-2</v>
      </c>
      <c r="D52" s="27">
        <f t="shared" si="28"/>
        <v>5.2999999999999999E-2</v>
      </c>
      <c r="E52" s="27">
        <f t="shared" si="29"/>
        <v>1.2499999999999997E-2</v>
      </c>
      <c r="F52" s="27">
        <f t="shared" si="30"/>
        <v>-1.9030899869919438</v>
      </c>
      <c r="G52" s="28">
        <f t="shared" si="31"/>
        <v>-0.28037205753746847</v>
      </c>
      <c r="H52" s="27">
        <f t="shared" si="32"/>
        <v>0.52435805330383922</v>
      </c>
      <c r="I52" s="41">
        <v>16</v>
      </c>
      <c r="J52" s="42">
        <f t="shared" si="33"/>
        <v>8.3897288528614276</v>
      </c>
      <c r="K52" s="30">
        <f t="shared" si="35"/>
        <v>0.83897288528614278</v>
      </c>
      <c r="L52" s="43">
        <f t="shared" si="34"/>
        <v>3.2196323500334403</v>
      </c>
      <c r="M52" s="30"/>
      <c r="N52" s="44"/>
      <c r="O52" s="2">
        <f t="shared" ref="O52:O55" si="36">L52/L42</f>
        <v>1.9787736959778519</v>
      </c>
      <c r="P52" s="30"/>
      <c r="Q52" s="44"/>
      <c r="S52"/>
      <c r="T52"/>
    </row>
    <row r="53" spans="1:25" ht="15" x14ac:dyDescent="0.3">
      <c r="A53" s="1" t="s">
        <v>26</v>
      </c>
      <c r="B53" s="66">
        <v>5.0999999999999997E-2</v>
      </c>
      <c r="C53" s="66">
        <v>5.3999999999999999E-2</v>
      </c>
      <c r="D53" s="27">
        <f>AVERAGE(B53:C53)</f>
        <v>5.2499999999999998E-2</v>
      </c>
      <c r="E53" s="27">
        <f t="shared" si="29"/>
        <v>1.1999999999999997E-2</v>
      </c>
      <c r="F53" s="27">
        <f t="shared" si="30"/>
        <v>-1.9208187539523753</v>
      </c>
      <c r="G53" s="28">
        <f t="shared" si="31"/>
        <v>-0.29475564619505923</v>
      </c>
      <c r="H53" s="27">
        <f t="shared" si="32"/>
        <v>0.5072760445431409</v>
      </c>
      <c r="I53" s="41">
        <v>16</v>
      </c>
      <c r="J53" s="42">
        <f t="shared" si="33"/>
        <v>8.1164167126902544</v>
      </c>
      <c r="K53" s="30">
        <f t="shared" si="35"/>
        <v>0.81164167126902553</v>
      </c>
      <c r="L53" s="43">
        <f t="shared" si="34"/>
        <v>8.5680728979774106</v>
      </c>
      <c r="M53" s="30">
        <f>AVERAGE(L53:L55)</f>
        <v>5.7374124884855524</v>
      </c>
      <c r="N53" s="44">
        <f>STDEV(L53:L55)</f>
        <v>2.4642072632392633</v>
      </c>
      <c r="O53" s="2">
        <f>L53/L43</f>
        <v>0.73328646794464902</v>
      </c>
      <c r="P53" s="30">
        <f>AVERAGE(O53:O55)</f>
        <v>1.5996092422644119</v>
      </c>
      <c r="Q53" s="44">
        <f>STDEV(O53:O55)</f>
        <v>0.76922172667880129</v>
      </c>
      <c r="S53"/>
      <c r="T53"/>
    </row>
    <row r="54" spans="1:25" ht="15" x14ac:dyDescent="0.3">
      <c r="A54" s="45"/>
      <c r="B54" s="66">
        <v>6.4000000000000001E-2</v>
      </c>
      <c r="C54" s="66">
        <v>6.6000000000000003E-2</v>
      </c>
      <c r="D54" s="27">
        <f>AVERAGE(B54:C54)</f>
        <v>6.5000000000000002E-2</v>
      </c>
      <c r="E54" s="27">
        <f t="shared" si="29"/>
        <v>2.4500000000000001E-2</v>
      </c>
      <c r="F54" s="27">
        <f t="shared" si="30"/>
        <v>-1.6108339156354676</v>
      </c>
      <c r="G54" s="28">
        <f t="shared" si="31"/>
        <v>-4.3260750109424317E-2</v>
      </c>
      <c r="H54" s="27">
        <f t="shared" si="32"/>
        <v>0.90518896288136397</v>
      </c>
      <c r="I54" s="41">
        <v>16</v>
      </c>
      <c r="J54" s="42">
        <f t="shared" si="33"/>
        <v>14.483023406101823</v>
      </c>
      <c r="K54" s="30">
        <f t="shared" si="35"/>
        <v>1.4483023406101825</v>
      </c>
      <c r="L54" s="43">
        <f t="shared" si="34"/>
        <v>4.5727587102393352</v>
      </c>
      <c r="M54" s="30"/>
      <c r="N54" s="44"/>
      <c r="O54" s="2">
        <f t="shared" si="36"/>
        <v>2.2025225154694819</v>
      </c>
      <c r="P54" s="30"/>
      <c r="Q54" s="44"/>
      <c r="S54"/>
      <c r="T54"/>
    </row>
    <row r="55" spans="1:25" ht="15" x14ac:dyDescent="0.3">
      <c r="A55" s="46"/>
      <c r="B55" s="66">
        <v>6.2E-2</v>
      </c>
      <c r="C55" s="66">
        <v>6.3E-2</v>
      </c>
      <c r="D55" s="27">
        <f>AVERAGE(B55:C55)</f>
        <v>6.25E-2</v>
      </c>
      <c r="E55" s="27">
        <f t="shared" si="29"/>
        <v>2.1999999999999999E-2</v>
      </c>
      <c r="F55" s="27">
        <f t="shared" si="30"/>
        <v>-1.6575773191777938</v>
      </c>
      <c r="G55" s="28">
        <f t="shared" si="31"/>
        <v>-8.1184306243314838E-2</v>
      </c>
      <c r="H55" s="27">
        <f t="shared" si="32"/>
        <v>0.82949866949195739</v>
      </c>
      <c r="I55" s="41">
        <v>16</v>
      </c>
      <c r="J55" s="42">
        <f t="shared" si="33"/>
        <v>13.271978711871318</v>
      </c>
      <c r="K55" s="30">
        <f t="shared" si="35"/>
        <v>1.327197871187132</v>
      </c>
      <c r="L55" s="43">
        <f t="shared" si="34"/>
        <v>4.0714058572399106</v>
      </c>
      <c r="M55" s="30"/>
      <c r="N55" s="44"/>
      <c r="O55" s="2">
        <f t="shared" si="36"/>
        <v>1.8630187433791048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1.6352335578885047</v>
      </c>
      <c r="O58" s="30">
        <f>Q50</f>
        <v>0.80529901164133078</v>
      </c>
    </row>
    <row r="59" spans="1:25" ht="15" x14ac:dyDescent="0.3">
      <c r="D59"/>
      <c r="E59"/>
      <c r="G59"/>
      <c r="M59" s="2" t="s">
        <v>26</v>
      </c>
      <c r="N59" s="30">
        <f>P53</f>
        <v>1.5996092422644119</v>
      </c>
      <c r="O59" s="30">
        <f>Q53</f>
        <v>0.76922172667880129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2.6471072485044513</v>
      </c>
      <c r="C65" s="30">
        <f>N40</f>
        <v>2.2608058133265061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3.1152101742393739</v>
      </c>
      <c r="C66" s="30">
        <f>N50</f>
        <v>0.68899664122539594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5.3153365752055217</v>
      </c>
      <c r="C67" s="30">
        <f>N43</f>
        <v>5.5161125684465366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5.7374124884855524</v>
      </c>
      <c r="C68" s="30">
        <f>N53</f>
        <v>2.4642072632392633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B2" sqref="B2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7.6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 t="s">
        <v>46</v>
      </c>
      <c r="C2" s="3"/>
      <c r="E2" s="4" t="s">
        <v>40</v>
      </c>
    </row>
    <row r="3" spans="1:20" x14ac:dyDescent="0.2">
      <c r="A3" s="63" t="s">
        <v>2</v>
      </c>
      <c r="B3" s="65" t="s">
        <v>43</v>
      </c>
      <c r="D3" s="10" t="s">
        <v>41</v>
      </c>
      <c r="E3" s="10" t="s">
        <v>45</v>
      </c>
      <c r="F3" s="10" t="s">
        <v>45</v>
      </c>
    </row>
    <row r="4" spans="1:20" x14ac:dyDescent="0.2">
      <c r="D4" s="10" t="s">
        <v>42</v>
      </c>
      <c r="E4" s="10" t="s">
        <v>45</v>
      </c>
      <c r="F4" s="10" t="s">
        <v>45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7">
        <v>4.1000000000000002E-2</v>
      </c>
      <c r="D8" s="67">
        <v>0.04</v>
      </c>
      <c r="E8" s="11">
        <f t="shared" ref="E8:E13" si="0">AVERAGE(C8:D8)</f>
        <v>4.0500000000000001E-2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7">
        <v>4.2000000000000003E-2</v>
      </c>
      <c r="D9" s="67">
        <v>4.2000000000000003E-2</v>
      </c>
      <c r="E9" s="11">
        <f t="shared" si="0"/>
        <v>4.2000000000000003E-2</v>
      </c>
      <c r="F9" s="12">
        <f>(E9-$E$8)</f>
        <v>1.5000000000000013E-3</v>
      </c>
      <c r="G9" s="12">
        <f>LOG(B9)</f>
        <v>-0.86341728222799241</v>
      </c>
      <c r="H9" s="12">
        <f>LOG(F9)</f>
        <v>-2.8239087409443182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7">
        <v>5.8999999999999997E-2</v>
      </c>
      <c r="D10" s="67">
        <v>5.7000000000000002E-2</v>
      </c>
      <c r="E10" s="11">
        <f t="shared" si="0"/>
        <v>5.7999999999999996E-2</v>
      </c>
      <c r="F10" s="12">
        <f>(E10-$E$8)</f>
        <v>1.7499999999999995E-2</v>
      </c>
      <c r="G10" s="12">
        <f>LOG(B10)</f>
        <v>-0.34469449671881253</v>
      </c>
      <c r="H10" s="12">
        <f>LOG(F10)</f>
        <v>-1.7569619513137056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7">
        <v>0.09</v>
      </c>
      <c r="D11" s="67">
        <v>9.2999999999999999E-2</v>
      </c>
      <c r="E11" s="11">
        <f t="shared" si="0"/>
        <v>9.1499999999999998E-2</v>
      </c>
      <c r="F11" s="12">
        <f>(E11-$E$8)</f>
        <v>5.0999999999999997E-2</v>
      </c>
      <c r="G11" s="12">
        <f>LOG(B11)</f>
        <v>0.13658271777200767</v>
      </c>
      <c r="H11" s="12">
        <f>LOG(F11)</f>
        <v>-1.2924298239020637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7">
        <v>0.214</v>
      </c>
      <c r="D12" s="67">
        <v>0.217</v>
      </c>
      <c r="E12" s="11">
        <f t="shared" si="0"/>
        <v>0.2155</v>
      </c>
      <c r="F12" s="12">
        <f>(E12-$E$8)</f>
        <v>0.17499999999999999</v>
      </c>
      <c r="G12" s="12">
        <f>LOG(B12)</f>
        <v>0.66357802924717735</v>
      </c>
      <c r="H12" s="12">
        <f>LOG(F12)</f>
        <v>-0.75696195131370558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7">
        <v>0.375</v>
      </c>
      <c r="D13" s="67">
        <v>0.374</v>
      </c>
      <c r="E13" s="11">
        <f t="shared" si="0"/>
        <v>0.3745</v>
      </c>
      <c r="F13" s="12">
        <f>(E13-$E$8)</f>
        <v>0.33400000000000002</v>
      </c>
      <c r="G13" s="12">
        <f>LOG(B13)</f>
        <v>0.96049145871632635</v>
      </c>
      <c r="H13" s="12">
        <f>LOG(F13)</f>
        <v>-0.4762535331884355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1.2325691023620486</v>
      </c>
      <c r="N15"/>
    </row>
    <row r="16" spans="1:20" ht="15" x14ac:dyDescent="0.25">
      <c r="A16" s="5" t="s">
        <v>11</v>
      </c>
      <c r="B16" s="11">
        <f>INTERCEPT(H9:H13,G9:G13)</f>
        <v>-1.5575120517055856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6">
        <v>4.8000000000000001E-2</v>
      </c>
      <c r="C22" s="66">
        <v>4.8000000000000001E-2</v>
      </c>
      <c r="D22" s="27">
        <f t="shared" ref="D22:D27" si="2">AVERAGE(B22:C22)</f>
        <v>4.8000000000000001E-2</v>
      </c>
      <c r="E22" s="27">
        <f t="shared" ref="E22:E27" si="3">D22-E$8</f>
        <v>7.4999999999999997E-3</v>
      </c>
      <c r="F22" s="27">
        <f>LOG(E22)</f>
        <v>-2.1249387366082999</v>
      </c>
      <c r="G22" s="28">
        <f>(F22-$B$16)/$B$15</f>
        <v>-0.46036095162155155</v>
      </c>
      <c r="H22" s="28">
        <f>10^G22</f>
        <v>0.34644878961266268</v>
      </c>
      <c r="I22" s="29">
        <v>500</v>
      </c>
      <c r="J22" s="30">
        <f>(H22*I22)</f>
        <v>173.22439480633133</v>
      </c>
      <c r="K22" s="31">
        <f>(0.05*J22/1000)*1000</f>
        <v>8.6612197403165663</v>
      </c>
      <c r="L22" s="32">
        <f>K22+K40+K50</f>
        <v>9.798881984865945</v>
      </c>
      <c r="M22" s="33">
        <f>(L22*1000000/50000)/1000</f>
        <v>0.19597763969731891</v>
      </c>
      <c r="N22" s="34"/>
    </row>
    <row r="23" spans="1:17" ht="15" x14ac:dyDescent="0.3">
      <c r="B23" s="66">
        <v>7.6999999999999999E-2</v>
      </c>
      <c r="C23" s="66">
        <v>7.8E-2</v>
      </c>
      <c r="D23" s="27">
        <f t="shared" si="2"/>
        <v>7.7499999999999999E-2</v>
      </c>
      <c r="E23" s="27">
        <f t="shared" si="3"/>
        <v>3.6999999999999998E-2</v>
      </c>
      <c r="F23" s="27">
        <f t="shared" ref="F23:F27" si="4">LOG(E23)</f>
        <v>-1.431798275933005</v>
      </c>
      <c r="G23" s="28">
        <f t="shared" ref="G23:G27" si="5">(F23-$B$16)/$B$15</f>
        <v>0.10199328827216865</v>
      </c>
      <c r="H23" s="28">
        <f t="shared" ref="H23:H27" si="6">10^G23</f>
        <v>1.264716801976322</v>
      </c>
      <c r="I23" s="29">
        <v>500</v>
      </c>
      <c r="J23" s="30">
        <f t="shared" ref="J23:J27" si="7">(H23*I23)</f>
        <v>632.35840098816095</v>
      </c>
      <c r="K23" s="31">
        <f t="shared" ref="K23:K27" si="8">(0.05*J23/1000)*1000</f>
        <v>31.617920049408049</v>
      </c>
      <c r="L23" s="32">
        <f>K23+K41+K51</f>
        <v>33.078579449788755</v>
      </c>
      <c r="M23" s="33">
        <f t="shared" ref="M23:M27" si="9">(L23*1000000/50000)/1000</f>
        <v>0.66157158899577517</v>
      </c>
      <c r="N23" s="34"/>
    </row>
    <row r="24" spans="1:17" ht="15" x14ac:dyDescent="0.3">
      <c r="B24" s="66">
        <v>8.5999999999999993E-2</v>
      </c>
      <c r="C24" s="66">
        <v>8.5999999999999993E-2</v>
      </c>
      <c r="D24" s="27">
        <f t="shared" si="2"/>
        <v>8.5999999999999993E-2</v>
      </c>
      <c r="E24" s="27">
        <f t="shared" si="3"/>
        <v>4.5499999999999992E-2</v>
      </c>
      <c r="F24" s="27">
        <f t="shared" si="4"/>
        <v>-1.3419886033428876</v>
      </c>
      <c r="G24" s="28">
        <f t="shared" si="5"/>
        <v>0.17485709154129941</v>
      </c>
      <c r="H24" s="28">
        <f t="shared" si="6"/>
        <v>1.4957433874523756</v>
      </c>
      <c r="I24" s="29">
        <v>500</v>
      </c>
      <c r="J24" s="30">
        <f t="shared" si="7"/>
        <v>747.8716937261878</v>
      </c>
      <c r="K24" s="31">
        <f t="shared" si="8"/>
        <v>37.393584686309389</v>
      </c>
      <c r="L24" s="32">
        <f t="shared" ref="L24:L27" si="10">K24+K42+K52</f>
        <v>38.952377104878437</v>
      </c>
      <c r="M24" s="33">
        <f t="shared" si="9"/>
        <v>0.77904754209756877</v>
      </c>
      <c r="N24" s="34"/>
    </row>
    <row r="25" spans="1:17" ht="15" x14ac:dyDescent="0.3">
      <c r="A25" s="1" t="s">
        <v>26</v>
      </c>
      <c r="B25" s="66">
        <v>4.7E-2</v>
      </c>
      <c r="C25" s="66">
        <v>4.9000000000000002E-2</v>
      </c>
      <c r="D25" s="27">
        <f t="shared" si="2"/>
        <v>4.8000000000000001E-2</v>
      </c>
      <c r="E25" s="27">
        <f t="shared" si="3"/>
        <v>7.4999999999999997E-3</v>
      </c>
      <c r="F25" s="27">
        <f t="shared" si="4"/>
        <v>-2.1249387366082999</v>
      </c>
      <c r="G25" s="28">
        <f t="shared" si="5"/>
        <v>-0.46036095162155155</v>
      </c>
      <c r="H25" s="28">
        <f t="shared" si="6"/>
        <v>0.34644878961266268</v>
      </c>
      <c r="I25" s="29">
        <v>500</v>
      </c>
      <c r="J25" s="30">
        <f t="shared" si="7"/>
        <v>173.22439480633133</v>
      </c>
      <c r="K25" s="31">
        <f t="shared" si="8"/>
        <v>8.6612197403165663</v>
      </c>
      <c r="L25" s="32">
        <f t="shared" si="10"/>
        <v>10.631913302820895</v>
      </c>
      <c r="M25" s="33">
        <f t="shared" si="9"/>
        <v>0.21263826605641792</v>
      </c>
      <c r="N25" s="34"/>
    </row>
    <row r="26" spans="1:17" ht="15" x14ac:dyDescent="0.3">
      <c r="B26" s="66">
        <v>7.1999999999999995E-2</v>
      </c>
      <c r="C26" s="66">
        <v>7.1999999999999995E-2</v>
      </c>
      <c r="D26" s="27">
        <f t="shared" si="2"/>
        <v>7.1999999999999995E-2</v>
      </c>
      <c r="E26" s="27">
        <f t="shared" si="3"/>
        <v>3.1499999999999993E-2</v>
      </c>
      <c r="F26" s="27">
        <f t="shared" si="4"/>
        <v>-1.5016894462103996</v>
      </c>
      <c r="G26" s="28">
        <f t="shared" si="5"/>
        <v>4.5289635597882266E-2</v>
      </c>
      <c r="H26" s="28">
        <f t="shared" si="6"/>
        <v>1.1099147824336901</v>
      </c>
      <c r="I26" s="29">
        <v>500</v>
      </c>
      <c r="J26" s="30">
        <f t="shared" si="7"/>
        <v>554.95739121684505</v>
      </c>
      <c r="K26" s="31">
        <f t="shared" si="8"/>
        <v>27.747869560842254</v>
      </c>
      <c r="L26" s="32">
        <f t="shared" si="10"/>
        <v>30.216672446386223</v>
      </c>
      <c r="M26" s="33">
        <f t="shared" si="9"/>
        <v>0.60433344892772445</v>
      </c>
      <c r="N26" s="34"/>
    </row>
    <row r="27" spans="1:17" ht="15" x14ac:dyDescent="0.3">
      <c r="B27" s="66">
        <v>6.8000000000000005E-2</v>
      </c>
      <c r="C27" s="66">
        <v>6.9000000000000006E-2</v>
      </c>
      <c r="D27" s="27">
        <f t="shared" si="2"/>
        <v>6.8500000000000005E-2</v>
      </c>
      <c r="E27" s="27">
        <f t="shared" si="3"/>
        <v>2.8000000000000004E-2</v>
      </c>
      <c r="F27" s="27">
        <f t="shared" si="4"/>
        <v>-1.5528419686577808</v>
      </c>
      <c r="G27" s="28">
        <f t="shared" si="5"/>
        <v>3.7889016030462205E-3</v>
      </c>
      <c r="H27" s="28">
        <f t="shared" si="6"/>
        <v>1.0087624356924205</v>
      </c>
      <c r="I27" s="29">
        <v>500</v>
      </c>
      <c r="J27" s="30">
        <f t="shared" si="7"/>
        <v>504.38121784621023</v>
      </c>
      <c r="K27" s="31">
        <f t="shared" si="8"/>
        <v>25.219060892310512</v>
      </c>
      <c r="L27" s="32">
        <f t="shared" si="10"/>
        <v>27.70009937838795</v>
      </c>
      <c r="M27" s="33">
        <f t="shared" si="9"/>
        <v>0.55400198756775898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6">
        <v>4.8000000000000001E-2</v>
      </c>
      <c r="C31" s="66">
        <v>4.8000000000000001E-2</v>
      </c>
      <c r="D31" s="27">
        <f t="shared" ref="D31:D36" si="11">AVERAGE(B31:C31)</f>
        <v>4.8000000000000001E-2</v>
      </c>
      <c r="E31" s="27">
        <f>D31-E$8</f>
        <v>7.4999999999999997E-3</v>
      </c>
      <c r="F31" s="27">
        <f>LOG(E31)</f>
        <v>-2.1249387366082999</v>
      </c>
      <c r="G31" s="28">
        <f>(F31-$B$16)/$B$15</f>
        <v>-0.46036095162155155</v>
      </c>
      <c r="H31" s="28">
        <f>10^G31</f>
        <v>0.34644878961266268</v>
      </c>
      <c r="I31" s="29">
        <v>500</v>
      </c>
      <c r="J31" s="30">
        <f>(H31*I31)</f>
        <v>173.22439480633133</v>
      </c>
      <c r="K31" s="31">
        <f>(0.05*J31/1000)*1000</f>
        <v>8.6612197403165663</v>
      </c>
      <c r="L31" s="32">
        <f>K31+K50</f>
        <v>8.9599090995798019</v>
      </c>
      <c r="M31" s="33">
        <f>(L31*1000000/50000)/1000</f>
        <v>0.17919818199159604</v>
      </c>
      <c r="N31" s="35"/>
      <c r="Q31"/>
    </row>
    <row r="32" spans="1:17" ht="15" x14ac:dyDescent="0.3">
      <c r="B32" s="66">
        <v>7.6999999999999999E-2</v>
      </c>
      <c r="C32" s="66">
        <v>7.8E-2</v>
      </c>
      <c r="D32" s="27">
        <f t="shared" si="11"/>
        <v>7.7499999999999999E-2</v>
      </c>
      <c r="E32" s="27">
        <f t="shared" ref="E32:E36" si="12">D32-E$8</f>
        <v>3.6999999999999998E-2</v>
      </c>
      <c r="F32" s="27">
        <f t="shared" ref="F32:F36" si="13">LOG(E32)</f>
        <v>-1.431798275933005</v>
      </c>
      <c r="G32" s="28">
        <f t="shared" ref="G32:G36" si="14">(F32-$B$16)/$B$15</f>
        <v>0.10199328827216865</v>
      </c>
      <c r="H32" s="28">
        <f t="shared" ref="H32:H36" si="15">10^G32</f>
        <v>1.264716801976322</v>
      </c>
      <c r="I32" s="29">
        <v>500</v>
      </c>
      <c r="J32" s="30">
        <f t="shared" ref="J32:J36" si="16">(H32*I32)</f>
        <v>632.35840098816095</v>
      </c>
      <c r="K32" s="31">
        <f t="shared" ref="K32:K36" si="17">(0.05*J32/1000)*1000</f>
        <v>31.617920049408049</v>
      </c>
      <c r="L32" s="32">
        <f>K32+K51</f>
        <v>32.74571347602933</v>
      </c>
      <c r="M32" s="33">
        <f t="shared" ref="M32:M36" si="18">(L32*1000000/50000)/1000</f>
        <v>0.65491426952058662</v>
      </c>
      <c r="N32" s="36"/>
      <c r="Q32"/>
    </row>
    <row r="33" spans="1:21" ht="15" x14ac:dyDescent="0.3">
      <c r="B33" s="66">
        <v>8.5999999999999993E-2</v>
      </c>
      <c r="C33" s="66">
        <v>8.5999999999999993E-2</v>
      </c>
      <c r="D33" s="27">
        <f t="shared" si="11"/>
        <v>8.5999999999999993E-2</v>
      </c>
      <c r="E33" s="27">
        <f>D33-E$8</f>
        <v>4.5499999999999992E-2</v>
      </c>
      <c r="F33" s="27">
        <f>LOG(E33)</f>
        <v>-1.3419886033428876</v>
      </c>
      <c r="G33" s="28">
        <f t="shared" si="14"/>
        <v>0.17485709154129941</v>
      </c>
      <c r="H33" s="28">
        <f t="shared" si="15"/>
        <v>1.4957433874523756</v>
      </c>
      <c r="I33" s="29">
        <v>500</v>
      </c>
      <c r="J33" s="30">
        <f t="shared" si="16"/>
        <v>747.8716937261878</v>
      </c>
      <c r="K33" s="31">
        <f t="shared" si="17"/>
        <v>37.393584686309389</v>
      </c>
      <c r="L33" s="32">
        <f t="shared" ref="L33:L36" si="19">K33+K52</f>
        <v>38.52137811293067</v>
      </c>
      <c r="M33" s="33">
        <f t="shared" si="18"/>
        <v>0.77042756225861342</v>
      </c>
      <c r="N33" s="36"/>
      <c r="Q33"/>
      <c r="R33"/>
      <c r="S33"/>
    </row>
    <row r="34" spans="1:21" ht="15" x14ac:dyDescent="0.3">
      <c r="A34" s="1" t="s">
        <v>26</v>
      </c>
      <c r="B34" s="66">
        <v>4.7E-2</v>
      </c>
      <c r="C34" s="66">
        <v>4.9000000000000002E-2</v>
      </c>
      <c r="D34" s="27">
        <f t="shared" si="11"/>
        <v>4.8000000000000001E-2</v>
      </c>
      <c r="E34" s="27">
        <f t="shared" si="12"/>
        <v>7.4999999999999997E-3</v>
      </c>
      <c r="F34" s="27">
        <f t="shared" si="13"/>
        <v>-2.1249387366082999</v>
      </c>
      <c r="G34" s="28">
        <f t="shared" si="14"/>
        <v>-0.46036095162155155</v>
      </c>
      <c r="H34" s="28">
        <f t="shared" si="15"/>
        <v>0.34644878961266268</v>
      </c>
      <c r="I34" s="29">
        <v>500</v>
      </c>
      <c r="J34" s="30">
        <f t="shared" si="16"/>
        <v>173.22439480633133</v>
      </c>
      <c r="K34" s="31">
        <f t="shared" si="17"/>
        <v>8.6612197403165663</v>
      </c>
      <c r="L34" s="32">
        <f t="shared" si="19"/>
        <v>9.5809895986378528</v>
      </c>
      <c r="M34" s="33">
        <f t="shared" si="18"/>
        <v>0.19161979197275705</v>
      </c>
      <c r="N34" s="36"/>
      <c r="Q34"/>
      <c r="R34"/>
      <c r="S34"/>
    </row>
    <row r="35" spans="1:21" ht="15" x14ac:dyDescent="0.3">
      <c r="B35" s="66">
        <v>7.1999999999999995E-2</v>
      </c>
      <c r="C35" s="66">
        <v>7.1999999999999995E-2</v>
      </c>
      <c r="D35" s="27">
        <f t="shared" si="11"/>
        <v>7.1999999999999995E-2</v>
      </c>
      <c r="E35" s="27">
        <f>D35-E$8</f>
        <v>3.1499999999999993E-2</v>
      </c>
      <c r="F35" s="27">
        <f t="shared" si="13"/>
        <v>-1.5016894462103996</v>
      </c>
      <c r="G35" s="28">
        <f t="shared" si="14"/>
        <v>4.5289635597882266E-2</v>
      </c>
      <c r="H35" s="28">
        <f t="shared" si="15"/>
        <v>1.1099147824336901</v>
      </c>
      <c r="I35" s="29">
        <v>500</v>
      </c>
      <c r="J35" s="30">
        <f t="shared" si="16"/>
        <v>554.95739121684505</v>
      </c>
      <c r="K35" s="31">
        <f t="shared" si="17"/>
        <v>27.747869560842254</v>
      </c>
      <c r="L35" s="32">
        <f t="shared" si="19"/>
        <v>29.243950438236308</v>
      </c>
      <c r="M35" s="33">
        <f t="shared" si="18"/>
        <v>0.58487900876472609</v>
      </c>
      <c r="N35" s="36"/>
      <c r="Q35"/>
      <c r="R35"/>
      <c r="S35"/>
    </row>
    <row r="36" spans="1:21" ht="15" x14ac:dyDescent="0.3">
      <c r="B36" s="66">
        <v>6.8000000000000005E-2</v>
      </c>
      <c r="C36" s="66">
        <v>6.9000000000000006E-2</v>
      </c>
      <c r="D36" s="27">
        <f t="shared" si="11"/>
        <v>6.8500000000000005E-2</v>
      </c>
      <c r="E36" s="27">
        <f t="shared" si="12"/>
        <v>2.8000000000000004E-2</v>
      </c>
      <c r="F36" s="27">
        <f t="shared" si="13"/>
        <v>-1.5528419686577808</v>
      </c>
      <c r="G36" s="28">
        <f t="shared" si="14"/>
        <v>3.7889016030462205E-3</v>
      </c>
      <c r="H36" s="28">
        <f t="shared" si="15"/>
        <v>1.0087624356924205</v>
      </c>
      <c r="I36" s="29">
        <v>500</v>
      </c>
      <c r="J36" s="30">
        <f t="shared" si="16"/>
        <v>504.38121784621023</v>
      </c>
      <c r="K36" s="31">
        <f t="shared" si="17"/>
        <v>25.219060892310512</v>
      </c>
      <c r="L36" s="32">
        <f t="shared" si="19"/>
        <v>26.521733685447142</v>
      </c>
      <c r="M36" s="33">
        <f t="shared" si="18"/>
        <v>0.53043467370894282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8">
        <v>5.2999999999999999E-2</v>
      </c>
      <c r="C40" s="68">
        <v>5.2999999999999999E-2</v>
      </c>
      <c r="D40" s="27">
        <f t="shared" ref="D40:D45" si="20">AVERAGE(B40,C40)</f>
        <v>5.2999999999999999E-2</v>
      </c>
      <c r="E40" s="27">
        <f t="shared" ref="E40:E44" si="21">D40-E$8</f>
        <v>1.2499999999999997E-2</v>
      </c>
      <c r="F40" s="27">
        <f t="shared" ref="F40:F45" si="22">LOG(E40)</f>
        <v>-1.9030899869919438</v>
      </c>
      <c r="G40" s="28">
        <f t="shared" ref="G40:G45" si="23">(F40-$B$16)/$B$15</f>
        <v>-0.28037205753746847</v>
      </c>
      <c r="H40" s="27">
        <f t="shared" ref="H40:H45" si="24">10^G40</f>
        <v>0.52435805330383922</v>
      </c>
      <c r="I40" s="41">
        <v>16</v>
      </c>
      <c r="J40" s="42">
        <f t="shared" ref="J40:J45" si="25">H40*I40</f>
        <v>8.3897288528614276</v>
      </c>
      <c r="K40" s="30">
        <f>(0.1*J40/1000)*1000</f>
        <v>0.83897288528614278</v>
      </c>
      <c r="L40" s="43">
        <f>K40*100/L22</f>
        <v>8.5619245805991859</v>
      </c>
      <c r="M40" s="30">
        <f>AVERAGE(L40:L42)</f>
        <v>3.5582299729072724</v>
      </c>
      <c r="N40" s="44">
        <f>STDEV(L40:L42)</f>
        <v>4.3336161817961587</v>
      </c>
      <c r="R40"/>
      <c r="S40"/>
      <c r="T40"/>
      <c r="U40"/>
    </row>
    <row r="41" spans="1:21" ht="15" x14ac:dyDescent="0.3">
      <c r="B41" s="68">
        <v>4.2999999999999997E-2</v>
      </c>
      <c r="C41" s="68">
        <v>4.5999999999999999E-2</v>
      </c>
      <c r="D41" s="27">
        <f t="shared" si="20"/>
        <v>4.4499999999999998E-2</v>
      </c>
      <c r="E41" s="27">
        <f t="shared" si="21"/>
        <v>3.9999999999999966E-3</v>
      </c>
      <c r="F41" s="27">
        <f t="shared" si="22"/>
        <v>-2.3979400086720379</v>
      </c>
      <c r="G41" s="28">
        <f t="shared" si="23"/>
        <v>-0.68185057970047125</v>
      </c>
      <c r="H41" s="27">
        <f t="shared" si="24"/>
        <v>0.208041233599641</v>
      </c>
      <c r="I41" s="41">
        <v>16</v>
      </c>
      <c r="J41" s="42">
        <f t="shared" si="25"/>
        <v>3.3286597375942559</v>
      </c>
      <c r="K41" s="30">
        <f t="shared" ref="K41:K45" si="26">(0.1*J41/1000)*1000</f>
        <v>0.33286597375942562</v>
      </c>
      <c r="L41" s="43">
        <f t="shared" ref="L41:L45" si="27">K41*100/L23</f>
        <v>1.0062885991361741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8">
        <v>4.8000000000000001E-2</v>
      </c>
      <c r="C42" s="68">
        <v>4.3999999999999997E-2</v>
      </c>
      <c r="D42" s="27">
        <f t="shared" si="20"/>
        <v>4.5999999999999999E-2</v>
      </c>
      <c r="E42" s="27">
        <f>D42-E$8</f>
        <v>5.4999999999999979E-3</v>
      </c>
      <c r="F42" s="27">
        <f t="shared" si="22"/>
        <v>-2.2596373105057563</v>
      </c>
      <c r="G42" s="28">
        <f t="shared" si="23"/>
        <v>-0.56964372825397336</v>
      </c>
      <c r="H42" s="27">
        <f t="shared" si="24"/>
        <v>0.26937436996735431</v>
      </c>
      <c r="I42" s="41">
        <v>16</v>
      </c>
      <c r="J42" s="42">
        <f t="shared" si="25"/>
        <v>4.309989919477669</v>
      </c>
      <c r="K42" s="30">
        <f t="shared" si="26"/>
        <v>0.43099899194776692</v>
      </c>
      <c r="L42" s="43">
        <f t="shared" si="27"/>
        <v>1.1064767389864587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8">
        <v>5.6000000000000001E-2</v>
      </c>
      <c r="C43" s="68">
        <v>5.8000000000000003E-2</v>
      </c>
      <c r="D43" s="27">
        <f t="shared" si="20"/>
        <v>5.7000000000000002E-2</v>
      </c>
      <c r="E43" s="27">
        <f t="shared" si="21"/>
        <v>1.6500000000000001E-2</v>
      </c>
      <c r="F43" s="27">
        <f t="shared" si="22"/>
        <v>-1.7825160557860937</v>
      </c>
      <c r="G43" s="28">
        <f t="shared" si="23"/>
        <v>-0.18254879474856137</v>
      </c>
      <c r="H43" s="27">
        <f t="shared" si="24"/>
        <v>0.65682731511440118</v>
      </c>
      <c r="I43" s="41">
        <v>16</v>
      </c>
      <c r="J43" s="42">
        <f t="shared" si="25"/>
        <v>10.509237041830419</v>
      </c>
      <c r="K43" s="30">
        <f t="shared" si="26"/>
        <v>1.0509237041830419</v>
      </c>
      <c r="L43" s="43">
        <f t="shared" si="27"/>
        <v>9.8846150664547601</v>
      </c>
      <c r="M43" s="30">
        <f>AVERAGE(L43:L45)</f>
        <v>5.7859280620203357</v>
      </c>
      <c r="N43" s="44">
        <f>STDEV(L43:L45)</f>
        <v>3.587082108659462</v>
      </c>
      <c r="R43"/>
      <c r="S43"/>
      <c r="T43"/>
      <c r="U43"/>
    </row>
    <row r="44" spans="1:21" ht="15" x14ac:dyDescent="0.3">
      <c r="A44" s="45"/>
      <c r="B44" s="68">
        <v>5.5E-2</v>
      </c>
      <c r="C44" s="68">
        <v>5.6000000000000001E-2</v>
      </c>
      <c r="D44" s="27">
        <f t="shared" si="20"/>
        <v>5.5500000000000001E-2</v>
      </c>
      <c r="E44" s="27">
        <f t="shared" si="21"/>
        <v>1.4999999999999999E-2</v>
      </c>
      <c r="F44" s="27">
        <f t="shared" si="22"/>
        <v>-1.8239087409443189</v>
      </c>
      <c r="G44" s="28">
        <f t="shared" si="23"/>
        <v>-0.21613124061622246</v>
      </c>
      <c r="H44" s="27">
        <f t="shared" si="24"/>
        <v>0.60795125509369607</v>
      </c>
      <c r="I44" s="41">
        <v>16</v>
      </c>
      <c r="J44" s="42">
        <f t="shared" si="25"/>
        <v>9.7272200814991372</v>
      </c>
      <c r="K44" s="30">
        <f t="shared" si="26"/>
        <v>0.97272200814991372</v>
      </c>
      <c r="L44" s="43">
        <f t="shared" si="27"/>
        <v>3.2191566092389068</v>
      </c>
      <c r="M44" s="30"/>
      <c r="N44" s="44"/>
      <c r="R44"/>
      <c r="S44"/>
      <c r="T44"/>
      <c r="U44"/>
    </row>
    <row r="45" spans="1:21" ht="15" x14ac:dyDescent="0.3">
      <c r="A45" s="46"/>
      <c r="B45" s="68">
        <v>6.2E-2</v>
      </c>
      <c r="C45" s="68">
        <v>5.7000000000000002E-2</v>
      </c>
      <c r="D45" s="27">
        <f t="shared" si="20"/>
        <v>5.9499999999999997E-2</v>
      </c>
      <c r="E45" s="27">
        <f>D45-E$8</f>
        <v>1.8999999999999996E-2</v>
      </c>
      <c r="F45" s="27">
        <f t="shared" si="22"/>
        <v>-1.7212463990471711</v>
      </c>
      <c r="G45" s="28">
        <f t="shared" si="23"/>
        <v>-0.13283989273121585</v>
      </c>
      <c r="H45" s="27">
        <f t="shared" si="24"/>
        <v>0.73647855808800589</v>
      </c>
      <c r="I45" s="41">
        <v>16</v>
      </c>
      <c r="J45" s="42">
        <f t="shared" si="25"/>
        <v>11.783656929408094</v>
      </c>
      <c r="K45" s="30">
        <f t="shared" si="26"/>
        <v>1.1783656929408095</v>
      </c>
      <c r="L45" s="43">
        <f t="shared" si="27"/>
        <v>4.2540125103673407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9">
        <v>4.2999999999999997E-2</v>
      </c>
      <c r="C50" s="69">
        <v>4.4999999999999998E-2</v>
      </c>
      <c r="D50" s="27">
        <f t="shared" ref="D50:D52" si="28">AVERAGE(B50,C50)</f>
        <v>4.3999999999999997E-2</v>
      </c>
      <c r="E50" s="27">
        <f t="shared" ref="E50:E55" si="29">D50-E$8</f>
        <v>3.4999999999999962E-3</v>
      </c>
      <c r="F50" s="27">
        <f t="shared" ref="F50:F55" si="30">LOG(E50)</f>
        <v>-2.4559319556497248</v>
      </c>
      <c r="G50" s="28">
        <f t="shared" ref="G50:G55" si="31">(F50-$B$16)/$B$15</f>
        <v>-0.7289002314129418</v>
      </c>
      <c r="H50" s="27">
        <f t="shared" ref="H50:H55" si="32">10^G50</f>
        <v>0.18668084953952208</v>
      </c>
      <c r="I50" s="41">
        <v>16</v>
      </c>
      <c r="J50" s="42">
        <f t="shared" ref="J50:J55" si="33">H50*I50</f>
        <v>2.9868935926323532</v>
      </c>
      <c r="K50" s="30">
        <f>(0.1*J50/1000)*1000</f>
        <v>0.29868935926323531</v>
      </c>
      <c r="L50" s="43">
        <f t="shared" ref="L50:L55" si="34">K50*100/L31</f>
        <v>3.3336204189531689</v>
      </c>
      <c r="M50" s="30">
        <f>AVERAGE(L50:L52)</f>
        <v>3.235141048331414</v>
      </c>
      <c r="N50" s="44">
        <f>STDEV(L50:L52)</f>
        <v>0.27191452512500769</v>
      </c>
      <c r="O50" s="48">
        <f>L50/L40</f>
        <v>0.38935409761807005</v>
      </c>
      <c r="P50" s="30">
        <f>AVERAGE(O50:O52)</f>
        <v>2.1526330119291104</v>
      </c>
      <c r="Q50" s="44">
        <f>STDEV(O50:O52)</f>
        <v>1.5756397603484813</v>
      </c>
      <c r="S50"/>
      <c r="T50"/>
    </row>
    <row r="51" spans="1:25" ht="15" x14ac:dyDescent="0.3">
      <c r="B51" s="69">
        <v>5.2999999999999999E-2</v>
      </c>
      <c r="C51" s="69">
        <v>6.4000000000000001E-2</v>
      </c>
      <c r="D51" s="27">
        <f t="shared" si="28"/>
        <v>5.8499999999999996E-2</v>
      </c>
      <c r="E51" s="27">
        <f>D51-E$8</f>
        <v>1.7999999999999995E-2</v>
      </c>
      <c r="F51" s="27">
        <f t="shared" si="30"/>
        <v>-1.744727494896694</v>
      </c>
      <c r="G51" s="28">
        <f t="shared" si="31"/>
        <v>-0.15189042369497646</v>
      </c>
      <c r="H51" s="27">
        <f t="shared" si="32"/>
        <v>0.70487089163829997</v>
      </c>
      <c r="I51" s="41">
        <v>16</v>
      </c>
      <c r="J51" s="42">
        <f t="shared" si="33"/>
        <v>11.277934266212799</v>
      </c>
      <c r="K51" s="30">
        <f t="shared" ref="K51:K55" si="35">(0.1*J51/1000)*1000</f>
        <v>1.1277934266212799</v>
      </c>
      <c r="L51" s="43">
        <f t="shared" si="34"/>
        <v>3.4440948353342566</v>
      </c>
      <c r="M51" s="30"/>
      <c r="N51" s="44"/>
      <c r="O51" s="2">
        <f t="shared" ref="O51:O55" si="36">L51/L41</f>
        <v>3.422571654186247</v>
      </c>
      <c r="P51" s="30"/>
      <c r="Q51" s="44"/>
      <c r="S51"/>
      <c r="T51"/>
    </row>
    <row r="52" spans="1:25" ht="15" x14ac:dyDescent="0.3">
      <c r="B52" s="69">
        <v>5.8999999999999997E-2</v>
      </c>
      <c r="C52" s="69">
        <v>5.8000000000000003E-2</v>
      </c>
      <c r="D52" s="27">
        <f t="shared" si="28"/>
        <v>5.8499999999999996E-2</v>
      </c>
      <c r="E52" s="27">
        <f t="shared" si="29"/>
        <v>1.7999999999999995E-2</v>
      </c>
      <c r="F52" s="27">
        <f t="shared" si="30"/>
        <v>-1.744727494896694</v>
      </c>
      <c r="G52" s="28">
        <f t="shared" si="31"/>
        <v>-0.15189042369497646</v>
      </c>
      <c r="H52" s="27">
        <f t="shared" si="32"/>
        <v>0.70487089163829997</v>
      </c>
      <c r="I52" s="41">
        <v>16</v>
      </c>
      <c r="J52" s="42">
        <f t="shared" si="33"/>
        <v>11.277934266212799</v>
      </c>
      <c r="K52" s="30">
        <f t="shared" si="35"/>
        <v>1.1277934266212799</v>
      </c>
      <c r="L52" s="43">
        <f t="shared" si="34"/>
        <v>2.9277078907068166</v>
      </c>
      <c r="M52" s="30"/>
      <c r="N52" s="44"/>
      <c r="O52" s="2">
        <f t="shared" si="36"/>
        <v>2.6459732839830141</v>
      </c>
      <c r="P52" s="30"/>
      <c r="Q52" s="44"/>
      <c r="S52"/>
      <c r="T52"/>
    </row>
    <row r="53" spans="1:25" ht="15" x14ac:dyDescent="0.3">
      <c r="A53" s="1" t="s">
        <v>26</v>
      </c>
      <c r="B53" s="69">
        <v>0.05</v>
      </c>
      <c r="C53" s="69">
        <v>5.8999999999999997E-2</v>
      </c>
      <c r="D53" s="27">
        <f>AVERAGE(B53:C53)</f>
        <v>5.45E-2</v>
      </c>
      <c r="E53" s="27">
        <f t="shared" si="29"/>
        <v>1.3999999999999999E-2</v>
      </c>
      <c r="F53" s="27">
        <f t="shared" si="30"/>
        <v>-1.853871964321762</v>
      </c>
      <c r="G53" s="28">
        <f t="shared" si="31"/>
        <v>-0.24044080940228305</v>
      </c>
      <c r="H53" s="27">
        <f t="shared" si="32"/>
        <v>0.57485616145080354</v>
      </c>
      <c r="I53" s="41">
        <v>16</v>
      </c>
      <c r="J53" s="42">
        <f t="shared" si="33"/>
        <v>9.1976985832128566</v>
      </c>
      <c r="K53" s="30">
        <f t="shared" si="35"/>
        <v>0.91976985832128566</v>
      </c>
      <c r="L53" s="43">
        <f t="shared" si="34"/>
        <v>9.5999463192408747</v>
      </c>
      <c r="M53" s="30">
        <f>AVERAGE(L53:L55)</f>
        <v>6.5425096371561198</v>
      </c>
      <c r="N53" s="44">
        <f>STDEV(L53:L55)</f>
        <v>2.6497845641940816</v>
      </c>
      <c r="O53" s="2">
        <f>L53/L43</f>
        <v>0.97120082620314063</v>
      </c>
      <c r="P53" s="30">
        <f>AVERAGE(O53:O55)</f>
        <v>1.2383343841501346</v>
      </c>
      <c r="Q53" s="44">
        <f>STDEV(O53:O55)</f>
        <v>0.31739005556449867</v>
      </c>
      <c r="S53"/>
      <c r="T53"/>
    </row>
    <row r="54" spans="1:25" ht="15" x14ac:dyDescent="0.3">
      <c r="A54" s="45"/>
      <c r="B54" s="69">
        <v>6.3E-2</v>
      </c>
      <c r="C54" s="69">
        <v>6.9000000000000006E-2</v>
      </c>
      <c r="D54" s="27">
        <f>AVERAGE(B54:C54)</f>
        <v>6.6000000000000003E-2</v>
      </c>
      <c r="E54" s="27">
        <f t="shared" si="29"/>
        <v>2.5500000000000002E-2</v>
      </c>
      <c r="F54" s="27">
        <f t="shared" si="30"/>
        <v>-1.5934598195660448</v>
      </c>
      <c r="G54" s="28">
        <f t="shared" si="31"/>
        <v>-2.9164910747454427E-2</v>
      </c>
      <c r="H54" s="27">
        <f t="shared" si="32"/>
        <v>0.93505054837128343</v>
      </c>
      <c r="I54" s="41">
        <v>16</v>
      </c>
      <c r="J54" s="42">
        <f t="shared" si="33"/>
        <v>14.960808773940535</v>
      </c>
      <c r="K54" s="30">
        <f t="shared" si="35"/>
        <v>1.4960808773940535</v>
      </c>
      <c r="L54" s="43">
        <f t="shared" si="34"/>
        <v>5.1158644949621292</v>
      </c>
      <c r="M54" s="30"/>
      <c r="N54" s="44"/>
      <c r="O54" s="2">
        <f t="shared" si="36"/>
        <v>1.5891940392957937</v>
      </c>
      <c r="P54" s="30"/>
      <c r="Q54" s="44"/>
      <c r="S54"/>
      <c r="T54"/>
    </row>
    <row r="55" spans="1:25" ht="15" x14ac:dyDescent="0.3">
      <c r="A55" s="46"/>
      <c r="B55" s="69">
        <v>6.5000000000000002E-2</v>
      </c>
      <c r="C55" s="69">
        <v>5.8999999999999997E-2</v>
      </c>
      <c r="D55" s="27">
        <f>AVERAGE(B55:C55)</f>
        <v>6.2E-2</v>
      </c>
      <c r="E55" s="27">
        <f t="shared" si="29"/>
        <v>2.1499999999999998E-2</v>
      </c>
      <c r="F55" s="27">
        <f t="shared" si="30"/>
        <v>-1.6675615400843946</v>
      </c>
      <c r="G55" s="28">
        <f t="shared" si="31"/>
        <v>-8.9284639837161547E-2</v>
      </c>
      <c r="H55" s="27">
        <f t="shared" si="32"/>
        <v>0.81417049571039346</v>
      </c>
      <c r="I55" s="41">
        <v>16</v>
      </c>
      <c r="J55" s="42">
        <f t="shared" si="33"/>
        <v>13.026727931366295</v>
      </c>
      <c r="K55" s="30">
        <f t="shared" si="35"/>
        <v>1.3026727931366295</v>
      </c>
      <c r="L55" s="43">
        <f t="shared" si="34"/>
        <v>4.9117180972653571</v>
      </c>
      <c r="M55" s="30"/>
      <c r="N55" s="44"/>
      <c r="O55" s="2">
        <f t="shared" si="36"/>
        <v>1.1546082869514698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2.1526330119291104</v>
      </c>
      <c r="O58" s="30">
        <f>Q50</f>
        <v>1.5756397603484813</v>
      </c>
    </row>
    <row r="59" spans="1:25" ht="15" x14ac:dyDescent="0.3">
      <c r="D59"/>
      <c r="E59"/>
      <c r="G59"/>
      <c r="M59" s="2" t="s">
        <v>26</v>
      </c>
      <c r="N59" s="30">
        <f>P53</f>
        <v>1.2383343841501346</v>
      </c>
      <c r="O59" s="30">
        <f>Q53</f>
        <v>0.31739005556449867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3.5582299729072724</v>
      </c>
      <c r="C65" s="30">
        <f>N40</f>
        <v>4.3336161817961587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3.235141048331414</v>
      </c>
      <c r="C66" s="30">
        <f>N50</f>
        <v>0.27191452512500769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5.7859280620203357</v>
      </c>
      <c r="C67" s="30">
        <f>N43</f>
        <v>3.587082108659462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6.5425096371561198</v>
      </c>
      <c r="C68" s="30">
        <f>N53</f>
        <v>2.6497845641940816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siNTP</vt:lpstr>
      <vt:lpstr>siCDKN2A</vt:lpstr>
      <vt:lpstr>siCDKN2A!Zone_d_impression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2016-05-13T15:30:35Z</dcterms:modified>
</cp:coreProperties>
</file>