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fils\csalazar\Desktop\Fichiers stats_Clara\"/>
    </mc:Choice>
  </mc:AlternateContent>
  <bookViews>
    <workbookView xWindow="0" yWindow="0" windowWidth="25200" windowHeight="11985"/>
  </bookViews>
  <sheets>
    <sheet name="siNTP" sheetId="1" r:id="rId1"/>
    <sheet name="siZBED3" sheetId="8" r:id="rId2"/>
    <sheet name="siPAM" sheetId="9" r:id="rId3"/>
    <sheet name="siST6GAL1" sheetId="10" r:id="rId4"/>
  </sheets>
  <externalReferences>
    <externalReference r:id="rId5"/>
  </externalReferences>
  <definedNames>
    <definedName name="_xlnm.Print_Area" localSheetId="0">siNTP!$A$1:$Q$83</definedName>
  </definedNames>
  <calcPr calcId="152511"/>
</workbook>
</file>

<file path=xl/calcChain.xml><?xml version="1.0" encoding="utf-8"?>
<calcChain xmlns="http://schemas.openxmlformats.org/spreadsheetml/2006/main">
  <c r="B10" i="1" l="1"/>
  <c r="B11" i="1"/>
  <c r="B12" i="1"/>
  <c r="B13" i="1"/>
  <c r="B9" i="1"/>
  <c r="B10" i="8"/>
  <c r="B11" i="8"/>
  <c r="B12" i="8"/>
  <c r="B13" i="8"/>
  <c r="B9" i="8"/>
  <c r="B10" i="9"/>
  <c r="B11" i="9"/>
  <c r="B12" i="9"/>
  <c r="B13" i="9"/>
  <c r="B9" i="9"/>
  <c r="B10" i="10"/>
  <c r="B11" i="10"/>
  <c r="B12" i="10"/>
  <c r="B13" i="10"/>
  <c r="B9" i="10"/>
  <c r="F50" i="9" l="1"/>
  <c r="F22" i="10" l="1"/>
  <c r="F22" i="9"/>
  <c r="F22" i="1"/>
  <c r="F23" i="1"/>
  <c r="D25" i="9" l="1"/>
  <c r="D26" i="9"/>
  <c r="D27" i="9"/>
  <c r="D24" i="9"/>
  <c r="D55" i="10"/>
  <c r="D54" i="10"/>
  <c r="D53" i="10"/>
  <c r="D52" i="10"/>
  <c r="D51" i="10"/>
  <c r="D50" i="10"/>
  <c r="D45" i="10"/>
  <c r="D44" i="10"/>
  <c r="D43" i="10"/>
  <c r="D42" i="10"/>
  <c r="D41" i="10"/>
  <c r="E41" i="10" s="1"/>
  <c r="F41" i="10" s="1"/>
  <c r="D40" i="10"/>
  <c r="D36" i="10"/>
  <c r="D35" i="10"/>
  <c r="E35" i="10" s="1"/>
  <c r="F35" i="10" s="1"/>
  <c r="D34" i="10"/>
  <c r="D33" i="10"/>
  <c r="D32" i="10"/>
  <c r="D31" i="10"/>
  <c r="D27" i="10"/>
  <c r="D26" i="10"/>
  <c r="D25" i="10"/>
  <c r="D24" i="10"/>
  <c r="E24" i="10" s="1"/>
  <c r="F24" i="10" s="1"/>
  <c r="D23" i="10"/>
  <c r="D22" i="10"/>
  <c r="G13" i="10"/>
  <c r="E13" i="10"/>
  <c r="F13" i="10" s="1"/>
  <c r="H13" i="10" s="1"/>
  <c r="G12" i="10"/>
  <c r="E12" i="10"/>
  <c r="G11" i="10"/>
  <c r="E11" i="10"/>
  <c r="F11" i="10" s="1"/>
  <c r="H11" i="10" s="1"/>
  <c r="G10" i="10"/>
  <c r="E10" i="10"/>
  <c r="G9" i="10"/>
  <c r="E9" i="10"/>
  <c r="E8" i="10"/>
  <c r="E54" i="10" s="1"/>
  <c r="F54" i="10" s="1"/>
  <c r="D55" i="9"/>
  <c r="D54" i="9"/>
  <c r="D53" i="9"/>
  <c r="D52" i="9"/>
  <c r="D51" i="9"/>
  <c r="D50" i="9"/>
  <c r="D45" i="9"/>
  <c r="D44" i="9"/>
  <c r="D43" i="9"/>
  <c r="D42" i="9"/>
  <c r="D41" i="9"/>
  <c r="D40" i="9"/>
  <c r="D36" i="9"/>
  <c r="D35" i="9"/>
  <c r="D34" i="9"/>
  <c r="D33" i="9"/>
  <c r="D32" i="9"/>
  <c r="D31" i="9"/>
  <c r="D23" i="9"/>
  <c r="D22" i="9"/>
  <c r="G13" i="9"/>
  <c r="E13" i="9"/>
  <c r="G12" i="9"/>
  <c r="E12" i="9"/>
  <c r="G11" i="9"/>
  <c r="E11" i="9"/>
  <c r="G10" i="9"/>
  <c r="E10" i="9"/>
  <c r="G9" i="9"/>
  <c r="E9" i="9"/>
  <c r="F9" i="9" s="1"/>
  <c r="H9" i="9" s="1"/>
  <c r="E8" i="9"/>
  <c r="E54" i="9" s="1"/>
  <c r="F54" i="9" s="1"/>
  <c r="E34" i="9" l="1"/>
  <c r="F34" i="9" s="1"/>
  <c r="E45" i="9"/>
  <c r="F45" i="9" s="1"/>
  <c r="F10" i="9"/>
  <c r="H10" i="9" s="1"/>
  <c r="B15" i="9" s="1"/>
  <c r="F12" i="9"/>
  <c r="H12" i="9" s="1"/>
  <c r="E22" i="9"/>
  <c r="E26" i="9"/>
  <c r="F26" i="9" s="1"/>
  <c r="E44" i="9"/>
  <c r="F44" i="9" s="1"/>
  <c r="E27" i="9"/>
  <c r="F27" i="9" s="1"/>
  <c r="E41" i="9"/>
  <c r="F41" i="9" s="1"/>
  <c r="E24" i="9"/>
  <c r="F24" i="9" s="1"/>
  <c r="E36" i="9"/>
  <c r="F36" i="9" s="1"/>
  <c r="E55" i="9"/>
  <c r="F55" i="9" s="1"/>
  <c r="F10" i="10"/>
  <c r="H10" i="10" s="1"/>
  <c r="E32" i="10"/>
  <c r="F32" i="10" s="1"/>
  <c r="F12" i="10"/>
  <c r="H12" i="10" s="1"/>
  <c r="B15" i="10" s="1"/>
  <c r="F9" i="10"/>
  <c r="H9" i="10" s="1"/>
  <c r="E27" i="10"/>
  <c r="F27" i="10" s="1"/>
  <c r="E43" i="10"/>
  <c r="F43" i="10" s="1"/>
  <c r="F11" i="9"/>
  <c r="H11" i="9" s="1"/>
  <c r="F13" i="9"/>
  <c r="H13" i="9" s="1"/>
  <c r="E25" i="9"/>
  <c r="F25" i="9" s="1"/>
  <c r="E31" i="9"/>
  <c r="F31" i="9" s="1"/>
  <c r="E33" i="9"/>
  <c r="F33" i="9" s="1"/>
  <c r="E51" i="9"/>
  <c r="F51" i="9" s="1"/>
  <c r="E23" i="9"/>
  <c r="F23" i="9" s="1"/>
  <c r="E32" i="9"/>
  <c r="F32" i="9" s="1"/>
  <c r="E35" i="9"/>
  <c r="F35" i="9" s="1"/>
  <c r="E40" i="9"/>
  <c r="F40" i="9" s="1"/>
  <c r="E50" i="9"/>
  <c r="E53" i="9"/>
  <c r="F53" i="9" s="1"/>
  <c r="E40" i="10"/>
  <c r="F40" i="10" s="1"/>
  <c r="E42" i="10"/>
  <c r="F42" i="10" s="1"/>
  <c r="E45" i="10"/>
  <c r="F45" i="10" s="1"/>
  <c r="E52" i="10"/>
  <c r="F52" i="10" s="1"/>
  <c r="E22" i="10"/>
  <c r="E31" i="10"/>
  <c r="F31" i="10" s="1"/>
  <c r="E50" i="10"/>
  <c r="F50" i="10" s="1"/>
  <c r="E53" i="10"/>
  <c r="F53" i="10" s="1"/>
  <c r="E23" i="10"/>
  <c r="F23" i="10" s="1"/>
  <c r="E25" i="10"/>
  <c r="F25" i="10" s="1"/>
  <c r="E36" i="10"/>
  <c r="F36" i="10" s="1"/>
  <c r="E44" i="10"/>
  <c r="F44" i="10" s="1"/>
  <c r="E55" i="10"/>
  <c r="F55" i="10" s="1"/>
  <c r="B16" i="10"/>
  <c r="E34" i="10"/>
  <c r="F34" i="10" s="1"/>
  <c r="E51" i="10"/>
  <c r="F51" i="10" s="1"/>
  <c r="E26" i="10"/>
  <c r="F26" i="10" s="1"/>
  <c r="E33" i="10"/>
  <c r="F33" i="10" s="1"/>
  <c r="E42" i="9"/>
  <c r="F42" i="9" s="1"/>
  <c r="E43" i="9"/>
  <c r="F43" i="9" s="1"/>
  <c r="E52" i="9"/>
  <c r="F52" i="9" s="1"/>
  <c r="B16" i="9" l="1"/>
  <c r="G24" i="9" s="1"/>
  <c r="H24" i="9" s="1"/>
  <c r="J24" i="9" s="1"/>
  <c r="K24" i="9" s="1"/>
  <c r="G23" i="10"/>
  <c r="H23" i="10" s="1"/>
  <c r="J23" i="10" s="1"/>
  <c r="K23" i="10" s="1"/>
  <c r="G45" i="10"/>
  <c r="H45" i="10" s="1"/>
  <c r="J45" i="10" s="1"/>
  <c r="K45" i="10" s="1"/>
  <c r="G33" i="10"/>
  <c r="H33" i="10" s="1"/>
  <c r="J33" i="10" s="1"/>
  <c r="K33" i="10" s="1"/>
  <c r="G55" i="10"/>
  <c r="H55" i="10" s="1"/>
  <c r="J55" i="10" s="1"/>
  <c r="K55" i="10" s="1"/>
  <c r="G41" i="10"/>
  <c r="H41" i="10" s="1"/>
  <c r="J41" i="10" s="1"/>
  <c r="K41" i="10" s="1"/>
  <c r="G54" i="10"/>
  <c r="H54" i="10" s="1"/>
  <c r="J54" i="10" s="1"/>
  <c r="K54" i="10" s="1"/>
  <c r="G31" i="10"/>
  <c r="H31" i="10" s="1"/>
  <c r="J31" i="10" s="1"/>
  <c r="K31" i="10" s="1"/>
  <c r="G51" i="10"/>
  <c r="H51" i="10" s="1"/>
  <c r="J51" i="10" s="1"/>
  <c r="K51" i="10" s="1"/>
  <c r="G43" i="10"/>
  <c r="H43" i="10" s="1"/>
  <c r="J43" i="10" s="1"/>
  <c r="K43" i="10" s="1"/>
  <c r="G53" i="10"/>
  <c r="H53" i="10" s="1"/>
  <c r="J53" i="10" s="1"/>
  <c r="K53" i="10" s="1"/>
  <c r="G36" i="10"/>
  <c r="H36" i="10" s="1"/>
  <c r="J36" i="10" s="1"/>
  <c r="K36" i="10" s="1"/>
  <c r="G26" i="10"/>
  <c r="H26" i="10" s="1"/>
  <c r="J26" i="10" s="1"/>
  <c r="K26" i="10" s="1"/>
  <c r="G44" i="10"/>
  <c r="H44" i="10" s="1"/>
  <c r="J44" i="10" s="1"/>
  <c r="K44" i="10" s="1"/>
  <c r="G32" i="10"/>
  <c r="H32" i="10" s="1"/>
  <c r="J32" i="10" s="1"/>
  <c r="K32" i="10" s="1"/>
  <c r="L32" i="10" s="1"/>
  <c r="M32" i="10" s="1"/>
  <c r="G22" i="10"/>
  <c r="H22" i="10" s="1"/>
  <c r="J22" i="10" s="1"/>
  <c r="K22" i="10" s="1"/>
  <c r="G25" i="10"/>
  <c r="H25" i="10" s="1"/>
  <c r="J25" i="10" s="1"/>
  <c r="K25" i="10" s="1"/>
  <c r="G24" i="10"/>
  <c r="H24" i="10" s="1"/>
  <c r="J24" i="10" s="1"/>
  <c r="K24" i="10" s="1"/>
  <c r="G34" i="10"/>
  <c r="H34" i="10" s="1"/>
  <c r="J34" i="10" s="1"/>
  <c r="K34" i="10" s="1"/>
  <c r="G27" i="10"/>
  <c r="H27" i="10" s="1"/>
  <c r="J27" i="10" s="1"/>
  <c r="K27" i="10" s="1"/>
  <c r="G35" i="10"/>
  <c r="H35" i="10" s="1"/>
  <c r="J35" i="10" s="1"/>
  <c r="K35" i="10" s="1"/>
  <c r="G50" i="10"/>
  <c r="H50" i="10" s="1"/>
  <c r="J50" i="10" s="1"/>
  <c r="K50" i="10" s="1"/>
  <c r="G40" i="10"/>
  <c r="H40" i="10" s="1"/>
  <c r="J40" i="10" s="1"/>
  <c r="K40" i="10" s="1"/>
  <c r="G52" i="10"/>
  <c r="H52" i="10" s="1"/>
  <c r="J52" i="10" s="1"/>
  <c r="K52" i="10" s="1"/>
  <c r="G42" i="10"/>
  <c r="H42" i="10" s="1"/>
  <c r="J42" i="10" s="1"/>
  <c r="K42" i="10" s="1"/>
  <c r="G43" i="9"/>
  <c r="H43" i="9" s="1"/>
  <c r="J43" i="9" s="1"/>
  <c r="K43" i="9" s="1"/>
  <c r="G34" i="9"/>
  <c r="H34" i="9" s="1"/>
  <c r="J34" i="9" s="1"/>
  <c r="K34" i="9" s="1"/>
  <c r="G35" i="9"/>
  <c r="H35" i="9" s="1"/>
  <c r="J35" i="9" s="1"/>
  <c r="K35" i="9" s="1"/>
  <c r="G42" i="9"/>
  <c r="H42" i="9" s="1"/>
  <c r="J42" i="9" s="1"/>
  <c r="K42" i="9" s="1"/>
  <c r="G31" i="9"/>
  <c r="H31" i="9" s="1"/>
  <c r="J31" i="9" s="1"/>
  <c r="K31" i="9" s="1"/>
  <c r="G33" i="9"/>
  <c r="H33" i="9" s="1"/>
  <c r="J33" i="9" s="1"/>
  <c r="K33" i="9" s="1"/>
  <c r="G53" i="9"/>
  <c r="H53" i="9" s="1"/>
  <c r="J53" i="9" s="1"/>
  <c r="K53" i="9" s="1"/>
  <c r="G32" i="9"/>
  <c r="H32" i="9" s="1"/>
  <c r="J32" i="9" s="1"/>
  <c r="K32" i="9" s="1"/>
  <c r="G41" i="9"/>
  <c r="H41" i="9" s="1"/>
  <c r="J41" i="9" s="1"/>
  <c r="K41" i="9" s="1"/>
  <c r="G52" i="9"/>
  <c r="H52" i="9" s="1"/>
  <c r="J52" i="9" s="1"/>
  <c r="K52" i="9" s="1"/>
  <c r="G44" i="9"/>
  <c r="H44" i="9" s="1"/>
  <c r="J44" i="9" s="1"/>
  <c r="K44" i="9" s="1"/>
  <c r="G51" i="9"/>
  <c r="H51" i="9" s="1"/>
  <c r="J51" i="9" s="1"/>
  <c r="K51" i="9" s="1"/>
  <c r="G55" i="9"/>
  <c r="H55" i="9" s="1"/>
  <c r="J55" i="9" s="1"/>
  <c r="K55" i="9" s="1"/>
  <c r="G26" i="9"/>
  <c r="H26" i="9" s="1"/>
  <c r="J26" i="9" s="1"/>
  <c r="K26" i="9" s="1"/>
  <c r="G25" i="9"/>
  <c r="H25" i="9" s="1"/>
  <c r="J25" i="9" s="1"/>
  <c r="K25" i="9" s="1"/>
  <c r="G50" i="9"/>
  <c r="G23" i="9"/>
  <c r="H23" i="9" s="1"/>
  <c r="J23" i="9" s="1"/>
  <c r="K23" i="9" s="1"/>
  <c r="L23" i="9" s="1"/>
  <c r="M23" i="9" s="1"/>
  <c r="G36" i="9"/>
  <c r="H36" i="9" s="1"/>
  <c r="J36" i="9" s="1"/>
  <c r="K36" i="9" s="1"/>
  <c r="G22" i="9"/>
  <c r="H22" i="9" s="1"/>
  <c r="J22" i="9" s="1"/>
  <c r="K22" i="9" s="1"/>
  <c r="G54" i="9"/>
  <c r="H54" i="9" s="1"/>
  <c r="J54" i="9" s="1"/>
  <c r="K54" i="9" s="1"/>
  <c r="G27" i="9"/>
  <c r="H27" i="9" s="1"/>
  <c r="J27" i="9" s="1"/>
  <c r="K27" i="9" s="1"/>
  <c r="G40" i="9"/>
  <c r="H40" i="9" s="1"/>
  <c r="J40" i="9" s="1"/>
  <c r="K40" i="9" s="1"/>
  <c r="G45" i="9"/>
  <c r="H45" i="9" s="1"/>
  <c r="J45" i="9" s="1"/>
  <c r="K45" i="9" s="1"/>
  <c r="D51" i="8"/>
  <c r="D52" i="8"/>
  <c r="D50" i="8"/>
  <c r="D41" i="8"/>
  <c r="D42" i="8"/>
  <c r="D43" i="8"/>
  <c r="D44" i="8"/>
  <c r="D45" i="8"/>
  <c r="D40" i="8"/>
  <c r="D54" i="1"/>
  <c r="D55" i="1"/>
  <c r="D53" i="1"/>
  <c r="D32" i="1"/>
  <c r="D33" i="1"/>
  <c r="D34" i="1"/>
  <c r="D31" i="1"/>
  <c r="D25" i="1"/>
  <c r="D26" i="1"/>
  <c r="D27" i="1"/>
  <c r="D43" i="1"/>
  <c r="D44" i="1"/>
  <c r="D45" i="1"/>
  <c r="H50" i="9" l="1"/>
  <c r="J50" i="9" s="1"/>
  <c r="K50" i="9" s="1"/>
  <c r="L34" i="10"/>
  <c r="M34" i="10" s="1"/>
  <c r="L27" i="10"/>
  <c r="M27" i="10" s="1"/>
  <c r="L36" i="10"/>
  <c r="L55" i="10" s="1"/>
  <c r="L35" i="10"/>
  <c r="M35" i="10" s="1"/>
  <c r="L33" i="10"/>
  <c r="M33" i="10" s="1"/>
  <c r="L31" i="10"/>
  <c r="M31" i="10" s="1"/>
  <c r="L25" i="10"/>
  <c r="M25" i="10" s="1"/>
  <c r="L23" i="10"/>
  <c r="M23" i="10" s="1"/>
  <c r="L24" i="10"/>
  <c r="M24" i="10" s="1"/>
  <c r="L26" i="10"/>
  <c r="M26" i="10" s="1"/>
  <c r="L36" i="9"/>
  <c r="M36" i="9" s="1"/>
  <c r="L26" i="9"/>
  <c r="M26" i="9" s="1"/>
  <c r="L34" i="9"/>
  <c r="M34" i="9" s="1"/>
  <c r="L25" i="9"/>
  <c r="M25" i="9" s="1"/>
  <c r="L22" i="10"/>
  <c r="M22" i="10" s="1"/>
  <c r="L45" i="10"/>
  <c r="L53" i="10"/>
  <c r="L52" i="10"/>
  <c r="L51" i="10"/>
  <c r="L35" i="9"/>
  <c r="M35" i="9" s="1"/>
  <c r="L27" i="9"/>
  <c r="M27" i="9" s="1"/>
  <c r="L41" i="9"/>
  <c r="L33" i="9"/>
  <c r="M33" i="9" s="1"/>
  <c r="L32" i="9"/>
  <c r="M32" i="9" s="1"/>
  <c r="L24" i="9"/>
  <c r="M24" i="9" s="1"/>
  <c r="D41" i="1"/>
  <c r="L31" i="9" l="1"/>
  <c r="M31" i="9" s="1"/>
  <c r="L22" i="9"/>
  <c r="M22" i="9" s="1"/>
  <c r="L51" i="9"/>
  <c r="L55" i="9"/>
  <c r="L44" i="9"/>
  <c r="L41" i="10"/>
  <c r="M36" i="10"/>
  <c r="O55" i="10"/>
  <c r="L43" i="10"/>
  <c r="L54" i="10"/>
  <c r="N53" i="10" s="1"/>
  <c r="C68" i="10" s="1"/>
  <c r="L43" i="9"/>
  <c r="L54" i="9"/>
  <c r="L42" i="10"/>
  <c r="O52" i="10" s="1"/>
  <c r="L50" i="10"/>
  <c r="N50" i="10" s="1"/>
  <c r="C66" i="10" s="1"/>
  <c r="O51" i="10"/>
  <c r="L44" i="10"/>
  <c r="L53" i="9"/>
  <c r="L40" i="9"/>
  <c r="L45" i="9"/>
  <c r="O55" i="9" s="1"/>
  <c r="L42" i="9"/>
  <c r="L40" i="10"/>
  <c r="M53" i="10"/>
  <c r="B68" i="10" s="1"/>
  <c r="O51" i="9"/>
  <c r="L52" i="9"/>
  <c r="D51" i="1"/>
  <c r="D52" i="1"/>
  <c r="D50" i="1"/>
  <c r="D42" i="1"/>
  <c r="D40" i="1"/>
  <c r="O54" i="9" l="1"/>
  <c r="L50" i="9"/>
  <c r="N50" i="9" s="1"/>
  <c r="C66" i="9" s="1"/>
  <c r="N43" i="10"/>
  <c r="C67" i="10" s="1"/>
  <c r="M40" i="10"/>
  <c r="B65" i="10" s="1"/>
  <c r="N40" i="10"/>
  <c r="C65" i="10" s="1"/>
  <c r="O50" i="9"/>
  <c r="M43" i="10"/>
  <c r="B67" i="10" s="1"/>
  <c r="M50" i="10"/>
  <c r="B66" i="10" s="1"/>
  <c r="O53" i="10"/>
  <c r="P53" i="10" s="1"/>
  <c r="N59" i="10" s="1"/>
  <c r="O54" i="10"/>
  <c r="N43" i="9"/>
  <c r="C67" i="9" s="1"/>
  <c r="M43" i="9"/>
  <c r="B67" i="9" s="1"/>
  <c r="O53" i="9"/>
  <c r="Q53" i="9" s="1"/>
  <c r="O59" i="9" s="1"/>
  <c r="M53" i="9"/>
  <c r="B68" i="9" s="1"/>
  <c r="N53" i="9"/>
  <c r="C68" i="9" s="1"/>
  <c r="M40" i="9"/>
  <c r="B65" i="9" s="1"/>
  <c r="N40" i="9"/>
  <c r="C65" i="9" s="1"/>
  <c r="O50" i="10"/>
  <c r="P50" i="10" s="1"/>
  <c r="N58" i="10" s="1"/>
  <c r="O52" i="9"/>
  <c r="Q50" i="9" s="1"/>
  <c r="O58" i="9" s="1"/>
  <c r="M50" i="9"/>
  <c r="B66" i="9" s="1"/>
  <c r="P53" i="9"/>
  <c r="N59" i="9" s="1"/>
  <c r="D55" i="8"/>
  <c r="D54" i="8"/>
  <c r="D53" i="8"/>
  <c r="D36" i="8"/>
  <c r="D35" i="8"/>
  <c r="D34" i="8"/>
  <c r="D33" i="8"/>
  <c r="D32" i="8"/>
  <c r="D31" i="8"/>
  <c r="D27" i="8"/>
  <c r="D26" i="8"/>
  <c r="D25" i="8"/>
  <c r="D24" i="8"/>
  <c r="D23" i="8"/>
  <c r="D22" i="8"/>
  <c r="G13" i="8"/>
  <c r="E13" i="8"/>
  <c r="G12" i="8"/>
  <c r="E12" i="8"/>
  <c r="G11" i="8"/>
  <c r="E11" i="8"/>
  <c r="G10" i="8"/>
  <c r="E10" i="8"/>
  <c r="G9" i="8"/>
  <c r="E9" i="8"/>
  <c r="E8" i="8"/>
  <c r="Q50" i="10" l="1"/>
  <c r="O58" i="10" s="1"/>
  <c r="Q53" i="10"/>
  <c r="O59" i="10" s="1"/>
  <c r="P50" i="9"/>
  <c r="N58" i="9" s="1"/>
  <c r="E54" i="8"/>
  <c r="F54" i="8" s="1"/>
  <c r="F10" i="8"/>
  <c r="H10" i="8" s="1"/>
  <c r="F12" i="8"/>
  <c r="H12" i="8" s="1"/>
  <c r="E27" i="8"/>
  <c r="F27" i="8" s="1"/>
  <c r="E34" i="8"/>
  <c r="F34" i="8" s="1"/>
  <c r="E45" i="8"/>
  <c r="F45" i="8" s="1"/>
  <c r="F13" i="8"/>
  <c r="H13" i="8" s="1"/>
  <c r="E24" i="8"/>
  <c r="F24" i="8" s="1"/>
  <c r="E31" i="8"/>
  <c r="F31" i="8" s="1"/>
  <c r="E35" i="8"/>
  <c r="F35" i="8" s="1"/>
  <c r="E42" i="8"/>
  <c r="F42" i="8" s="1"/>
  <c r="E50" i="8"/>
  <c r="F50" i="8" s="1"/>
  <c r="E23" i="8"/>
  <c r="F23" i="8" s="1"/>
  <c r="E41" i="8"/>
  <c r="F41" i="8" s="1"/>
  <c r="F9" i="8"/>
  <c r="H9" i="8" s="1"/>
  <c r="F11" i="8"/>
  <c r="H11" i="8" s="1"/>
  <c r="E25" i="8"/>
  <c r="F25" i="8" s="1"/>
  <c r="E32" i="8"/>
  <c r="F32" i="8" s="1"/>
  <c r="E36" i="8"/>
  <c r="F36" i="8" s="1"/>
  <c r="E43" i="8"/>
  <c r="F43" i="8" s="1"/>
  <c r="E51" i="8"/>
  <c r="F51" i="8" s="1"/>
  <c r="E55" i="8"/>
  <c r="F55" i="8" s="1"/>
  <c r="E22" i="8"/>
  <c r="F22" i="8" s="1"/>
  <c r="E26" i="8"/>
  <c r="F26" i="8" s="1"/>
  <c r="E33" i="8"/>
  <c r="F33" i="8" s="1"/>
  <c r="E40" i="8"/>
  <c r="F40" i="8" s="1"/>
  <c r="E44" i="8"/>
  <c r="F44" i="8" s="1"/>
  <c r="E52" i="8"/>
  <c r="F52" i="8" s="1"/>
  <c r="E53" i="8"/>
  <c r="F53" i="8" s="1"/>
  <c r="B16" i="8" l="1"/>
  <c r="B15" i="8"/>
  <c r="G26" i="8" l="1"/>
  <c r="H26" i="8" s="1"/>
  <c r="J26" i="8" s="1"/>
  <c r="K26" i="8" s="1"/>
  <c r="G45" i="8"/>
  <c r="H45" i="8" s="1"/>
  <c r="J45" i="8" s="1"/>
  <c r="K45" i="8" s="1"/>
  <c r="G34" i="8"/>
  <c r="H34" i="8" s="1"/>
  <c r="J34" i="8" s="1"/>
  <c r="K34" i="8" s="1"/>
  <c r="G44" i="8"/>
  <c r="H44" i="8" s="1"/>
  <c r="J44" i="8" s="1"/>
  <c r="K44" i="8" s="1"/>
  <c r="G25" i="8"/>
  <c r="H25" i="8" s="1"/>
  <c r="J25" i="8" s="1"/>
  <c r="K25" i="8" s="1"/>
  <c r="G43" i="8"/>
  <c r="H43" i="8" s="1"/>
  <c r="J43" i="8" s="1"/>
  <c r="K43" i="8" s="1"/>
  <c r="G36" i="8"/>
  <c r="H36" i="8" s="1"/>
  <c r="J36" i="8" s="1"/>
  <c r="K36" i="8" s="1"/>
  <c r="G40" i="8"/>
  <c r="H40" i="8" s="1"/>
  <c r="J40" i="8" s="1"/>
  <c r="K40" i="8" s="1"/>
  <c r="G24" i="8"/>
  <c r="H24" i="8" s="1"/>
  <c r="J24" i="8" s="1"/>
  <c r="K24" i="8" s="1"/>
  <c r="G42" i="8"/>
  <c r="H42" i="8" s="1"/>
  <c r="J42" i="8" s="1"/>
  <c r="K42" i="8" s="1"/>
  <c r="G23" i="8"/>
  <c r="H23" i="8" s="1"/>
  <c r="J23" i="8" s="1"/>
  <c r="K23" i="8" s="1"/>
  <c r="G52" i="8"/>
  <c r="H52" i="8" s="1"/>
  <c r="J52" i="8" s="1"/>
  <c r="K52" i="8" s="1"/>
  <c r="G32" i="8"/>
  <c r="H32" i="8" s="1"/>
  <c r="J32" i="8" s="1"/>
  <c r="K32" i="8" s="1"/>
  <c r="G55" i="8"/>
  <c r="H55" i="8" s="1"/>
  <c r="J55" i="8" s="1"/>
  <c r="K55" i="8" s="1"/>
  <c r="G41" i="8"/>
  <c r="H41" i="8" s="1"/>
  <c r="J41" i="8" s="1"/>
  <c r="K41" i="8" s="1"/>
  <c r="G54" i="8"/>
  <c r="H54" i="8" s="1"/>
  <c r="J54" i="8" s="1"/>
  <c r="K54" i="8" s="1"/>
  <c r="G35" i="8"/>
  <c r="H35" i="8" s="1"/>
  <c r="J35" i="8" s="1"/>
  <c r="K35" i="8" s="1"/>
  <c r="G27" i="8"/>
  <c r="H27" i="8" s="1"/>
  <c r="J27" i="8" s="1"/>
  <c r="K27" i="8" s="1"/>
  <c r="G51" i="8"/>
  <c r="H51" i="8" s="1"/>
  <c r="J51" i="8" s="1"/>
  <c r="K51" i="8" s="1"/>
  <c r="G53" i="8"/>
  <c r="H53" i="8" s="1"/>
  <c r="J53" i="8" s="1"/>
  <c r="K53" i="8" s="1"/>
  <c r="G31" i="8"/>
  <c r="H31" i="8" s="1"/>
  <c r="J31" i="8" s="1"/>
  <c r="K31" i="8" s="1"/>
  <c r="G33" i="8"/>
  <c r="H33" i="8" s="1"/>
  <c r="J33" i="8" s="1"/>
  <c r="K33" i="8" s="1"/>
  <c r="G50" i="8"/>
  <c r="H50" i="8" s="1"/>
  <c r="J50" i="8" s="1"/>
  <c r="K50" i="8" s="1"/>
  <c r="G22" i="8"/>
  <c r="H22" i="8" s="1"/>
  <c r="J22" i="8" s="1"/>
  <c r="K22" i="8" s="1"/>
  <c r="L27" i="8" l="1"/>
  <c r="M27" i="8" s="1"/>
  <c r="L25" i="8"/>
  <c r="M25" i="8" s="1"/>
  <c r="L26" i="8"/>
  <c r="M26" i="8" s="1"/>
  <c r="L33" i="8"/>
  <c r="M33" i="8" s="1"/>
  <c r="L34" i="8"/>
  <c r="M34" i="8" s="1"/>
  <c r="L36" i="8"/>
  <c r="M36" i="8" s="1"/>
  <c r="L22" i="8"/>
  <c r="M22" i="8" s="1"/>
  <c r="L31" i="8"/>
  <c r="M31" i="8" s="1"/>
  <c r="L35" i="8"/>
  <c r="M35" i="8" s="1"/>
  <c r="L32" i="8"/>
  <c r="M32" i="8" s="1"/>
  <c r="L23" i="8"/>
  <c r="M23" i="8" s="1"/>
  <c r="L24" i="8"/>
  <c r="M24" i="8" s="1"/>
  <c r="L43" i="8" l="1"/>
  <c r="L52" i="8"/>
  <c r="L45" i="8"/>
  <c r="L44" i="8"/>
  <c r="L53" i="8"/>
  <c r="O53" i="8" s="1"/>
  <c r="L40" i="8"/>
  <c r="L55" i="8"/>
  <c r="L54" i="8"/>
  <c r="L50" i="8"/>
  <c r="L51" i="8"/>
  <c r="N50" i="8" s="1"/>
  <c r="C66" i="8" s="1"/>
  <c r="L42" i="8"/>
  <c r="L41" i="8"/>
  <c r="M43" i="8" l="1"/>
  <c r="B67" i="8" s="1"/>
  <c r="N53" i="8"/>
  <c r="C68" i="8" s="1"/>
  <c r="N43" i="8"/>
  <c r="C67" i="8" s="1"/>
  <c r="M50" i="8"/>
  <c r="B66" i="8" s="1"/>
  <c r="N40" i="8"/>
  <c r="C65" i="8" s="1"/>
  <c r="O55" i="8"/>
  <c r="O52" i="8"/>
  <c r="O54" i="8"/>
  <c r="O50" i="8"/>
  <c r="M40" i="8"/>
  <c r="B65" i="8" s="1"/>
  <c r="M53" i="8"/>
  <c r="B68" i="8" s="1"/>
  <c r="O51" i="8"/>
  <c r="P53" i="8" l="1"/>
  <c r="N59" i="8" s="1"/>
  <c r="Q53" i="8"/>
  <c r="O59" i="8" s="1"/>
  <c r="P50" i="8"/>
  <c r="N58" i="8" s="1"/>
  <c r="Q50" i="8"/>
  <c r="O58" i="8" s="1"/>
  <c r="D36" i="1"/>
  <c r="D35" i="1"/>
  <c r="D24" i="1"/>
  <c r="D23" i="1"/>
  <c r="D22" i="1"/>
  <c r="E13" i="1"/>
  <c r="G13" i="1"/>
  <c r="E12" i="1"/>
  <c r="G12" i="1"/>
  <c r="E11" i="1"/>
  <c r="G11" i="1"/>
  <c r="E10" i="1"/>
  <c r="G10" i="1"/>
  <c r="E9" i="1"/>
  <c r="G9" i="1"/>
  <c r="E8" i="1"/>
  <c r="E51" i="1" l="1"/>
  <c r="E42" i="1"/>
  <c r="F42" i="1" s="1"/>
  <c r="E31" i="1"/>
  <c r="F31" i="1" s="1"/>
  <c r="E43" i="1"/>
  <c r="F43" i="1" s="1"/>
  <c r="E22" i="1"/>
  <c r="E41" i="1"/>
  <c r="F41" i="1" s="1"/>
  <c r="E52" i="1"/>
  <c r="F52" i="1" s="1"/>
  <c r="E44" i="1"/>
  <c r="F44" i="1" s="1"/>
  <c r="E40" i="1"/>
  <c r="F40" i="1" s="1"/>
  <c r="E36" i="1"/>
  <c r="F36" i="1" s="1"/>
  <c r="E26" i="1"/>
  <c r="F26" i="1" s="1"/>
  <c r="E33" i="1"/>
  <c r="F33" i="1" s="1"/>
  <c r="F10" i="1"/>
  <c r="H10" i="1" s="1"/>
  <c r="F12" i="1"/>
  <c r="H12" i="1" s="1"/>
  <c r="E23" i="1"/>
  <c r="E27" i="1"/>
  <c r="F27" i="1" s="1"/>
  <c r="E45" i="1"/>
  <c r="F45" i="1" s="1"/>
  <c r="E53" i="1"/>
  <c r="F53" i="1" s="1"/>
  <c r="E24" i="1"/>
  <c r="F24" i="1" s="1"/>
  <c r="E35" i="1"/>
  <c r="F35" i="1" s="1"/>
  <c r="E50" i="1"/>
  <c r="F50" i="1" s="1"/>
  <c r="F9" i="1"/>
  <c r="H9" i="1" s="1"/>
  <c r="F11" i="1"/>
  <c r="H11" i="1" s="1"/>
  <c r="F13" i="1"/>
  <c r="H13" i="1" s="1"/>
  <c r="E25" i="1"/>
  <c r="F25" i="1" s="1"/>
  <c r="F51" i="1"/>
  <c r="E55" i="1"/>
  <c r="F55" i="1" s="1"/>
  <c r="E54" i="1"/>
  <c r="F54" i="1" s="1"/>
  <c r="E32" i="1"/>
  <c r="F32" i="1" s="1"/>
  <c r="E34" i="1"/>
  <c r="F34" i="1" s="1"/>
  <c r="B15" i="1" l="1"/>
  <c r="B16" i="1"/>
  <c r="G22" i="1" s="1"/>
  <c r="G27" i="1" l="1"/>
  <c r="H27" i="1" s="1"/>
  <c r="J27" i="1" s="1"/>
  <c r="K27" i="1" s="1"/>
  <c r="G51" i="1"/>
  <c r="H51" i="1" s="1"/>
  <c r="J51" i="1" s="1"/>
  <c r="K51" i="1" s="1"/>
  <c r="G24" i="1"/>
  <c r="H24" i="1" s="1"/>
  <c r="J24" i="1" s="1"/>
  <c r="K24" i="1" s="1"/>
  <c r="G35" i="1"/>
  <c r="H35" i="1" s="1"/>
  <c r="J35" i="1" s="1"/>
  <c r="K35" i="1" s="1"/>
  <c r="G50" i="1"/>
  <c r="H50" i="1" s="1"/>
  <c r="J50" i="1" s="1"/>
  <c r="K50" i="1" s="1"/>
  <c r="G36" i="1"/>
  <c r="H36" i="1" s="1"/>
  <c r="J36" i="1" s="1"/>
  <c r="K36" i="1" s="1"/>
  <c r="G53" i="1"/>
  <c r="H53" i="1" s="1"/>
  <c r="J53" i="1" s="1"/>
  <c r="K53" i="1" s="1"/>
  <c r="G26" i="1"/>
  <c r="H26" i="1" s="1"/>
  <c r="J26" i="1" s="1"/>
  <c r="K26" i="1" s="1"/>
  <c r="G40" i="1"/>
  <c r="H40" i="1" s="1"/>
  <c r="J40" i="1" s="1"/>
  <c r="K40" i="1" s="1"/>
  <c r="G23" i="1"/>
  <c r="H23" i="1" s="1"/>
  <c r="J23" i="1" s="1"/>
  <c r="K23" i="1" s="1"/>
  <c r="G55" i="1"/>
  <c r="H55" i="1" s="1"/>
  <c r="J55" i="1" s="1"/>
  <c r="K55" i="1" s="1"/>
  <c r="G42" i="1"/>
  <c r="H42" i="1" s="1"/>
  <c r="J42" i="1" s="1"/>
  <c r="K42" i="1" s="1"/>
  <c r="G25" i="1"/>
  <c r="H25" i="1" s="1"/>
  <c r="J25" i="1" s="1"/>
  <c r="K25" i="1" s="1"/>
  <c r="H22" i="1"/>
  <c r="J22" i="1" s="1"/>
  <c r="K22" i="1" s="1"/>
  <c r="L22" i="1" s="1"/>
  <c r="G44" i="1"/>
  <c r="H44" i="1" s="1"/>
  <c r="J44" i="1" s="1"/>
  <c r="K44" i="1" s="1"/>
  <c r="G31" i="1"/>
  <c r="H31" i="1" s="1"/>
  <c r="J31" i="1" s="1"/>
  <c r="K31" i="1" s="1"/>
  <c r="G34" i="1"/>
  <c r="H34" i="1" s="1"/>
  <c r="J34" i="1" s="1"/>
  <c r="K34" i="1" s="1"/>
  <c r="G32" i="1"/>
  <c r="H32" i="1" s="1"/>
  <c r="J32" i="1" s="1"/>
  <c r="K32" i="1" s="1"/>
  <c r="G33" i="1"/>
  <c r="H33" i="1" s="1"/>
  <c r="J33" i="1" s="1"/>
  <c r="K33" i="1" s="1"/>
  <c r="G54" i="1"/>
  <c r="H54" i="1" s="1"/>
  <c r="J54" i="1" s="1"/>
  <c r="K54" i="1" s="1"/>
  <c r="G43" i="1"/>
  <c r="H43" i="1" s="1"/>
  <c r="J43" i="1" s="1"/>
  <c r="K43" i="1" s="1"/>
  <c r="G52" i="1"/>
  <c r="H52" i="1" s="1"/>
  <c r="J52" i="1" s="1"/>
  <c r="K52" i="1" s="1"/>
  <c r="G41" i="1"/>
  <c r="H41" i="1" s="1"/>
  <c r="J41" i="1" s="1"/>
  <c r="K41" i="1" s="1"/>
  <c r="G45" i="1"/>
  <c r="H45" i="1" s="1"/>
  <c r="J45" i="1" s="1"/>
  <c r="K45" i="1" s="1"/>
  <c r="M22" i="1" l="1"/>
  <c r="L31" i="1"/>
  <c r="M31" i="1" s="1"/>
  <c r="L33" i="1"/>
  <c r="M33" i="1" s="1"/>
  <c r="L32" i="1"/>
  <c r="M32" i="1" s="1"/>
  <c r="L24" i="1"/>
  <c r="M24" i="1" s="1"/>
  <c r="L23" i="1"/>
  <c r="L26" i="1"/>
  <c r="M26" i="1" s="1"/>
  <c r="L35" i="1"/>
  <c r="L36" i="1"/>
  <c r="M36" i="1" s="1"/>
  <c r="L34" i="1"/>
  <c r="M34" i="1" s="1"/>
  <c r="L25" i="1"/>
  <c r="M25" i="1" s="1"/>
  <c r="L27" i="1"/>
  <c r="M27" i="1" s="1"/>
  <c r="L50" i="1" l="1"/>
  <c r="L40" i="1"/>
  <c r="L51" i="1"/>
  <c r="L52" i="1"/>
  <c r="L43" i="1"/>
  <c r="L44" i="1"/>
  <c r="L55" i="1"/>
  <c r="L42" i="1"/>
  <c r="L53" i="1"/>
  <c r="M23" i="1"/>
  <c r="L41" i="1"/>
  <c r="M35" i="1"/>
  <c r="L54" i="1"/>
  <c r="L45" i="1"/>
  <c r="M50" i="1" l="1"/>
  <c r="B66" i="1" s="1"/>
  <c r="N50" i="1"/>
  <c r="C66" i="1" s="1"/>
  <c r="M43" i="1"/>
  <c r="B67" i="1" s="1"/>
  <c r="N43" i="1"/>
  <c r="C67" i="1" s="1"/>
  <c r="N53" i="1"/>
  <c r="C68" i="1" s="1"/>
  <c r="M53" i="1"/>
  <c r="B68" i="1" s="1"/>
  <c r="N40" i="1"/>
  <c r="C65" i="1" s="1"/>
  <c r="M40" i="1"/>
  <c r="B65" i="1" s="1"/>
  <c r="O53" i="1"/>
  <c r="O50" i="1"/>
  <c r="O52" i="1"/>
  <c r="O54" i="1"/>
  <c r="O55" i="1"/>
  <c r="O51" i="1"/>
  <c r="P53" i="1" l="1"/>
  <c r="N59" i="1" s="1"/>
  <c r="P50" i="1"/>
  <c r="N58" i="1" s="1"/>
  <c r="Q50" i="1"/>
  <c r="O58" i="1" s="1"/>
  <c r="Q53" i="1"/>
  <c r="O59" i="1" s="1"/>
</calcChain>
</file>

<file path=xl/sharedStrings.xml><?xml version="1.0" encoding="utf-8"?>
<sst xmlns="http://schemas.openxmlformats.org/spreadsheetml/2006/main" count="408" uniqueCount="46">
  <si>
    <t>Date</t>
  </si>
  <si>
    <t>passage</t>
  </si>
  <si>
    <t>operateur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</si>
  <si>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</si>
  <si>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</si>
  <si>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</si>
  <si>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</si>
  <si>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</si>
  <si>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</si>
  <si>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</si>
  <si>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</si>
  <si>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</si>
  <si>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</si>
  <si>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</si>
  <si>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</si>
  <si>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</si>
  <si>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</si>
  <si>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</si>
  <si>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</si>
  <si>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</si>
  <si>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</si>
  <si>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</si>
  <si>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</si>
  <si>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</si>
  <si>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</si>
  <si>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</si>
  <si>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</si>
  <si>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</si>
  <si>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</si>
  <si>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</si>
  <si>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</si>
  <si>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</si>
  <si>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</si>
  <si>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</si>
  <si>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</si>
  <si>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</si>
  <si>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16,7mM/0,5mM</t>
  </si>
  <si>
    <t>Fold change</t>
  </si>
  <si>
    <t>Mean</t>
  </si>
  <si>
    <t>ectype</t>
  </si>
  <si>
    <t>viabilité</t>
  </si>
  <si>
    <t>J0</t>
  </si>
  <si>
    <t>J3</t>
  </si>
  <si>
    <t>Clara</t>
  </si>
  <si>
    <t>23.02.2016</t>
  </si>
  <si>
    <t>P61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</si>
</sst>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2" x14ac:knownFonts="1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2" borderId="1" applyNumberFormat="0" applyFont="0" applyAlignment="0" applyProtection="0"/>
    <xf numFmtId="0" fontId="2" fillId="0" borderId="0"/>
    <xf numFmtId="0" fontId="1" fillId="0" borderId="0"/>
    <xf numFmtId="0" fontId="1" fillId="0" borderId="0"/>
  </cellStyleXfs>
  <cellXfs count="79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6" fillId="0" borderId="2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1" fillId="0" borderId="0" xfId="1" applyFill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2" xfId="0" applyFont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4" borderId="0" xfId="0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5" fontId="8" fillId="0" borderId="0" xfId="0" applyNumberFormat="1" applyFont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" fontId="3" fillId="4" borderId="0" xfId="0" applyNumberFormat="1" applyFont="1" applyFill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11" xfId="0" applyFont="1" applyBorder="1" applyAlignment="1">
      <alignment horizontal="center"/>
    </xf>
    <xf numFmtId="2" fontId="8" fillId="0" borderId="11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2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11" xfId="0" applyFont="1" applyBorder="1" applyAlignment="1">
      <alignment horizontal="center"/>
    </xf>
    <xf numFmtId="0" fontId="0" fillId="5" borderId="0" xfId="0" applyFill="1"/>
    <xf numFmtId="0" fontId="3" fillId="6" borderId="0" xfId="0" applyFont="1" applyFill="1" applyAlignment="1">
      <alignment horizontal="left"/>
    </xf>
    <xf numFmtId="14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165" fontId="3" fillId="6" borderId="5" xfId="0" applyNumberFormat="1" applyFont="1" applyFill="1" applyBorder="1" applyAlignment="1">
      <alignment horizontal="center"/>
    </xf>
    <xf numFmtId="165" fontId="3" fillId="17" borderId="5" xfId="0" applyNumberFormat="1" applyFont="1" applyFill="1" applyBorder="1" applyAlignment="1">
      <alignment horizontal="center"/>
    </xf>
  </cellXfs>
  <cellStyles count="6">
    <cellStyle name="Commentaire 2" xfId="2"/>
    <cellStyle name="Normal" xfId="0" builtinId="0"/>
    <cellStyle name="Normal 2" xfId="1"/>
    <cellStyle name="Normal 3" xfId="3"/>
    <cellStyle name="Normal 4" xfId="4"/>
    <cellStyle name="Normal 5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-1.5086383061657274</c:v>
                </c:pt>
                <c:pt idx="1">
                  <c:v>-1.0996328713435297</c:v>
                </c:pt>
                <c:pt idx="2">
                  <c:v>-0.62342304294348805</c:v>
                </c:pt>
                <c:pt idx="3">
                  <c:v>-8.5921414610887981E-2</c:v>
                </c:pt>
                <c:pt idx="4">
                  <c:v>0.19589965240923377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898720"/>
        <c:axId val="406895360"/>
      </c:scatterChart>
      <c:valAx>
        <c:axId val="40689872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406895360"/>
        <c:crosses val="autoZero"/>
        <c:crossBetween val="midCat"/>
      </c:valAx>
      <c:valAx>
        <c:axId val="40689536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068987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-1.5086383061657274</c:v>
                </c:pt>
                <c:pt idx="1">
                  <c:v>-1.0996328713435297</c:v>
                </c:pt>
                <c:pt idx="2">
                  <c:v>-0.62342304294348805</c:v>
                </c:pt>
                <c:pt idx="3">
                  <c:v>-8.5921414610887981E-2</c:v>
                </c:pt>
                <c:pt idx="4">
                  <c:v>0.19589965240923377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177472"/>
        <c:axId val="447173552"/>
      </c:scatterChart>
      <c:valAx>
        <c:axId val="44717747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447173552"/>
        <c:crosses val="autoZero"/>
        <c:crossBetween val="midCat"/>
      </c:valAx>
      <c:valAx>
        <c:axId val="44717355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471774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Insulin secretion Human b-cell line</a:t>
            </a:r>
            <a:endParaRPr lang="fr-FR" sz="1600">
              <a:effectLst/>
            </a:endParaRPr>
          </a:p>
        </c:rich>
      </c:tx>
      <c:layout>
        <c:manualLayout>
          <c:xMode val="edge"/>
          <c:yMode val="edge"/>
          <c:x val="0.17590266841644794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siST6GAL1!$C$65:$C$68</c:f>
                <c:numCache>
                  <c:formatCode>General</c:formatCode>
                  <c:ptCount val="4"/>
                  <c:pt idx="0">
                    <c:v>1.7234668452366786</c:v>
                  </c:pt>
                  <c:pt idx="1">
                    <c:v>0.68389559737308259</c:v>
                  </c:pt>
                  <c:pt idx="2">
                    <c:v>0.96608870680561088</c:v>
                  </c:pt>
                  <c:pt idx="3">
                    <c:v>1.461224084407805</c:v>
                  </c:pt>
                </c:numCache>
              </c:numRef>
            </c:plus>
            <c:minus>
              <c:numRef>
                <c:f>siST6GAL1!$C$65:$C$68</c:f>
                <c:numCache>
                  <c:formatCode>General</c:formatCode>
                  <c:ptCount val="4"/>
                  <c:pt idx="0">
                    <c:v>1.7234668452366786</c:v>
                  </c:pt>
                  <c:pt idx="1">
                    <c:v>0.68389559737308259</c:v>
                  </c:pt>
                  <c:pt idx="2">
                    <c:v>0.96608870680561088</c:v>
                  </c:pt>
                  <c:pt idx="3">
                    <c:v>1.461224084407805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siST6GAL1!$A$65:$A$68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siST6GAL1!$B$65:$B$68</c:f>
              <c:numCache>
                <c:formatCode>0.0</c:formatCode>
                <c:ptCount val="4"/>
                <c:pt idx="0">
                  <c:v>11.258506767740698</c:v>
                </c:pt>
                <c:pt idx="1">
                  <c:v>14.003362289086027</c:v>
                </c:pt>
                <c:pt idx="2">
                  <c:v>18.618416857571372</c:v>
                </c:pt>
                <c:pt idx="3">
                  <c:v>22.889488108663112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464384"/>
        <c:axId val="265471664"/>
      </c:barChart>
      <c:catAx>
        <c:axId val="26546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5471664"/>
        <c:crosses val="autoZero"/>
        <c:auto val="1"/>
        <c:lblAlgn val="ctr"/>
        <c:lblOffset val="100"/>
        <c:noMultiLvlLbl val="0"/>
      </c:catAx>
      <c:valAx>
        <c:axId val="2654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Insulin secretion (% of content)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546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Insulin secretion Human b-cell line</a:t>
            </a:r>
            <a:endParaRPr lang="fr-F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siST6GAL1!$O$58:$O$59</c:f>
                <c:numCache>
                  <c:formatCode>General</c:formatCode>
                  <c:ptCount val="2"/>
                  <c:pt idx="0">
                    <c:v>0.27226710049730307</c:v>
                  </c:pt>
                  <c:pt idx="1">
                    <c:v>1.4612240844078075E-2</c:v>
                  </c:pt>
                </c:numCache>
              </c:numRef>
            </c:plus>
            <c:minus>
              <c:numRef>
                <c:f>siST6GAL1!$O$58:$O$59</c:f>
                <c:numCache>
                  <c:formatCode>General</c:formatCode>
                  <c:ptCount val="2"/>
                  <c:pt idx="0">
                    <c:v>0.27226710049730307</c:v>
                  </c:pt>
                  <c:pt idx="1">
                    <c:v>1.4612240844078075E-2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siST6GAL1!$M$58:$M$59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siST6GAL1!$N$58:$N$59</c:f>
              <c:numCache>
                <c:formatCode>0.0</c:formatCode>
                <c:ptCount val="2"/>
                <c:pt idx="0">
                  <c:v>1.2714011934431777</c:v>
                </c:pt>
                <c:pt idx="1">
                  <c:v>1.2288948810866314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469984"/>
        <c:axId val="265468864"/>
      </c:barChart>
      <c:catAx>
        <c:axId val="2654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5468864"/>
        <c:crosses val="autoZero"/>
        <c:auto val="1"/>
        <c:lblAlgn val="ctr"/>
        <c:lblOffset val="100"/>
        <c:noMultiLvlLbl val="0"/>
      </c:catAx>
      <c:valAx>
        <c:axId val="26546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Fold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546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siNTP!$C$65:$C$68</c:f>
                <c:numCache>
                  <c:formatCode>General</c:formatCode>
                  <c:ptCount val="4"/>
                  <c:pt idx="0">
                    <c:v>0.33269123671270062</c:v>
                  </c:pt>
                  <c:pt idx="1">
                    <c:v>0.87178212923437992</c:v>
                  </c:pt>
                  <c:pt idx="2">
                    <c:v>0.3928070738283132</c:v>
                  </c:pt>
                  <c:pt idx="3">
                    <c:v>0.4407488063529213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0.33269123671270062</c:v>
                  </c:pt>
                  <c:pt idx="1">
                    <c:v>0.87178212923437992</c:v>
                  </c:pt>
                  <c:pt idx="2">
                    <c:v>0.3928070738283132</c:v>
                  </c:pt>
                  <c:pt idx="3">
                    <c:v>0.4407488063529213</c:v>
                  </c:pt>
                </c:numCache>
              </c:numRef>
            </c:minus>
          </c:errBars>
          <c:cat>
            <c:strRef>
              <c:f>(siNTP!$A$65,siNTP!$A$66,siNTP!$A$67,siNTP!$A$68)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siNTP!$B$65:$B$68</c:f>
              <c:numCache>
                <c:formatCode>0.0</c:formatCode>
                <c:ptCount val="4"/>
                <c:pt idx="0">
                  <c:v>1.1181341421712714</c:v>
                </c:pt>
                <c:pt idx="1">
                  <c:v>4.4314884649058497</c:v>
                </c:pt>
                <c:pt idx="2">
                  <c:v>5.5512040021865063</c:v>
                </c:pt>
                <c:pt idx="3">
                  <c:v>5.8786966373464722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883040"/>
        <c:axId val="406889200"/>
      </c:barChart>
      <c:catAx>
        <c:axId val="40688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06889200"/>
        <c:crosses val="autoZero"/>
        <c:auto val="1"/>
        <c:lblAlgn val="ctr"/>
        <c:lblOffset val="100"/>
        <c:noMultiLvlLbl val="0"/>
      </c:catAx>
      <c:valAx>
        <c:axId val="406889200"/>
        <c:scaling>
          <c:orientation val="minMax"/>
          <c:max val="17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86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0688304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271"/>
          <c:y val="2.7200801823077273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siNTP!$O$58:$O$59</c:f>
                <c:numCache>
                  <c:formatCode>General</c:formatCode>
                  <c:ptCount val="2"/>
                  <c:pt idx="0">
                    <c:v>1.6981353783895885</c:v>
                  </c:pt>
                  <c:pt idx="1">
                    <c:v>4.4074880635291795E-3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1.6981353783895885</c:v>
                  </c:pt>
                  <c:pt idx="1">
                    <c:v>4.4074880635291795E-3</c:v>
                  </c:pt>
                </c:numCache>
              </c:numRef>
            </c:minus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4.2952396759420681</c:v>
                </c:pt>
                <c:pt idx="1">
                  <c:v>1.0587869663734646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892560"/>
        <c:axId val="406889760"/>
      </c:barChart>
      <c:catAx>
        <c:axId val="40689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06889760"/>
        <c:crosses val="autoZero"/>
        <c:auto val="1"/>
        <c:lblAlgn val="ctr"/>
        <c:lblOffset val="100"/>
        <c:noMultiLvlLbl val="0"/>
      </c:catAx>
      <c:valAx>
        <c:axId val="4068897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0689256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-1.5086383061657274</c:v>
                </c:pt>
                <c:pt idx="1">
                  <c:v>-1.0996328713435297</c:v>
                </c:pt>
                <c:pt idx="2">
                  <c:v>-0.62342304294348805</c:v>
                </c:pt>
                <c:pt idx="3">
                  <c:v>-8.5921414610887981E-2</c:v>
                </c:pt>
                <c:pt idx="4">
                  <c:v>0.19589965240923377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304480"/>
        <c:axId val="451317920"/>
      </c:scatterChart>
      <c:valAx>
        <c:axId val="45130448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451317920"/>
        <c:crosses val="autoZero"/>
        <c:crossBetween val="midCat"/>
      </c:valAx>
      <c:valAx>
        <c:axId val="45131792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513044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siNTP!$C$65:$C$68</c:f>
                <c:numCache>
                  <c:formatCode>General</c:formatCode>
                  <c:ptCount val="4"/>
                  <c:pt idx="0">
                    <c:v>0.33269123671270062</c:v>
                  </c:pt>
                  <c:pt idx="1">
                    <c:v>0.87178212923437992</c:v>
                  </c:pt>
                  <c:pt idx="2">
                    <c:v>0.3928070738283132</c:v>
                  </c:pt>
                  <c:pt idx="3">
                    <c:v>0.4407488063529213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0.33269123671270062</c:v>
                  </c:pt>
                  <c:pt idx="1">
                    <c:v>0.87178212923437992</c:v>
                  </c:pt>
                  <c:pt idx="2">
                    <c:v>0.3928070738283132</c:v>
                  </c:pt>
                  <c:pt idx="3">
                    <c:v>0.4407488063529213</c:v>
                  </c:pt>
                </c:numCache>
              </c:numRef>
            </c:minus>
          </c:errBars>
          <c:cat>
            <c:strRef>
              <c:f>siZBED3!$A$65:$A$68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siZBED3!$B$65:$B$68</c:f>
              <c:numCache>
                <c:formatCode>0.0</c:formatCode>
                <c:ptCount val="4"/>
                <c:pt idx="0">
                  <c:v>1.1260333231230408</c:v>
                </c:pt>
                <c:pt idx="1">
                  <c:v>0.89659646035830665</c:v>
                </c:pt>
                <c:pt idx="2">
                  <c:v>5.3689671365881653</c:v>
                </c:pt>
                <c:pt idx="3">
                  <c:v>6.6890744182979738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306160"/>
        <c:axId val="451308400"/>
      </c:barChart>
      <c:catAx>
        <c:axId val="45130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51308400"/>
        <c:crosses val="autoZero"/>
        <c:auto val="1"/>
        <c:lblAlgn val="ctr"/>
        <c:lblOffset val="100"/>
        <c:noMultiLvlLbl val="0"/>
      </c:catAx>
      <c:valAx>
        <c:axId val="451308400"/>
        <c:scaling>
          <c:orientation val="minMax"/>
          <c:max val="17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86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5130616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Insulin secretion Human b-cell line</a:t>
            </a:r>
            <a:endParaRPr lang="fr-FR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siZBED3!$O$58:$O$59</c:f>
                <c:numCache>
                  <c:formatCode>General</c:formatCode>
                  <c:ptCount val="2"/>
                  <c:pt idx="0">
                    <c:v>0.24751140255904935</c:v>
                  </c:pt>
                  <c:pt idx="1">
                    <c:v>1.3475558016272187E-2</c:v>
                  </c:pt>
                </c:numCache>
              </c:numRef>
            </c:plus>
            <c:minus>
              <c:numRef>
                <c:f>siZBED3!$O$58:$O$59</c:f>
                <c:numCache>
                  <c:formatCode>General</c:formatCode>
                  <c:ptCount val="2"/>
                  <c:pt idx="0">
                    <c:v>0.24751140255904935</c:v>
                  </c:pt>
                  <c:pt idx="1">
                    <c:v>1.3475558016272187E-2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siZBED3!$M$58:$M$59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siZBED3!$N$58:$N$59</c:f>
              <c:numCache>
                <c:formatCode>0.0</c:formatCode>
                <c:ptCount val="2"/>
                <c:pt idx="0">
                  <c:v>0.81082201085655958</c:v>
                </c:pt>
                <c:pt idx="1">
                  <c:v>1.2473976521448558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318480"/>
        <c:axId val="355422112"/>
      </c:barChart>
      <c:catAx>
        <c:axId val="45131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5422112"/>
        <c:crosses val="autoZero"/>
        <c:auto val="1"/>
        <c:lblAlgn val="ctr"/>
        <c:lblOffset val="100"/>
        <c:noMultiLvlLbl val="0"/>
      </c:catAx>
      <c:valAx>
        <c:axId val="355422112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Fold change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31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-1.5086383061657274</c:v>
                </c:pt>
                <c:pt idx="1">
                  <c:v>-1.0996328713435297</c:v>
                </c:pt>
                <c:pt idx="2">
                  <c:v>-0.62342304294348805</c:v>
                </c:pt>
                <c:pt idx="3">
                  <c:v>-8.5921414610887981E-2</c:v>
                </c:pt>
                <c:pt idx="4">
                  <c:v>0.19589965240923377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25472"/>
        <c:axId val="355424912"/>
      </c:scatterChart>
      <c:valAx>
        <c:axId val="35542547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55424912"/>
        <c:crosses val="autoZero"/>
        <c:crossBetween val="midCat"/>
      </c:valAx>
      <c:valAx>
        <c:axId val="35542491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554254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Insulin secretion Human b-cell line</a:t>
            </a:r>
            <a:endParaRPr lang="fr-FR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siPAM!$C$65:$C$68</c:f>
                <c:numCache>
                  <c:formatCode>General</c:formatCode>
                  <c:ptCount val="4"/>
                  <c:pt idx="0">
                    <c:v>0.38641866258941893</c:v>
                  </c:pt>
                  <c:pt idx="1">
                    <c:v>3.7148047479715367</c:v>
                  </c:pt>
                  <c:pt idx="2">
                    <c:v>2.4067001729613344</c:v>
                  </c:pt>
                  <c:pt idx="3">
                    <c:v>3.7148047479715367</c:v>
                  </c:pt>
                </c:numCache>
              </c:numRef>
            </c:plus>
            <c:minus>
              <c:numRef>
                <c:f>siPAM!$C$65:$C$68</c:f>
                <c:numCache>
                  <c:formatCode>General</c:formatCode>
                  <c:ptCount val="4"/>
                  <c:pt idx="0">
                    <c:v>0.38641866258941893</c:v>
                  </c:pt>
                  <c:pt idx="1">
                    <c:v>3.7148047479715367</c:v>
                  </c:pt>
                  <c:pt idx="2">
                    <c:v>2.4067001729613344</c:v>
                  </c:pt>
                  <c:pt idx="3">
                    <c:v>3.7148047479715367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siPAM!$A$65:$A$68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siPAM!$B$65:$B$68</c:f>
              <c:numCache>
                <c:formatCode>0.0</c:formatCode>
                <c:ptCount val="4"/>
                <c:pt idx="0">
                  <c:v>11.447371214043764</c:v>
                </c:pt>
                <c:pt idx="1">
                  <c:v>23.39756805068517</c:v>
                </c:pt>
                <c:pt idx="2">
                  <c:v>18.912826640182672</c:v>
                </c:pt>
                <c:pt idx="3">
                  <c:v>23.39756805068517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418752"/>
        <c:axId val="355418192"/>
      </c:barChart>
      <c:catAx>
        <c:axId val="35541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5418192"/>
        <c:crosses val="autoZero"/>
        <c:auto val="1"/>
        <c:lblAlgn val="ctr"/>
        <c:lblOffset val="100"/>
        <c:noMultiLvlLbl val="0"/>
      </c:catAx>
      <c:valAx>
        <c:axId val="35541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Insulin</a:t>
                </a:r>
                <a:r>
                  <a:rPr lang="fr-FR" baseline="0"/>
                  <a:t> secretion (% of content)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541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Insulin secretion Human b-cell line</a:t>
            </a:r>
            <a:endParaRPr lang="fr-FR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siPAM!$O$58:$O$59</c:f>
                <c:numCache>
                  <c:formatCode>General</c:formatCode>
                  <c:ptCount val="2"/>
                  <c:pt idx="0">
                    <c:v>0.27680567107612797</c:v>
                  </c:pt>
                  <c:pt idx="1">
                    <c:v>3.7148047479715153E-2</c:v>
                  </c:pt>
                </c:numCache>
              </c:numRef>
            </c:plus>
            <c:minus>
              <c:numRef>
                <c:f>siPAM!$O$58:$O$59</c:f>
                <c:numCache>
                  <c:formatCode>General</c:formatCode>
                  <c:ptCount val="2"/>
                  <c:pt idx="0">
                    <c:v>0.27680567107612797</c:v>
                  </c:pt>
                  <c:pt idx="1">
                    <c:v>3.7148047479715153E-2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siPAM!$M$58:$M$59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siPAM!$N$58:$N$59</c:f>
              <c:numCache>
                <c:formatCode>0.0</c:formatCode>
                <c:ptCount val="2"/>
                <c:pt idx="0">
                  <c:v>2.040580592803638</c:v>
                </c:pt>
                <c:pt idx="1">
                  <c:v>1.233975680506852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178032"/>
        <c:axId val="447176352"/>
      </c:barChart>
      <c:catAx>
        <c:axId val="44717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7176352"/>
        <c:crosses val="autoZero"/>
        <c:auto val="1"/>
        <c:lblAlgn val="ctr"/>
        <c:lblOffset val="100"/>
        <c:noMultiLvlLbl val="0"/>
      </c:catAx>
      <c:valAx>
        <c:axId val="4471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Fold change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717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13</xdr:col>
      <xdr:colOff>47625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391205</xdr:colOff>
      <xdr:row>57</xdr:row>
      <xdr:rowOff>143895</xdr:rowOff>
    </xdr:from>
    <xdr:to>
      <xdr:col>8</xdr:col>
      <xdr:colOff>700769</xdr:colOff>
      <xdr:row>74</xdr:row>
      <xdr:rowOff>27214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13</xdr:col>
      <xdr:colOff>47625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391205</xdr:colOff>
      <xdr:row>57</xdr:row>
      <xdr:rowOff>143895</xdr:rowOff>
    </xdr:from>
    <xdr:to>
      <xdr:col>8</xdr:col>
      <xdr:colOff>700769</xdr:colOff>
      <xdr:row>74</xdr:row>
      <xdr:rowOff>27214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823232</xdr:colOff>
      <xdr:row>60</xdr:row>
      <xdr:rowOff>136070</xdr:rowOff>
    </xdr:from>
    <xdr:to>
      <xdr:col>14</xdr:col>
      <xdr:colOff>843644</xdr:colOff>
      <xdr:row>81</xdr:row>
      <xdr:rowOff>126545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13</xdr:col>
      <xdr:colOff>47625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421821</xdr:colOff>
      <xdr:row>60</xdr:row>
      <xdr:rowOff>118381</xdr:rowOff>
    </xdr:from>
    <xdr:to>
      <xdr:col>10</xdr:col>
      <xdr:colOff>163285</xdr:colOff>
      <xdr:row>76</xdr:row>
      <xdr:rowOff>153760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632732</xdr:colOff>
      <xdr:row>61</xdr:row>
      <xdr:rowOff>9523</xdr:rowOff>
    </xdr:from>
    <xdr:to>
      <xdr:col>15</xdr:col>
      <xdr:colOff>47625</xdr:colOff>
      <xdr:row>77</xdr:row>
      <xdr:rowOff>72116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13</xdr:col>
      <xdr:colOff>47625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34016</xdr:colOff>
      <xdr:row>59</xdr:row>
      <xdr:rowOff>50346</xdr:rowOff>
    </xdr:from>
    <xdr:to>
      <xdr:col>9</xdr:col>
      <xdr:colOff>687159</xdr:colOff>
      <xdr:row>75</xdr:row>
      <xdr:rowOff>85725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415017</xdr:colOff>
      <xdr:row>61</xdr:row>
      <xdr:rowOff>91167</xdr:rowOff>
    </xdr:from>
    <xdr:to>
      <xdr:col>14</xdr:col>
      <xdr:colOff>891267</xdr:colOff>
      <xdr:row>77</xdr:row>
      <xdr:rowOff>153760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fils/marlene/Mes%20documents/Endo%20cell-betaTrophin/ELISA/Insulin%20secretion%20Human%20beta%20cell%20line%20october%20marianas%20formu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"/>
      <sheetName val="September (2)"/>
      <sheetName val="October"/>
      <sheetName val="October (2)"/>
      <sheetName val="November 7"/>
      <sheetName val="November 7 (3)"/>
      <sheetName val="November 18"/>
      <sheetName val="November 18 (2)"/>
      <sheetName val="February"/>
      <sheetName val="Sheet3"/>
      <sheetName val="February (2)"/>
      <sheetName val="February (3)"/>
      <sheetName val="February (4)"/>
      <sheetName val="juillet P59"/>
      <sheetName val="juillet P66"/>
      <sheetName val="juillet P88"/>
      <sheetName val="sept P64 P73"/>
      <sheetName val="sept P64 P73 (2)"/>
      <sheetName val="sept P64bis"/>
      <sheetName val="multislip P74"/>
      <sheetName val="multislip P82"/>
      <sheetName val="nov P81"/>
      <sheetName val="nov P81 (2)"/>
      <sheetName val="dec2014 P73"/>
      <sheetName val="dec2014 P73 MEL"/>
      <sheetName val="dec2014 P75"/>
      <sheetName val="dec2014 P75 MEL"/>
      <sheetName val="dec2014 P76-77"/>
      <sheetName val="dec2014 P76-77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1">
          <cell r="A51" t="str">
            <v>0,5 mM Glc</v>
          </cell>
        </row>
        <row r="52">
          <cell r="A52" t="str">
            <v>11 mM Glc</v>
          </cell>
        </row>
        <row r="53">
          <cell r="A53" t="str">
            <v>11 mM Glc + FSK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abSelected="1" zoomScale="70" zoomScaleNormal="70" workbookViewId="0">
      <selection activeCell="B9" sqref="B9:B13"/>
    </sheetView>
  </sheetViews>
  <sheetFormatPr baseColWidth="10" defaultColWidth="8.75" defaultRowHeight="12.75" x14ac:dyDescent="0.2"/>
  <cols>
    <col min="1" max="1" width="28.125" style="1" customWidth="1"/>
    <col min="2" max="2" width="9" style="2" bestFit="1" customWidth="1"/>
    <col min="3" max="3" width="11.875" style="2" bestFit="1" customWidth="1"/>
    <col min="4" max="4" width="6" style="2" bestFit="1" customWidth="1"/>
    <col min="5" max="5" width="9.375" style="2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8" width="10.25" style="2" bestFit="1" customWidth="1"/>
    <col min="19" max="16384" width="8.75" style="2"/>
  </cols>
  <sheetData>
    <row r="1" spans="1:20" x14ac:dyDescent="0.2">
      <c r="A1" s="64" t="s">
        <v>0</v>
      </c>
      <c r="B1" s="65" t="s">
        <v>44</v>
      </c>
    </row>
    <row r="2" spans="1:20" x14ac:dyDescent="0.2">
      <c r="A2" s="64" t="s">
        <v>1</v>
      </c>
      <c r="B2" s="66" t="s">
        <v>45</v>
      </c>
      <c r="C2" s="3"/>
      <c r="E2" s="4" t="s">
        <v>40</v>
      </c>
    </row>
    <row r="3" spans="1:20" x14ac:dyDescent="0.2">
      <c r="A3" s="64" t="s">
        <v>2</v>
      </c>
      <c r="B3" s="66" t="s">
        <v>43</v>
      </c>
      <c r="D3" s="10" t="s">
        <v>41</v>
      </c>
      <c r="E3" s="10">
        <v>281528</v>
      </c>
      <c r="F3" s="10">
        <v>263568</v>
      </c>
    </row>
    <row r="4" spans="1:20" x14ac:dyDescent="0.2">
      <c r="D4" s="10" t="s">
        <v>42</v>
      </c>
      <c r="E4" s="10">
        <v>238640</v>
      </c>
      <c r="F4" s="10">
        <v>289952</v>
      </c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v>0</v>
      </c>
      <c r="C8" s="63">
        <v>4.1000000000000002E-2</v>
      </c>
      <c r="D8" s="63">
        <v>4.8000000000000001E-2</v>
      </c>
      <c r="E8" s="11">
        <f t="shared" ref="E8:E13" si="0">AVERAGE(C8:D8)</f>
        <v>4.4499999999999998E-2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2">
        <f>A9/23</f>
        <v>0.13695652173913042</v>
      </c>
      <c r="C9" s="63">
        <v>7.8E-2</v>
      </c>
      <c r="D9" s="63">
        <v>7.2999999999999995E-2</v>
      </c>
      <c r="E9" s="11">
        <f t="shared" si="0"/>
        <v>7.5499999999999998E-2</v>
      </c>
      <c r="F9" s="12">
        <f>(E9-$E$8)</f>
        <v>3.1E-2</v>
      </c>
      <c r="G9" s="12">
        <f>LOG(B9)</f>
        <v>-0.86341728222799241</v>
      </c>
      <c r="H9" s="12">
        <f>LOG(F9)</f>
        <v>-1.5086383061657274</v>
      </c>
      <c r="N9"/>
      <c r="O9"/>
      <c r="P9"/>
    </row>
    <row r="10" spans="1:20" ht="15" x14ac:dyDescent="0.3">
      <c r="A10" s="10">
        <v>10.4</v>
      </c>
      <c r="B10" s="12">
        <f t="shared" ref="B10:B13" si="1">A10/23</f>
        <v>0.45217391304347826</v>
      </c>
      <c r="C10" s="63">
        <v>0.126</v>
      </c>
      <c r="D10" s="63">
        <v>0.122</v>
      </c>
      <c r="E10" s="11">
        <f t="shared" si="0"/>
        <v>0.124</v>
      </c>
      <c r="F10" s="12">
        <f>(E10-$E$8)</f>
        <v>7.9500000000000001E-2</v>
      </c>
      <c r="G10" s="12">
        <f>LOG(B10)</f>
        <v>-0.34469449671881253</v>
      </c>
      <c r="H10" s="12">
        <f>LOG(F10)</f>
        <v>-1.0996328713435297</v>
      </c>
      <c r="N10"/>
      <c r="O10"/>
      <c r="P10"/>
    </row>
    <row r="11" spans="1:20" ht="15" x14ac:dyDescent="0.3">
      <c r="A11" s="10">
        <v>31.5</v>
      </c>
      <c r="B11" s="12">
        <f t="shared" si="1"/>
        <v>1.3695652173913044</v>
      </c>
      <c r="C11" s="63">
        <v>0.28100000000000003</v>
      </c>
      <c r="D11" s="63">
        <v>0.28399999999999997</v>
      </c>
      <c r="E11" s="11">
        <f t="shared" si="0"/>
        <v>0.28249999999999997</v>
      </c>
      <c r="F11" s="12">
        <f>(E11-$E$8)</f>
        <v>0.23799999999999999</v>
      </c>
      <c r="G11" s="12">
        <f>LOG(B11)</f>
        <v>0.13658271777200767</v>
      </c>
      <c r="H11" s="12">
        <f>LOG(F11)</f>
        <v>-0.62342304294348805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2">
        <f t="shared" si="1"/>
        <v>4.6086956521739131</v>
      </c>
      <c r="C12" s="63">
        <v>0.87</v>
      </c>
      <c r="D12" s="63">
        <v>0.86</v>
      </c>
      <c r="E12" s="11">
        <f t="shared" si="0"/>
        <v>0.86499999999999999</v>
      </c>
      <c r="F12" s="12">
        <f>(E12-$E$8)</f>
        <v>0.82050000000000001</v>
      </c>
      <c r="G12" s="12">
        <f>LOG(B12)</f>
        <v>0.66357802924717735</v>
      </c>
      <c r="H12" s="12">
        <f>LOG(F12)</f>
        <v>-8.5921414610887981E-2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2">
        <f t="shared" si="1"/>
        <v>9.1304347826086953</v>
      </c>
      <c r="C13" s="63">
        <v>1.6339999999999999</v>
      </c>
      <c r="D13" s="63">
        <v>1.595</v>
      </c>
      <c r="E13" s="11">
        <f t="shared" si="0"/>
        <v>1.6145</v>
      </c>
      <c r="F13" s="12">
        <f>(E13-$E$8)</f>
        <v>1.57</v>
      </c>
      <c r="G13" s="12">
        <f>LOG(B13)</f>
        <v>0.96049145871632635</v>
      </c>
      <c r="H13" s="12">
        <f>LOG(F13)</f>
        <v>0.19589965240923377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0.94865117243359542</v>
      </c>
      <c r="N15"/>
    </row>
    <row r="16" spans="1:20" ht="15" x14ac:dyDescent="0.25">
      <c r="A16" s="5" t="s">
        <v>11</v>
      </c>
      <c r="B16" s="11">
        <f>INTERCEPT(H9:H13,G9:G13)</f>
        <v>-0.72917682126889305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 s="70">
        <v>0.157</v>
      </c>
      <c r="C22" s="70">
        <v>0.157</v>
      </c>
      <c r="D22" s="27">
        <f>AVERAGE(B22:C22)</f>
        <v>0.157</v>
      </c>
      <c r="E22" s="27">
        <f>D22-E$8</f>
        <v>0.1125</v>
      </c>
      <c r="F22" s="27">
        <f>LOG(E22)</f>
        <v>-0.94884747755261867</v>
      </c>
      <c r="G22" s="28">
        <f>(F22-$B$16)/$B$15</f>
        <v>-0.23156104442500158</v>
      </c>
      <c r="H22" s="28">
        <f>10^G22</f>
        <v>0.58673089293809999</v>
      </c>
      <c r="I22" s="29">
        <v>500</v>
      </c>
      <c r="J22" s="30">
        <f>(H22*I22)</f>
        <v>293.36544646904997</v>
      </c>
      <c r="K22" s="31">
        <f>(0.05*J22/1000)*1000</f>
        <v>14.668272323452499</v>
      </c>
      <c r="L22" s="32">
        <f>K22+K40+K50</f>
        <v>15.428035389875207</v>
      </c>
      <c r="M22" s="33">
        <f>(L22*1000000/50000)/1000</f>
        <v>0.30856070779750416</v>
      </c>
      <c r="N22" s="34"/>
    </row>
    <row r="23" spans="1:17" ht="15" x14ac:dyDescent="0.3">
      <c r="B23" s="70">
        <v>0.157</v>
      </c>
      <c r="C23" s="70">
        <v>0.155</v>
      </c>
      <c r="D23" s="27">
        <f>AVERAGE(B23:C23)</f>
        <v>0.156</v>
      </c>
      <c r="E23" s="27">
        <f t="shared" ref="E23:E27" si="2">D23-E$8</f>
        <v>0.1115</v>
      </c>
      <c r="F23" s="27">
        <f>LOG(E23)</f>
        <v>-0.95272513261582048</v>
      </c>
      <c r="G23" s="28">
        <f t="shared" ref="G23:G27" si="3">(F23-$B$16)/$B$15</f>
        <v>-0.23564859016982406</v>
      </c>
      <c r="H23" s="28">
        <f t="shared" ref="H23:H27" si="4">10^G23</f>
        <v>0.58123453382360546</v>
      </c>
      <c r="I23" s="29">
        <v>500</v>
      </c>
      <c r="J23" s="30">
        <f t="shared" ref="J23:J27" si="5">(H23*I23)</f>
        <v>290.61726691180274</v>
      </c>
      <c r="K23" s="31">
        <f>(0.05*J23/1000)*1000</f>
        <v>14.530863345590138</v>
      </c>
      <c r="L23" s="32">
        <f>K23+K41+K51</f>
        <v>15.357540946046566</v>
      </c>
      <c r="M23" s="33">
        <f t="shared" ref="M23:M27" si="6">(L23*1000000/50000)/1000</f>
        <v>0.30715081892093132</v>
      </c>
      <c r="N23" s="34"/>
    </row>
    <row r="24" spans="1:17" ht="15" x14ac:dyDescent="0.3">
      <c r="B24" s="70">
        <v>0.14299999999999999</v>
      </c>
      <c r="C24" s="70">
        <v>0.16300000000000001</v>
      </c>
      <c r="D24" s="27">
        <f>AVERAGE(B24:C24)</f>
        <v>0.153</v>
      </c>
      <c r="E24" s="27">
        <f t="shared" si="2"/>
        <v>0.1085</v>
      </c>
      <c r="F24" s="27">
        <f t="shared" ref="F24:F27" si="7">LOG(E24)</f>
        <v>-0.96457026181545169</v>
      </c>
      <c r="G24" s="28">
        <f t="shared" si="3"/>
        <v>-0.24813487548083532</v>
      </c>
      <c r="H24" s="28">
        <f t="shared" si="4"/>
        <v>0.56476155394306593</v>
      </c>
      <c r="I24" s="29">
        <v>500</v>
      </c>
      <c r="J24" s="30">
        <f t="shared" si="5"/>
        <v>282.38077697153295</v>
      </c>
      <c r="K24" s="31">
        <f t="shared" ref="K24:K27" si="8">(0.05*J24/1000)*1000</f>
        <v>14.119038848576649</v>
      </c>
      <c r="L24" s="32">
        <f t="shared" ref="L24:L27" si="9">K24+K42+K52</f>
        <v>15.051846699601798</v>
      </c>
      <c r="M24" s="33">
        <f t="shared" si="6"/>
        <v>0.3010369339920359</v>
      </c>
      <c r="N24" s="34"/>
    </row>
    <row r="25" spans="1:17" ht="15" x14ac:dyDescent="0.3">
      <c r="A25" s="1" t="s">
        <v>26</v>
      </c>
      <c r="B25" s="70">
        <v>0.11700000000000001</v>
      </c>
      <c r="C25" s="70">
        <v>0.11600000000000001</v>
      </c>
      <c r="D25" s="27">
        <f t="shared" ref="D25:D27" si="10">AVERAGE(B25:C25)</f>
        <v>0.11650000000000001</v>
      </c>
      <c r="E25" s="27">
        <f t="shared" si="2"/>
        <v>7.2000000000000008E-2</v>
      </c>
      <c r="F25" s="27">
        <f t="shared" si="7"/>
        <v>-1.1426675035687315</v>
      </c>
      <c r="G25" s="28">
        <f t="shared" si="3"/>
        <v>-0.43587220921163444</v>
      </c>
      <c r="H25" s="28">
        <f t="shared" si="4"/>
        <v>0.36654541446305577</v>
      </c>
      <c r="I25" s="29">
        <v>500</v>
      </c>
      <c r="J25" s="30">
        <f t="shared" si="5"/>
        <v>183.27270723152787</v>
      </c>
      <c r="K25" s="31">
        <f t="shared" si="8"/>
        <v>9.1636353615763948</v>
      </c>
      <c r="L25" s="32">
        <f t="shared" si="9"/>
        <v>10.225238950657138</v>
      </c>
      <c r="M25" s="33">
        <f t="shared" si="6"/>
        <v>0.20450477901314279</v>
      </c>
      <c r="N25" s="34"/>
    </row>
    <row r="26" spans="1:17" ht="15" x14ac:dyDescent="0.3">
      <c r="B26" s="70">
        <v>0.14099999999999999</v>
      </c>
      <c r="C26" s="70">
        <v>0.124</v>
      </c>
      <c r="D26" s="27">
        <f t="shared" si="10"/>
        <v>0.13250000000000001</v>
      </c>
      <c r="E26" s="27">
        <f t="shared" si="2"/>
        <v>8.8000000000000009E-2</v>
      </c>
      <c r="F26" s="27">
        <f t="shared" si="7"/>
        <v>-1.0555173278498313</v>
      </c>
      <c r="G26" s="28">
        <f t="shared" si="3"/>
        <v>-0.344004747017568</v>
      </c>
      <c r="H26" s="28">
        <f t="shared" si="4"/>
        <v>0.45289262957358378</v>
      </c>
      <c r="I26" s="29">
        <v>500</v>
      </c>
      <c r="J26" s="30">
        <f t="shared" si="5"/>
        <v>226.4463147867919</v>
      </c>
      <c r="K26" s="31">
        <f t="shared" si="8"/>
        <v>11.322315739339595</v>
      </c>
      <c r="L26" s="32">
        <f t="shared" si="9"/>
        <v>12.719539976667393</v>
      </c>
      <c r="M26" s="33">
        <f t="shared" si="6"/>
        <v>0.25439079953334787</v>
      </c>
      <c r="N26" s="34"/>
    </row>
    <row r="27" spans="1:17" ht="15" x14ac:dyDescent="0.3">
      <c r="B27" s="70">
        <v>0.126</v>
      </c>
      <c r="C27" s="70">
        <v>0.14099999999999999</v>
      </c>
      <c r="D27" s="27">
        <f t="shared" si="10"/>
        <v>0.13350000000000001</v>
      </c>
      <c r="E27" s="27">
        <f t="shared" si="2"/>
        <v>8.900000000000001E-2</v>
      </c>
      <c r="F27" s="27">
        <f t="shared" si="7"/>
        <v>-1.0506099933550872</v>
      </c>
      <c r="G27" s="28">
        <f t="shared" si="3"/>
        <v>-0.3388317870957927</v>
      </c>
      <c r="H27" s="28">
        <f t="shared" si="4"/>
        <v>0.45831937067322409</v>
      </c>
      <c r="I27" s="29">
        <v>500</v>
      </c>
      <c r="J27" s="30">
        <f t="shared" si="5"/>
        <v>229.15968533661206</v>
      </c>
      <c r="K27" s="31">
        <f t="shared" si="8"/>
        <v>11.457984266830604</v>
      </c>
      <c r="L27" s="32">
        <f t="shared" si="9"/>
        <v>13.011590397337287</v>
      </c>
      <c r="M27" s="33">
        <f t="shared" si="6"/>
        <v>0.26023180794674572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 s="70">
        <v>0.157</v>
      </c>
      <c r="C31" s="70">
        <v>0.157</v>
      </c>
      <c r="D31" s="27">
        <f>AVERAGE(B31:C31)</f>
        <v>0.157</v>
      </c>
      <c r="E31" s="27">
        <f>D31-E$8</f>
        <v>0.1125</v>
      </c>
      <c r="F31" s="27">
        <f>LOG(E31)</f>
        <v>-0.94884747755261867</v>
      </c>
      <c r="G31" s="28">
        <f>(F31-$B$16)/$B$15</f>
        <v>-0.23156104442500158</v>
      </c>
      <c r="H31" s="28">
        <f>10^G31</f>
        <v>0.58673089293809999</v>
      </c>
      <c r="I31" s="29">
        <v>500</v>
      </c>
      <c r="J31" s="30">
        <f>(H31*I31)</f>
        <v>293.36544646904997</v>
      </c>
      <c r="K31" s="31">
        <f>(0.05*J31/1000)*1000</f>
        <v>14.668272323452499</v>
      </c>
      <c r="L31" s="32">
        <f>K31+K50</f>
        <v>15.19907411799287</v>
      </c>
      <c r="M31" s="33">
        <f>(L31*1000000/50000)/1000</f>
        <v>0.30398148235985739</v>
      </c>
      <c r="N31" s="35"/>
      <c r="Q31"/>
    </row>
    <row r="32" spans="1:17" ht="15" x14ac:dyDescent="0.3">
      <c r="B32" s="70">
        <v>0.157</v>
      </c>
      <c r="C32" s="70">
        <v>0.155</v>
      </c>
      <c r="D32" s="27">
        <f t="shared" ref="D32:D34" si="11">AVERAGE(B32:C32)</f>
        <v>0.156</v>
      </c>
      <c r="E32" s="27">
        <f t="shared" ref="E32:E36" si="12">D32-E$8</f>
        <v>0.1115</v>
      </c>
      <c r="F32" s="27">
        <f t="shared" ref="F32:F36" si="13">LOG(E32)</f>
        <v>-0.95272513261582048</v>
      </c>
      <c r="G32" s="28">
        <f t="shared" ref="G32:G36" si="14">(F32-$B$16)/$B$15</f>
        <v>-0.23564859016982406</v>
      </c>
      <c r="H32" s="28">
        <f t="shared" ref="H32:H36" si="15">10^G32</f>
        <v>0.58123453382360546</v>
      </c>
      <c r="I32" s="29">
        <v>500</v>
      </c>
      <c r="J32" s="30">
        <f t="shared" ref="J32:J36" si="16">(H32*I32)</f>
        <v>290.61726691180274</v>
      </c>
      <c r="K32" s="31">
        <f t="shared" ref="K32:K36" si="17">(0.05*J32/1000)*1000</f>
        <v>14.530863345590138</v>
      </c>
      <c r="L32" s="32">
        <f>K32+K51</f>
        <v>15.229475464254037</v>
      </c>
      <c r="M32" s="33">
        <f t="shared" ref="M32:M36" si="18">(L32*1000000/50000)/1000</f>
        <v>0.30458950928508072</v>
      </c>
      <c r="N32" s="36"/>
      <c r="Q32"/>
    </row>
    <row r="33" spans="1:21" ht="15" x14ac:dyDescent="0.3">
      <c r="B33" s="70">
        <v>0.14299999999999999</v>
      </c>
      <c r="C33" s="70">
        <v>0.16300000000000001</v>
      </c>
      <c r="D33" s="27">
        <f t="shared" si="11"/>
        <v>0.153</v>
      </c>
      <c r="E33" s="27">
        <f t="shared" si="12"/>
        <v>0.1085</v>
      </c>
      <c r="F33" s="27">
        <f t="shared" si="13"/>
        <v>-0.96457026181545169</v>
      </c>
      <c r="G33" s="28">
        <f t="shared" si="14"/>
        <v>-0.24813487548083532</v>
      </c>
      <c r="H33" s="28">
        <f t="shared" si="15"/>
        <v>0.56476155394306593</v>
      </c>
      <c r="I33" s="29">
        <v>500</v>
      </c>
      <c r="J33" s="30">
        <f t="shared" si="16"/>
        <v>282.38077697153295</v>
      </c>
      <c r="K33" s="31">
        <f t="shared" si="17"/>
        <v>14.119038848576649</v>
      </c>
      <c r="L33" s="32">
        <f t="shared" ref="L33:L36" si="19">K33+K52</f>
        <v>14.89584191382999</v>
      </c>
      <c r="M33" s="33">
        <f t="shared" si="18"/>
        <v>0.29791683827659976</v>
      </c>
      <c r="N33" s="36"/>
      <c r="Q33"/>
      <c r="R33"/>
      <c r="S33"/>
    </row>
    <row r="34" spans="1:21" ht="15" x14ac:dyDescent="0.3">
      <c r="A34" s="1" t="s">
        <v>26</v>
      </c>
      <c r="B34" s="70">
        <v>0.11700000000000001</v>
      </c>
      <c r="C34" s="70">
        <v>0.11600000000000001</v>
      </c>
      <c r="D34" s="27">
        <f t="shared" si="11"/>
        <v>0.11650000000000001</v>
      </c>
      <c r="E34" s="27">
        <f t="shared" si="12"/>
        <v>7.2000000000000008E-2</v>
      </c>
      <c r="F34" s="27">
        <f t="shared" si="13"/>
        <v>-1.1426675035687315</v>
      </c>
      <c r="G34" s="28">
        <f t="shared" si="14"/>
        <v>-0.43587220921163444</v>
      </c>
      <c r="H34" s="28">
        <f t="shared" si="15"/>
        <v>0.36654541446305577</v>
      </c>
      <c r="I34" s="29">
        <v>500</v>
      </c>
      <c r="J34" s="30">
        <f t="shared" si="16"/>
        <v>183.27270723152787</v>
      </c>
      <c r="K34" s="31">
        <f t="shared" si="17"/>
        <v>9.1636353615763948</v>
      </c>
      <c r="L34" s="32">
        <f t="shared" si="19"/>
        <v>9.6944371561167664</v>
      </c>
      <c r="M34" s="33">
        <f t="shared" si="18"/>
        <v>0.19388874312233534</v>
      </c>
      <c r="N34" s="36"/>
      <c r="Q34"/>
      <c r="R34"/>
      <c r="S34"/>
    </row>
    <row r="35" spans="1:21" ht="15" x14ac:dyDescent="0.3">
      <c r="B35" s="70">
        <v>0.14099999999999999</v>
      </c>
      <c r="C35" s="70">
        <v>0.124</v>
      </c>
      <c r="D35" s="27">
        <f t="shared" ref="D35:D36" si="20">AVERAGE(B35:C35)</f>
        <v>0.13250000000000001</v>
      </c>
      <c r="E35" s="27">
        <f t="shared" si="12"/>
        <v>8.8000000000000009E-2</v>
      </c>
      <c r="F35" s="27">
        <f t="shared" si="13"/>
        <v>-1.0555173278498313</v>
      </c>
      <c r="G35" s="28">
        <f t="shared" si="14"/>
        <v>-0.344004747017568</v>
      </c>
      <c r="H35" s="28">
        <f t="shared" si="15"/>
        <v>0.45289262957358378</v>
      </c>
      <c r="I35" s="29">
        <v>500</v>
      </c>
      <c r="J35" s="30">
        <f t="shared" si="16"/>
        <v>226.4463147867919</v>
      </c>
      <c r="K35" s="31">
        <f t="shared" si="17"/>
        <v>11.322315739339595</v>
      </c>
      <c r="L35" s="32">
        <f t="shared" si="19"/>
        <v>12.020927858003494</v>
      </c>
      <c r="M35" s="33">
        <f t="shared" si="18"/>
        <v>0.24041855716006991</v>
      </c>
      <c r="N35" s="36"/>
      <c r="Q35"/>
      <c r="R35"/>
      <c r="S35"/>
    </row>
    <row r="36" spans="1:21" ht="15" x14ac:dyDescent="0.3">
      <c r="B36" s="70">
        <v>0.126</v>
      </c>
      <c r="C36" s="70">
        <v>0.14099999999999999</v>
      </c>
      <c r="D36" s="27">
        <f t="shared" si="20"/>
        <v>0.13350000000000001</v>
      </c>
      <c r="E36" s="27">
        <f t="shared" si="12"/>
        <v>8.900000000000001E-2</v>
      </c>
      <c r="F36" s="27">
        <f t="shared" si="13"/>
        <v>-1.0506099933550872</v>
      </c>
      <c r="G36" s="28">
        <f t="shared" si="14"/>
        <v>-0.3388317870957927</v>
      </c>
      <c r="H36" s="28">
        <f t="shared" si="15"/>
        <v>0.45831937067322409</v>
      </c>
      <c r="I36" s="29">
        <v>500</v>
      </c>
      <c r="J36" s="30">
        <f t="shared" si="16"/>
        <v>229.15968533661206</v>
      </c>
      <c r="K36" s="31">
        <f t="shared" si="17"/>
        <v>11.457984266830604</v>
      </c>
      <c r="L36" s="32">
        <f t="shared" si="19"/>
        <v>12.234787332083945</v>
      </c>
      <c r="M36" s="33">
        <f t="shared" si="18"/>
        <v>0.24469574664167887</v>
      </c>
      <c r="N36" s="37"/>
      <c r="Q36"/>
      <c r="R36"/>
      <c r="S36"/>
    </row>
    <row r="37" spans="1:21" ht="15" x14ac:dyDescent="0.3"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S39"/>
    </row>
    <row r="40" spans="1:21" ht="15" x14ac:dyDescent="0.3">
      <c r="A40" s="1" t="s">
        <v>33</v>
      </c>
      <c r="B40" s="69">
        <v>6.4000000000000001E-2</v>
      </c>
      <c r="C40" s="69">
        <v>6.8000000000000005E-2</v>
      </c>
      <c r="D40" s="27">
        <f t="shared" ref="D40:D45" si="21">AVERAGE(B50:C50)</f>
        <v>7.3999999999999996E-2</v>
      </c>
      <c r="E40" s="27">
        <f>D40-E$8</f>
        <v>2.9499999999999998E-2</v>
      </c>
      <c r="F40" s="27">
        <f>LOG(E40)</f>
        <v>-1.530177984021837</v>
      </c>
      <c r="G40" s="28">
        <f t="shared" ref="G40:G45" si="22">(F40-$B$16)/$B$15</f>
        <v>-0.84435795372298794</v>
      </c>
      <c r="H40" s="27">
        <f t="shared" ref="H40:H45" si="23">10^G40</f>
        <v>0.1431007949264605</v>
      </c>
      <c r="I40" s="41">
        <v>16</v>
      </c>
      <c r="J40" s="42">
        <f t="shared" ref="J40:J45" si="24">H40*I40</f>
        <v>2.2896127188233679</v>
      </c>
      <c r="K40" s="30">
        <f>(0.1*J40/1000)*1000</f>
        <v>0.22896127188233681</v>
      </c>
      <c r="L40" s="43">
        <f>K40*100/L22</f>
        <v>1.4840598047408862</v>
      </c>
      <c r="M40" s="30">
        <f>AVERAGE(L40:L42)</f>
        <v>1.1181341421712714</v>
      </c>
      <c r="N40" s="44">
        <f>STDEV(L40:L42)</f>
        <v>0.33269123671270062</v>
      </c>
      <c r="S40"/>
    </row>
    <row r="41" spans="1:21" ht="15" x14ac:dyDescent="0.3">
      <c r="B41" s="69">
        <v>7.1999999999999995E-2</v>
      </c>
      <c r="C41" s="69">
        <v>5.8999999999999997E-2</v>
      </c>
      <c r="D41" s="27">
        <f t="shared" si="21"/>
        <v>6.1499999999999999E-2</v>
      </c>
      <c r="E41" s="27">
        <f>D41-E$8</f>
        <v>1.7000000000000001E-2</v>
      </c>
      <c r="F41" s="27">
        <f t="shared" ref="F41:F45" si="25">LOG(E41)</f>
        <v>-1.7695510786217261</v>
      </c>
      <c r="G41" s="28">
        <f t="shared" si="22"/>
        <v>-1.0966878949655843</v>
      </c>
      <c r="H41" s="27">
        <f t="shared" si="23"/>
        <v>8.0040926120330369E-2</v>
      </c>
      <c r="I41" s="41">
        <v>16</v>
      </c>
      <c r="J41" s="42">
        <f t="shared" si="24"/>
        <v>1.2806548179252859</v>
      </c>
      <c r="K41" s="30">
        <f t="shared" ref="K41:K45" si="26">(0.1*J41/1000)*1000</f>
        <v>0.12806548179252861</v>
      </c>
      <c r="L41" s="43">
        <f t="shared" ref="L41:L45" si="27">K41*100/L23</f>
        <v>0.83389314892561639</v>
      </c>
      <c r="M41" s="30"/>
      <c r="N41" s="44"/>
      <c r="S41"/>
    </row>
    <row r="42" spans="1:21" s="17" customFormat="1" ht="15" x14ac:dyDescent="0.3">
      <c r="A42" s="1"/>
      <c r="B42" s="69">
        <v>7.2999999999999995E-2</v>
      </c>
      <c r="C42" s="69">
        <v>5.5E-2</v>
      </c>
      <c r="D42" s="27">
        <f t="shared" si="21"/>
        <v>6.5000000000000002E-2</v>
      </c>
      <c r="E42" s="27">
        <f>D42-E$8</f>
        <v>2.0500000000000004E-2</v>
      </c>
      <c r="F42" s="27">
        <f t="shared" si="25"/>
        <v>-1.6882461389442456</v>
      </c>
      <c r="G42" s="28">
        <f t="shared" si="22"/>
        <v>-1.0109820612091072</v>
      </c>
      <c r="H42" s="27">
        <f t="shared" si="23"/>
        <v>9.7502991107380185E-2</v>
      </c>
      <c r="I42" s="41">
        <v>16</v>
      </c>
      <c r="J42" s="42">
        <f t="shared" si="24"/>
        <v>1.560047857718083</v>
      </c>
      <c r="K42" s="30">
        <f t="shared" si="26"/>
        <v>0.15600478577180832</v>
      </c>
      <c r="L42" s="43">
        <f t="shared" si="27"/>
        <v>1.0364494728473117</v>
      </c>
      <c r="M42" s="30"/>
      <c r="N42" s="44"/>
      <c r="S42"/>
    </row>
    <row r="43" spans="1:21" ht="15" x14ac:dyDescent="0.3">
      <c r="A43" s="1" t="s">
        <v>34</v>
      </c>
      <c r="B43" s="69">
        <v>0.114</v>
      </c>
      <c r="C43" s="69">
        <v>0.10199999999999999</v>
      </c>
      <c r="D43" s="27">
        <f t="shared" si="21"/>
        <v>0.11</v>
      </c>
      <c r="E43" s="27">
        <f>D43-E$8</f>
        <v>6.5500000000000003E-2</v>
      </c>
      <c r="F43" s="27">
        <f t="shared" si="25"/>
        <v>-1.1837587000082168</v>
      </c>
      <c r="G43" s="28">
        <f t="shared" si="22"/>
        <v>-0.47918760019362544</v>
      </c>
      <c r="H43" s="27">
        <f t="shared" si="23"/>
        <v>0.33175112158773246</v>
      </c>
      <c r="I43" s="41">
        <v>16</v>
      </c>
      <c r="J43" s="42">
        <f t="shared" si="24"/>
        <v>5.3080179454037193</v>
      </c>
      <c r="K43" s="30">
        <f t="shared" si="26"/>
        <v>0.53080179454037191</v>
      </c>
      <c r="L43" s="43">
        <f t="shared" si="27"/>
        <v>5.191094282508276</v>
      </c>
      <c r="M43" s="30">
        <f>AVERAGE(L43:L45)</f>
        <v>5.5512040021865063</v>
      </c>
      <c r="N43" s="44">
        <f>STDEV(L43:L45)</f>
        <v>0.3928070738283132</v>
      </c>
      <c r="R43"/>
      <c r="S43"/>
    </row>
    <row r="44" spans="1:21" ht="15" x14ac:dyDescent="0.3">
      <c r="A44" s="45"/>
      <c r="B44" s="69">
        <v>0.13200000000000001</v>
      </c>
      <c r="C44" s="69">
        <v>0.112</v>
      </c>
      <c r="D44" s="27">
        <f t="shared" si="21"/>
        <v>0.1295</v>
      </c>
      <c r="E44" s="27">
        <f>D44-E$8</f>
        <v>8.5000000000000006E-2</v>
      </c>
      <c r="F44" s="27">
        <f t="shared" si="25"/>
        <v>-1.0705810742857071</v>
      </c>
      <c r="G44" s="28">
        <f t="shared" si="22"/>
        <v>-0.35988386768236669</v>
      </c>
      <c r="H44" s="27">
        <f t="shared" si="23"/>
        <v>0.43663257416493678</v>
      </c>
      <c r="I44" s="41">
        <v>16</v>
      </c>
      <c r="J44" s="42">
        <f t="shared" si="24"/>
        <v>6.9861211866389885</v>
      </c>
      <c r="K44" s="30">
        <f t="shared" si="26"/>
        <v>0.69861211866389894</v>
      </c>
      <c r="L44" s="43">
        <f t="shared" si="27"/>
        <v>5.4924322730651154</v>
      </c>
      <c r="M44" s="30"/>
      <c r="N44" s="44"/>
      <c r="R44"/>
      <c r="S44"/>
    </row>
    <row r="45" spans="1:21" ht="15" x14ac:dyDescent="0.3">
      <c r="A45" s="46"/>
      <c r="B45" s="69">
        <v>0.114</v>
      </c>
      <c r="C45" s="69">
        <v>0.11</v>
      </c>
      <c r="D45" s="27">
        <f t="shared" si="21"/>
        <v>0.13850000000000001</v>
      </c>
      <c r="E45" s="27">
        <f t="shared" ref="E45" si="28">D45-E$8</f>
        <v>9.4000000000000014E-2</v>
      </c>
      <c r="F45" s="27">
        <f t="shared" si="25"/>
        <v>-1.0268721464003012</v>
      </c>
      <c r="G45" s="28">
        <f t="shared" si="22"/>
        <v>-0.31380905203302906</v>
      </c>
      <c r="H45" s="27">
        <f t="shared" si="23"/>
        <v>0.48550191578333857</v>
      </c>
      <c r="I45" s="41">
        <v>16</v>
      </c>
      <c r="J45" s="42">
        <f t="shared" si="24"/>
        <v>7.7680306525334171</v>
      </c>
      <c r="K45" s="30">
        <f t="shared" si="26"/>
        <v>0.77680306525334175</v>
      </c>
      <c r="L45" s="43">
        <f t="shared" si="27"/>
        <v>5.9700854509861303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 s="67">
        <v>7.2999999999999995E-2</v>
      </c>
      <c r="C50" s="67">
        <v>7.4999999999999997E-2</v>
      </c>
      <c r="D50" s="27">
        <f>AVERAGE(B53:C53)</f>
        <v>0.11</v>
      </c>
      <c r="E50" s="27">
        <f t="shared" ref="E50:E55" si="29">D50-E$8</f>
        <v>6.5500000000000003E-2</v>
      </c>
      <c r="F50" s="27">
        <f t="shared" ref="F50:F55" si="30">LOG(E50)</f>
        <v>-1.1837587000082168</v>
      </c>
      <c r="G50" s="28">
        <f t="shared" ref="G50:G55" si="31">(F50-$B$16)/$B$15</f>
        <v>-0.47918760019362544</v>
      </c>
      <c r="H50" s="27">
        <f t="shared" ref="H50:H55" si="32">10^G50</f>
        <v>0.33175112158773246</v>
      </c>
      <c r="I50" s="41">
        <v>16</v>
      </c>
      <c r="J50" s="42">
        <f t="shared" ref="J50:J55" si="33">H50*I50</f>
        <v>5.3080179454037193</v>
      </c>
      <c r="K50" s="30">
        <f>(0.1*J50/1000)*1000</f>
        <v>0.53080179454037191</v>
      </c>
      <c r="L50" s="43">
        <f t="shared" ref="L50:L55" si="34">K50*100/L31</f>
        <v>3.4923297986421526</v>
      </c>
      <c r="M50" s="30">
        <f>AVERAGE(L50:L52)</f>
        <v>4.4314884649058497</v>
      </c>
      <c r="N50" s="44">
        <f>STDEV(L50:L52)</f>
        <v>0.87178212923437992</v>
      </c>
      <c r="O50" s="48">
        <f>L50/L40</f>
        <v>2.3532271324145904</v>
      </c>
      <c r="P50" s="30">
        <f>AVERAGE(O50:O52)</f>
        <v>4.2952396759420681</v>
      </c>
      <c r="Q50" s="44">
        <f>STDEV(O50:O52)</f>
        <v>1.6981353783895885</v>
      </c>
      <c r="S50"/>
      <c r="T50"/>
    </row>
    <row r="51" spans="1:25" ht="15" x14ac:dyDescent="0.3">
      <c r="B51" s="67">
        <v>5.8999999999999997E-2</v>
      </c>
      <c r="C51" s="67">
        <v>6.4000000000000001E-2</v>
      </c>
      <c r="D51" s="27">
        <f>AVERAGE(B54:C54)</f>
        <v>0.1295</v>
      </c>
      <c r="E51" s="27">
        <f>D51-E$8</f>
        <v>8.5000000000000006E-2</v>
      </c>
      <c r="F51" s="27">
        <f t="shared" si="30"/>
        <v>-1.0705810742857071</v>
      </c>
      <c r="G51" s="28">
        <f t="shared" si="31"/>
        <v>-0.35988386768236669</v>
      </c>
      <c r="H51" s="27">
        <f t="shared" si="32"/>
        <v>0.43663257416493678</v>
      </c>
      <c r="I51" s="41">
        <v>16</v>
      </c>
      <c r="J51" s="42">
        <f t="shared" si="33"/>
        <v>6.9861211866389885</v>
      </c>
      <c r="K51" s="30">
        <f t="shared" ref="K51:K55" si="35">(0.1*J51/1000)*1000</f>
        <v>0.69861211866389894</v>
      </c>
      <c r="L51" s="43">
        <f t="shared" si="34"/>
        <v>4.5872369032252687</v>
      </c>
      <c r="M51" s="30"/>
      <c r="N51" s="44"/>
      <c r="O51" s="2">
        <f t="shared" ref="O51:O55" si="36">L51/L41</f>
        <v>5.5009888366818229</v>
      </c>
      <c r="P51" s="30"/>
      <c r="Q51" s="44"/>
      <c r="S51"/>
      <c r="T51"/>
    </row>
    <row r="52" spans="1:25" ht="15" x14ac:dyDescent="0.3">
      <c r="B52" s="67">
        <v>6.8000000000000005E-2</v>
      </c>
      <c r="C52" s="67">
        <v>6.2E-2</v>
      </c>
      <c r="D52" s="27">
        <f>AVERAGE(B55:C55)</f>
        <v>0.13850000000000001</v>
      </c>
      <c r="E52" s="27">
        <f>D52-E$8</f>
        <v>9.4000000000000014E-2</v>
      </c>
      <c r="F52" s="27">
        <f t="shared" si="30"/>
        <v>-1.0268721464003012</v>
      </c>
      <c r="G52" s="28">
        <f t="shared" si="31"/>
        <v>-0.31380905203302906</v>
      </c>
      <c r="H52" s="27">
        <f t="shared" si="32"/>
        <v>0.48550191578333857</v>
      </c>
      <c r="I52" s="41">
        <v>16</v>
      </c>
      <c r="J52" s="42">
        <f t="shared" si="33"/>
        <v>7.7680306525334171</v>
      </c>
      <c r="K52" s="30">
        <f t="shared" si="35"/>
        <v>0.77680306525334175</v>
      </c>
      <c r="L52" s="43">
        <f t="shared" si="34"/>
        <v>5.2148986928501282</v>
      </c>
      <c r="M52" s="30"/>
      <c r="N52" s="44"/>
      <c r="O52" s="2">
        <f t="shared" si="36"/>
        <v>5.0315030587297906</v>
      </c>
      <c r="P52" s="30"/>
      <c r="Q52" s="44"/>
      <c r="S52"/>
      <c r="T52"/>
    </row>
    <row r="53" spans="1:25" ht="15" x14ac:dyDescent="0.3">
      <c r="A53" s="1" t="s">
        <v>26</v>
      </c>
      <c r="B53" s="67">
        <v>0.11899999999999999</v>
      </c>
      <c r="C53" s="67">
        <v>0.10100000000000001</v>
      </c>
      <c r="D53" s="27">
        <f>AVERAGE(B53:C53)</f>
        <v>0.11</v>
      </c>
      <c r="E53" s="27">
        <f t="shared" si="29"/>
        <v>6.5500000000000003E-2</v>
      </c>
      <c r="F53" s="27">
        <f t="shared" si="30"/>
        <v>-1.1837587000082168</v>
      </c>
      <c r="G53" s="28">
        <f t="shared" si="31"/>
        <v>-0.47918760019362544</v>
      </c>
      <c r="H53" s="27">
        <f t="shared" si="32"/>
        <v>0.33175112158773246</v>
      </c>
      <c r="I53" s="41">
        <v>16</v>
      </c>
      <c r="J53" s="42">
        <f t="shared" si="33"/>
        <v>5.3080179454037193</v>
      </c>
      <c r="K53" s="30">
        <f t="shared" si="35"/>
        <v>0.53080179454037191</v>
      </c>
      <c r="L53" s="43">
        <f t="shared" si="34"/>
        <v>5.4753234869902601</v>
      </c>
      <c r="M53" s="30">
        <f>AVERAGE(L53:L55)</f>
        <v>5.8786966373464722</v>
      </c>
      <c r="N53" s="44">
        <f>STDEV(L53:L55)</f>
        <v>0.4407488063529213</v>
      </c>
      <c r="O53" s="2">
        <f>L53/L43</f>
        <v>1.0547532348699027</v>
      </c>
      <c r="P53" s="30">
        <f>AVERAGE(O53:O55)</f>
        <v>1.0587869663734646</v>
      </c>
      <c r="Q53" s="44">
        <f>STDEV(O53:O55)</f>
        <v>4.4074880635291795E-3</v>
      </c>
      <c r="S53"/>
      <c r="T53"/>
    </row>
    <row r="54" spans="1:25" ht="15" x14ac:dyDescent="0.3">
      <c r="A54" s="45"/>
      <c r="B54" s="67">
        <v>0.13900000000000001</v>
      </c>
      <c r="C54" s="67">
        <v>0.12</v>
      </c>
      <c r="D54" s="27">
        <f t="shared" ref="D54:D55" si="37">AVERAGE(B54:C54)</f>
        <v>0.1295</v>
      </c>
      <c r="E54" s="27">
        <f t="shared" si="29"/>
        <v>8.5000000000000006E-2</v>
      </c>
      <c r="F54" s="27">
        <f t="shared" si="30"/>
        <v>-1.0705810742857071</v>
      </c>
      <c r="G54" s="28">
        <f t="shared" si="31"/>
        <v>-0.35988386768236669</v>
      </c>
      <c r="H54" s="27">
        <f t="shared" si="32"/>
        <v>0.43663257416493678</v>
      </c>
      <c r="I54" s="41">
        <v>16</v>
      </c>
      <c r="J54" s="42">
        <f t="shared" si="33"/>
        <v>6.9861211866389885</v>
      </c>
      <c r="K54" s="30">
        <f t="shared" si="35"/>
        <v>0.69861211866389894</v>
      </c>
      <c r="L54" s="43">
        <f t="shared" si="34"/>
        <v>5.8116322376792677</v>
      </c>
      <c r="M54" s="30"/>
      <c r="N54" s="44"/>
      <c r="O54" s="2">
        <f t="shared" si="36"/>
        <v>1.0581163223767927</v>
      </c>
      <c r="P54" s="30"/>
      <c r="Q54" s="44"/>
      <c r="S54"/>
      <c r="T54"/>
    </row>
    <row r="55" spans="1:25" ht="15" x14ac:dyDescent="0.3">
      <c r="A55" s="46"/>
      <c r="B55" s="67">
        <v>0.14599999999999999</v>
      </c>
      <c r="C55" s="67">
        <v>0.13100000000000001</v>
      </c>
      <c r="D55" s="27">
        <f t="shared" si="37"/>
        <v>0.13850000000000001</v>
      </c>
      <c r="E55" s="27">
        <f t="shared" si="29"/>
        <v>9.4000000000000014E-2</v>
      </c>
      <c r="F55" s="27">
        <f t="shared" si="30"/>
        <v>-1.0268721464003012</v>
      </c>
      <c r="G55" s="28">
        <f t="shared" si="31"/>
        <v>-0.31380905203302906</v>
      </c>
      <c r="H55" s="27">
        <f t="shared" si="32"/>
        <v>0.48550191578333857</v>
      </c>
      <c r="I55" s="41">
        <v>16</v>
      </c>
      <c r="J55" s="42">
        <f t="shared" si="33"/>
        <v>7.7680306525334171</v>
      </c>
      <c r="K55" s="30">
        <f t="shared" si="35"/>
        <v>0.77680306525334175</v>
      </c>
      <c r="L55" s="43">
        <f t="shared" si="34"/>
        <v>6.3491341873698861</v>
      </c>
      <c r="M55" s="30"/>
      <c r="N55" s="44"/>
      <c r="O55" s="2">
        <f t="shared" si="36"/>
        <v>1.0634913418736989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4.2952396759420681</v>
      </c>
      <c r="O58" s="30">
        <f>Q50</f>
        <v>1.6981353783895885</v>
      </c>
    </row>
    <row r="59" spans="1:25" ht="15" x14ac:dyDescent="0.3">
      <c r="D59"/>
      <c r="E59"/>
      <c r="G59"/>
      <c r="M59" s="2" t="s">
        <v>26</v>
      </c>
      <c r="N59" s="30">
        <f>P53</f>
        <v>1.0587869663734646</v>
      </c>
      <c r="O59" s="30">
        <f>Q53</f>
        <v>4.4074880635291795E-3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1.1181341421712714</v>
      </c>
      <c r="C65" s="30">
        <f>N40</f>
        <v>0.33269123671270062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4.4314884649058497</v>
      </c>
      <c r="C66" s="30">
        <f>N50</f>
        <v>0.87178212923437992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5.5512040021865063</v>
      </c>
      <c r="C67" s="30">
        <f>N43</f>
        <v>0.3928070738283132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5.8786966373464722</v>
      </c>
      <c r="C68" s="30">
        <f>N53</f>
        <v>0.4407488063529213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  <c r="H76" s="38"/>
    </row>
    <row r="77" spans="1:8" x14ac:dyDescent="0.2">
      <c r="A77" s="55"/>
      <c r="B77" s="38"/>
      <c r="C77" s="56"/>
      <c r="D77" s="57"/>
      <c r="E77" s="38"/>
      <c r="F77" s="38"/>
      <c r="G77" s="38"/>
    </row>
    <row r="78" spans="1:8" x14ac:dyDescent="0.2">
      <c r="A78" s="52"/>
      <c r="B78" s="58"/>
      <c r="C78" s="59"/>
      <c r="D78" s="38"/>
      <c r="E78" s="38"/>
      <c r="F78" s="38"/>
      <c r="G78" s="38"/>
    </row>
    <row r="79" spans="1:8" x14ac:dyDescent="0.2">
      <c r="A79" s="52"/>
      <c r="B79" s="42"/>
      <c r="C79" s="56"/>
      <c r="D79" s="38"/>
      <c r="E79" s="38"/>
      <c r="F79" s="38"/>
      <c r="G79" s="38"/>
    </row>
    <row r="80" spans="1:8" x14ac:dyDescent="0.2">
      <c r="A80" s="52"/>
      <c r="B80" s="42"/>
      <c r="C80" s="56"/>
      <c r="D80" s="38"/>
      <c r="E80" s="38"/>
      <c r="F80" s="38"/>
      <c r="G80" s="38"/>
    </row>
    <row r="81" spans="1:7" x14ac:dyDescent="0.2">
      <c r="A81" s="52"/>
      <c r="B81" s="42"/>
      <c r="C81" s="56"/>
      <c r="D81" s="38"/>
      <c r="E81" s="38"/>
      <c r="F81" s="38"/>
      <c r="G81" s="38"/>
    </row>
    <row r="82" spans="1:7" x14ac:dyDescent="0.2">
      <c r="A82" s="52"/>
      <c r="B82" s="42"/>
      <c r="C82" s="56"/>
      <c r="D82" s="38"/>
      <c r="E82" s="38"/>
      <c r="F82" s="38"/>
      <c r="G82" s="38"/>
    </row>
    <row r="83" spans="1:7" x14ac:dyDescent="0.2">
      <c r="A83" s="52"/>
      <c r="B83" s="38"/>
      <c r="C83" s="38"/>
      <c r="D83" s="60"/>
      <c r="E83" s="58"/>
      <c r="F83" s="58"/>
      <c r="G83" s="38"/>
    </row>
    <row r="84" spans="1:7" x14ac:dyDescent="0.2">
      <c r="A84" s="52"/>
      <c r="B84" s="42"/>
      <c r="C84" s="56"/>
      <c r="D84" s="47"/>
      <c r="E84" s="47"/>
      <c r="F84" s="47"/>
      <c r="G84" s="38"/>
    </row>
    <row r="85" spans="1:7" x14ac:dyDescent="0.2">
      <c r="A85" s="52"/>
      <c r="B85" s="42"/>
      <c r="C85" s="56"/>
      <c r="D85" s="47"/>
      <c r="E85" s="47"/>
      <c r="F85" s="47"/>
      <c r="G85" s="38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zoomScale="60" zoomScaleNormal="60" workbookViewId="0">
      <selection activeCell="B9" sqref="B9:B13"/>
    </sheetView>
  </sheetViews>
  <sheetFormatPr baseColWidth="10" defaultColWidth="8.75" defaultRowHeight="12.75" x14ac:dyDescent="0.2"/>
  <cols>
    <col min="1" max="1" width="28.125" style="1" customWidth="1"/>
    <col min="2" max="2" width="9" style="2" bestFit="1" customWidth="1"/>
    <col min="3" max="3" width="11.875" style="2" bestFit="1" customWidth="1"/>
    <col min="4" max="4" width="6" style="2" bestFit="1" customWidth="1"/>
    <col min="5" max="5" width="8.5" style="2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64" t="s">
        <v>0</v>
      </c>
      <c r="B1" s="65" t="s">
        <v>44</v>
      </c>
    </row>
    <row r="2" spans="1:20" x14ac:dyDescent="0.2">
      <c r="A2" s="64" t="s">
        <v>1</v>
      </c>
      <c r="B2" s="66" t="s">
        <v>45</v>
      </c>
      <c r="C2" s="3"/>
      <c r="E2" s="4" t="s">
        <v>40</v>
      </c>
    </row>
    <row r="3" spans="1:20" x14ac:dyDescent="0.2">
      <c r="A3" s="64" t="s">
        <v>2</v>
      </c>
      <c r="B3" s="66" t="s">
        <v>43</v>
      </c>
      <c r="D3" s="10" t="s">
        <v>41</v>
      </c>
      <c r="E3" s="10">
        <v>249856</v>
      </c>
      <c r="F3" s="10">
        <v>258592</v>
      </c>
    </row>
    <row r="4" spans="1:20" x14ac:dyDescent="0.2">
      <c r="D4" s="10" t="s">
        <v>42</v>
      </c>
      <c r="E4" s="10">
        <v>226224</v>
      </c>
      <c r="F4" s="10">
        <v>325376</v>
      </c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v>0</v>
      </c>
      <c r="C8" s="63">
        <v>4.1000000000000002E-2</v>
      </c>
      <c r="D8" s="63">
        <v>4.8000000000000001E-2</v>
      </c>
      <c r="E8" s="11">
        <f t="shared" ref="E8:E13" si="0">AVERAGE(C8:D8)</f>
        <v>4.4499999999999998E-2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2">
        <f>A9/23</f>
        <v>0.13695652173913042</v>
      </c>
      <c r="C9" s="63">
        <v>7.8E-2</v>
      </c>
      <c r="D9" s="63">
        <v>7.2999999999999995E-2</v>
      </c>
      <c r="E9" s="11">
        <f t="shared" si="0"/>
        <v>7.5499999999999998E-2</v>
      </c>
      <c r="F9" s="12">
        <f>(E9-$E$8)</f>
        <v>3.1E-2</v>
      </c>
      <c r="G9" s="12">
        <f>LOG(B9)</f>
        <v>-0.86341728222799241</v>
      </c>
      <c r="H9" s="12">
        <f>LOG(F9)</f>
        <v>-1.5086383061657274</v>
      </c>
      <c r="N9"/>
      <c r="O9"/>
      <c r="P9"/>
    </row>
    <row r="10" spans="1:20" ht="15" x14ac:dyDescent="0.3">
      <c r="A10" s="10">
        <v>10.4</v>
      </c>
      <c r="B10" s="12">
        <f t="shared" ref="B10:B13" si="1">A10/23</f>
        <v>0.45217391304347826</v>
      </c>
      <c r="C10" s="63">
        <v>0.126</v>
      </c>
      <c r="D10" s="63">
        <v>0.122</v>
      </c>
      <c r="E10" s="11">
        <f t="shared" si="0"/>
        <v>0.124</v>
      </c>
      <c r="F10" s="12">
        <f>(E10-$E$8)</f>
        <v>7.9500000000000001E-2</v>
      </c>
      <c r="G10" s="12">
        <f>LOG(B10)</f>
        <v>-0.34469449671881253</v>
      </c>
      <c r="H10" s="12">
        <f>LOG(F10)</f>
        <v>-1.0996328713435297</v>
      </c>
      <c r="N10"/>
      <c r="O10"/>
      <c r="P10"/>
    </row>
    <row r="11" spans="1:20" ht="15" x14ac:dyDescent="0.3">
      <c r="A11" s="10">
        <v>31.5</v>
      </c>
      <c r="B11" s="12">
        <f t="shared" si="1"/>
        <v>1.3695652173913044</v>
      </c>
      <c r="C11" s="63">
        <v>0.28100000000000003</v>
      </c>
      <c r="D11" s="63">
        <v>0.28399999999999997</v>
      </c>
      <c r="E11" s="11">
        <f t="shared" si="0"/>
        <v>0.28249999999999997</v>
      </c>
      <c r="F11" s="12">
        <f>(E11-$E$8)</f>
        <v>0.23799999999999999</v>
      </c>
      <c r="G11" s="12">
        <f>LOG(B11)</f>
        <v>0.13658271777200767</v>
      </c>
      <c r="H11" s="12">
        <f>LOG(F11)</f>
        <v>-0.62342304294348805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2">
        <f t="shared" si="1"/>
        <v>4.6086956521739131</v>
      </c>
      <c r="C12" s="63">
        <v>0.87</v>
      </c>
      <c r="D12" s="63">
        <v>0.86</v>
      </c>
      <c r="E12" s="11">
        <f t="shared" si="0"/>
        <v>0.86499999999999999</v>
      </c>
      <c r="F12" s="12">
        <f>(E12-$E$8)</f>
        <v>0.82050000000000001</v>
      </c>
      <c r="G12" s="12">
        <f>LOG(B12)</f>
        <v>0.66357802924717735</v>
      </c>
      <c r="H12" s="12">
        <f>LOG(F12)</f>
        <v>-8.5921414610887981E-2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2">
        <f t="shared" si="1"/>
        <v>9.1304347826086953</v>
      </c>
      <c r="C13" s="63">
        <v>1.6339999999999999</v>
      </c>
      <c r="D13" s="63">
        <v>1.595</v>
      </c>
      <c r="E13" s="11">
        <f t="shared" si="0"/>
        <v>1.6145</v>
      </c>
      <c r="F13" s="12">
        <f>(E13-$E$8)</f>
        <v>1.57</v>
      </c>
      <c r="G13" s="12">
        <f>LOG(B13)</f>
        <v>0.96049145871632635</v>
      </c>
      <c r="H13" s="12">
        <f>LOG(F13)</f>
        <v>0.19589965240923377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0.94865117243359542</v>
      </c>
      <c r="N15"/>
    </row>
    <row r="16" spans="1:20" ht="15" x14ac:dyDescent="0.25">
      <c r="A16" s="5" t="s">
        <v>11</v>
      </c>
      <c r="B16" s="11">
        <f>INTERCEPT(H9:H13,G9:G13)</f>
        <v>-0.72917682126889305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 s="68">
        <v>0.17499999999999999</v>
      </c>
      <c r="C22" s="68">
        <v>0.18</v>
      </c>
      <c r="D22" s="27">
        <f>AVERAGE(B22:C22)</f>
        <v>0.17749999999999999</v>
      </c>
      <c r="E22" s="27">
        <f t="shared" ref="E22:E27" si="2">D22-E$8</f>
        <v>0.13300000000000001</v>
      </c>
      <c r="F22" s="27">
        <f>LOG(E22)</f>
        <v>-0.87614835903291421</v>
      </c>
      <c r="G22" s="28">
        <f>(F22-$B$16)/$B$15</f>
        <v>-0.15492684986304492</v>
      </c>
      <c r="H22" s="28">
        <f>10^G22</f>
        <v>0.69995988340726423</v>
      </c>
      <c r="I22" s="29">
        <v>500</v>
      </c>
      <c r="J22" s="30">
        <f>(H22*I22)</f>
        <v>349.97994170363211</v>
      </c>
      <c r="K22" s="31">
        <f>(0.05*J22/1000)*1000</f>
        <v>17.498997085181607</v>
      </c>
      <c r="L22" s="32">
        <f>K22+K40+K50</f>
        <v>17.847644946683403</v>
      </c>
      <c r="M22" s="33">
        <f>(L22*1000000/50000)/1000</f>
        <v>0.35695289893366805</v>
      </c>
      <c r="N22" s="34"/>
    </row>
    <row r="23" spans="1:17" ht="15" x14ac:dyDescent="0.3">
      <c r="B23" s="68">
        <v>0.187</v>
      </c>
      <c r="C23" s="68">
        <v>0.191</v>
      </c>
      <c r="D23" s="27">
        <f>AVERAGE(B23:C23)</f>
        <v>0.189</v>
      </c>
      <c r="E23" s="27">
        <f t="shared" si="2"/>
        <v>0.14450000000000002</v>
      </c>
      <c r="F23" s="27">
        <f t="shared" ref="F23:F27" si="3">LOG(E23)</f>
        <v>-0.84013215290743326</v>
      </c>
      <c r="G23" s="28">
        <f t="shared" ref="G23:G27" si="4">(F23-$B$16)/$B$15</f>
        <v>-0.11696114953814277</v>
      </c>
      <c r="H23" s="28">
        <f t="shared" ref="H23:H27" si="5">10^G23</f>
        <v>0.76390411670550751</v>
      </c>
      <c r="I23" s="29">
        <v>500</v>
      </c>
      <c r="J23" s="30">
        <f t="shared" ref="J23:J27" si="6">(H23*I23)</f>
        <v>381.95205835275374</v>
      </c>
      <c r="K23" s="31">
        <f t="shared" ref="K23:K27" si="7">(0.05*J23/1000)*1000</f>
        <v>19.097602917637687</v>
      </c>
      <c r="L23" s="32">
        <f>K23+K41+K51</f>
        <v>19.482568975291834</v>
      </c>
      <c r="M23" s="33">
        <f t="shared" ref="M23:M27" si="8">(L23*1000000/50000)/1000</f>
        <v>0.38965137950583667</v>
      </c>
      <c r="N23" s="34"/>
    </row>
    <row r="24" spans="1:17" ht="15" x14ac:dyDescent="0.3">
      <c r="B24" s="68">
        <v>0.185</v>
      </c>
      <c r="C24" s="68">
        <v>0.186</v>
      </c>
      <c r="D24" s="27">
        <f>AVERAGE(B24:C24)</f>
        <v>0.1855</v>
      </c>
      <c r="E24" s="27">
        <f t="shared" si="2"/>
        <v>0.14100000000000001</v>
      </c>
      <c r="F24" s="27">
        <f t="shared" si="3"/>
        <v>-0.8507808873446201</v>
      </c>
      <c r="G24" s="28">
        <f t="shared" si="4"/>
        <v>-0.12818628133223459</v>
      </c>
      <c r="H24" s="28">
        <f t="shared" si="5"/>
        <v>0.74441260554712596</v>
      </c>
      <c r="I24" s="29">
        <v>500</v>
      </c>
      <c r="J24" s="30">
        <f t="shared" si="6"/>
        <v>372.20630277356298</v>
      </c>
      <c r="K24" s="31">
        <f t="shared" si="7"/>
        <v>18.61031513867815</v>
      </c>
      <c r="L24" s="32">
        <f t="shared" ref="L24:L27" si="9">K24+K42+K52</f>
        <v>19.011175234900804</v>
      </c>
      <c r="M24" s="33">
        <f t="shared" si="8"/>
        <v>0.38022350469801613</v>
      </c>
      <c r="N24" s="34"/>
    </row>
    <row r="25" spans="1:17" ht="15" x14ac:dyDescent="0.3">
      <c r="A25" s="1" t="s">
        <v>26</v>
      </c>
      <c r="B25" s="68">
        <v>0.11700000000000001</v>
      </c>
      <c r="C25" s="68">
        <v>0.123</v>
      </c>
      <c r="D25" s="27">
        <f t="shared" ref="D25:D27" si="10">AVERAGE(B25:C25)</f>
        <v>0.12</v>
      </c>
      <c r="E25" s="27">
        <f t="shared" si="2"/>
        <v>7.5499999999999998E-2</v>
      </c>
      <c r="F25" s="27">
        <f t="shared" si="3"/>
        <v>-1.1220530483708118</v>
      </c>
      <c r="G25" s="28">
        <f t="shared" si="4"/>
        <v>-0.41414192963475166</v>
      </c>
      <c r="H25" s="28">
        <f t="shared" si="5"/>
        <v>0.38535240197009113</v>
      </c>
      <c r="I25" s="29">
        <v>500</v>
      </c>
      <c r="J25" s="30">
        <f t="shared" si="6"/>
        <v>192.67620098504557</v>
      </c>
      <c r="K25" s="31">
        <f t="shared" si="7"/>
        <v>9.6338100492522791</v>
      </c>
      <c r="L25" s="32">
        <f t="shared" si="9"/>
        <v>10.806988005844161</v>
      </c>
      <c r="M25" s="33">
        <f t="shared" si="8"/>
        <v>0.21613976011688321</v>
      </c>
      <c r="N25" s="34"/>
    </row>
    <row r="26" spans="1:17" ht="15" x14ac:dyDescent="0.3">
      <c r="B26" s="68">
        <v>0.121</v>
      </c>
      <c r="C26" s="68">
        <v>0.124</v>
      </c>
      <c r="D26" s="27">
        <f t="shared" si="10"/>
        <v>0.1225</v>
      </c>
      <c r="E26" s="27">
        <f t="shared" si="2"/>
        <v>7.8E-2</v>
      </c>
      <c r="F26" s="27">
        <f t="shared" si="3"/>
        <v>-1.1079053973095196</v>
      </c>
      <c r="G26" s="28">
        <f t="shared" si="4"/>
        <v>-0.39922849098374691</v>
      </c>
      <c r="H26" s="28">
        <f t="shared" si="5"/>
        <v>0.39881502262302071</v>
      </c>
      <c r="I26" s="29">
        <v>500</v>
      </c>
      <c r="J26" s="30">
        <f t="shared" si="6"/>
        <v>199.40751131151035</v>
      </c>
      <c r="K26" s="31">
        <f t="shared" si="7"/>
        <v>9.9703755655755177</v>
      </c>
      <c r="L26" s="32">
        <f t="shared" si="9"/>
        <v>11.567775522168091</v>
      </c>
      <c r="M26" s="33">
        <f t="shared" si="8"/>
        <v>0.23135551044336183</v>
      </c>
      <c r="N26" s="34"/>
    </row>
    <row r="27" spans="1:17" ht="15" x14ac:dyDescent="0.3">
      <c r="B27" s="68">
        <v>0.14099999999999999</v>
      </c>
      <c r="C27" s="68">
        <v>0.14199999999999999</v>
      </c>
      <c r="D27" s="27">
        <f t="shared" si="10"/>
        <v>0.14149999999999999</v>
      </c>
      <c r="E27" s="27">
        <f t="shared" si="2"/>
        <v>9.6999999999999989E-2</v>
      </c>
      <c r="F27" s="27">
        <f t="shared" si="3"/>
        <v>-1.0132282657337552</v>
      </c>
      <c r="G27" s="28">
        <f t="shared" si="4"/>
        <v>-0.29942665198650298</v>
      </c>
      <c r="H27" s="28">
        <f t="shared" si="5"/>
        <v>0.50184932923430747</v>
      </c>
      <c r="I27" s="29">
        <v>500</v>
      </c>
      <c r="J27" s="30">
        <f t="shared" si="6"/>
        <v>250.92466461715372</v>
      </c>
      <c r="K27" s="31">
        <f t="shared" si="7"/>
        <v>12.546233230857688</v>
      </c>
      <c r="L27" s="32">
        <f t="shared" si="9"/>
        <v>14.004470152300613</v>
      </c>
      <c r="M27" s="33">
        <f t="shared" si="8"/>
        <v>0.28008940304601226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 s="68">
        <v>0.17499999999999999</v>
      </c>
      <c r="C31" s="68">
        <v>0.18</v>
      </c>
      <c r="D31" s="27">
        <f t="shared" ref="D31:D36" si="11">AVERAGE(B31:C31)</f>
        <v>0.17749999999999999</v>
      </c>
      <c r="E31" s="27">
        <f t="shared" ref="E31:E36" si="12">D31-E$8</f>
        <v>0.13300000000000001</v>
      </c>
      <c r="F31" s="27">
        <f>LOG(E31)</f>
        <v>-0.87614835903291421</v>
      </c>
      <c r="G31" s="28">
        <f>(F31-$B$16)/$B$15</f>
        <v>-0.15492684986304492</v>
      </c>
      <c r="H31" s="28">
        <f>10^G31</f>
        <v>0.69995988340726423</v>
      </c>
      <c r="I31" s="29">
        <v>500</v>
      </c>
      <c r="J31" s="30">
        <f>(H31*I31)</f>
        <v>349.97994170363211</v>
      </c>
      <c r="K31" s="31">
        <f>(0.05*J31/1000)*1000</f>
        <v>17.498997085181607</v>
      </c>
      <c r="L31" s="32">
        <f>K31+K50</f>
        <v>17.635016007173508</v>
      </c>
      <c r="M31" s="33">
        <f>(L31*1000000/50000)/1000</f>
        <v>0.35270032014347014</v>
      </c>
      <c r="N31" s="35"/>
      <c r="Q31"/>
    </row>
    <row r="32" spans="1:17" ht="15" x14ac:dyDescent="0.3">
      <c r="B32" s="68">
        <v>0.187</v>
      </c>
      <c r="C32" s="68">
        <v>0.191</v>
      </c>
      <c r="D32" s="27">
        <f t="shared" si="11"/>
        <v>0.189</v>
      </c>
      <c r="E32" s="27">
        <f t="shared" si="12"/>
        <v>0.14450000000000002</v>
      </c>
      <c r="F32" s="27">
        <f t="shared" ref="F32:F36" si="13">LOG(E32)</f>
        <v>-0.84013215290743326</v>
      </c>
      <c r="G32" s="28">
        <f t="shared" ref="G32:G36" si="14">(F32-$B$16)/$B$15</f>
        <v>-0.11696114953814277</v>
      </c>
      <c r="H32" s="28">
        <f t="shared" ref="H32:H36" si="15">10^G32</f>
        <v>0.76390411670550751</v>
      </c>
      <c r="I32" s="29">
        <v>500</v>
      </c>
      <c r="J32" s="30">
        <f t="shared" ref="J32:J36" si="16">(H32*I32)</f>
        <v>381.95205835275374</v>
      </c>
      <c r="K32" s="31">
        <f t="shared" ref="K32:K36" si="17">(0.05*J32/1000)*1000</f>
        <v>19.097602917637687</v>
      </c>
      <c r="L32" s="32">
        <f>K32+K51</f>
        <v>19.253607703409497</v>
      </c>
      <c r="M32" s="33">
        <f t="shared" ref="M32:M36" si="18">(L32*1000000/50000)/1000</f>
        <v>0.38507215406818995</v>
      </c>
      <c r="N32" s="36"/>
      <c r="Q32"/>
    </row>
    <row r="33" spans="1:21" ht="15" x14ac:dyDescent="0.3">
      <c r="B33" s="68">
        <v>0.185</v>
      </c>
      <c r="C33" s="68">
        <v>0.186</v>
      </c>
      <c r="D33" s="27">
        <f t="shared" si="11"/>
        <v>0.1855</v>
      </c>
      <c r="E33" s="27">
        <f t="shared" si="12"/>
        <v>0.14100000000000001</v>
      </c>
      <c r="F33" s="27">
        <f t="shared" si="13"/>
        <v>-0.8507808873446201</v>
      </c>
      <c r="G33" s="28">
        <f t="shared" si="14"/>
        <v>-0.12818628133223459</v>
      </c>
      <c r="H33" s="28">
        <f t="shared" si="15"/>
        <v>0.74441260554712596</v>
      </c>
      <c r="I33" s="29">
        <v>500</v>
      </c>
      <c r="J33" s="30">
        <f t="shared" si="16"/>
        <v>372.20630277356298</v>
      </c>
      <c r="K33" s="31">
        <f t="shared" si="17"/>
        <v>18.61031513867815</v>
      </c>
      <c r="L33" s="32">
        <f t="shared" ref="L33:L36" si="19">K33+K52</f>
        <v>18.818870855621785</v>
      </c>
      <c r="M33" s="33">
        <f t="shared" si="18"/>
        <v>0.37637741711243572</v>
      </c>
      <c r="N33" s="36"/>
      <c r="Q33"/>
      <c r="R33"/>
      <c r="S33"/>
    </row>
    <row r="34" spans="1:21" ht="15" x14ac:dyDescent="0.3">
      <c r="A34" s="1" t="s">
        <v>26</v>
      </c>
      <c r="B34" s="68">
        <v>0.11700000000000001</v>
      </c>
      <c r="C34" s="68">
        <v>0.123</v>
      </c>
      <c r="D34" s="27">
        <f t="shared" si="11"/>
        <v>0.12</v>
      </c>
      <c r="E34" s="27">
        <f t="shared" si="12"/>
        <v>7.5499999999999998E-2</v>
      </c>
      <c r="F34" s="27">
        <f t="shared" si="13"/>
        <v>-1.1220530483708118</v>
      </c>
      <c r="G34" s="28">
        <f t="shared" si="14"/>
        <v>-0.41414192963475166</v>
      </c>
      <c r="H34" s="28">
        <f t="shared" si="15"/>
        <v>0.38535240197009113</v>
      </c>
      <c r="I34" s="29">
        <v>500</v>
      </c>
      <c r="J34" s="30">
        <f t="shared" si="16"/>
        <v>192.67620098504557</v>
      </c>
      <c r="K34" s="31">
        <f t="shared" si="17"/>
        <v>9.6338100492522791</v>
      </c>
      <c r="L34" s="32">
        <f t="shared" si="19"/>
        <v>10.271914085449112</v>
      </c>
      <c r="M34" s="33">
        <f t="shared" si="18"/>
        <v>0.20543828170898221</v>
      </c>
      <c r="N34" s="36"/>
      <c r="Q34"/>
      <c r="R34"/>
      <c r="S34"/>
    </row>
    <row r="35" spans="1:21" ht="15" x14ac:dyDescent="0.3">
      <c r="B35" s="68">
        <v>0.121</v>
      </c>
      <c r="C35" s="68">
        <v>0.124</v>
      </c>
      <c r="D35" s="27">
        <f t="shared" si="11"/>
        <v>0.1225</v>
      </c>
      <c r="E35" s="27">
        <f t="shared" si="12"/>
        <v>7.8E-2</v>
      </c>
      <c r="F35" s="27">
        <f t="shared" si="13"/>
        <v>-1.1079053973095196</v>
      </c>
      <c r="G35" s="28">
        <f t="shared" si="14"/>
        <v>-0.39922849098374691</v>
      </c>
      <c r="H35" s="28">
        <f t="shared" si="15"/>
        <v>0.39881502262302071</v>
      </c>
      <c r="I35" s="29">
        <v>500</v>
      </c>
      <c r="J35" s="30">
        <f t="shared" si="16"/>
        <v>199.40751131151035</v>
      </c>
      <c r="K35" s="31">
        <f t="shared" si="17"/>
        <v>9.9703755655755177</v>
      </c>
      <c r="L35" s="32">
        <f t="shared" si="19"/>
        <v>10.82577646089813</v>
      </c>
      <c r="M35" s="33">
        <f t="shared" si="18"/>
        <v>0.21651552921796258</v>
      </c>
      <c r="N35" s="36"/>
      <c r="Q35"/>
      <c r="R35"/>
      <c r="S35"/>
    </row>
    <row r="36" spans="1:21" ht="15" x14ac:dyDescent="0.3">
      <c r="B36" s="68">
        <v>0.14099999999999999</v>
      </c>
      <c r="C36" s="68">
        <v>0.14199999999999999</v>
      </c>
      <c r="D36" s="27">
        <f t="shared" si="11"/>
        <v>0.14149999999999999</v>
      </c>
      <c r="E36" s="27">
        <f t="shared" si="12"/>
        <v>9.6999999999999989E-2</v>
      </c>
      <c r="F36" s="27">
        <f t="shared" si="13"/>
        <v>-1.0132282657337552</v>
      </c>
      <c r="G36" s="28">
        <f t="shared" si="14"/>
        <v>-0.29942665198650298</v>
      </c>
      <c r="H36" s="28">
        <f t="shared" si="15"/>
        <v>0.50184932923430747</v>
      </c>
      <c r="I36" s="29">
        <v>500</v>
      </c>
      <c r="J36" s="30">
        <f t="shared" si="16"/>
        <v>250.92466461715372</v>
      </c>
      <c r="K36" s="31">
        <f t="shared" si="17"/>
        <v>12.546233230857688</v>
      </c>
      <c r="L36" s="32">
        <f t="shared" si="19"/>
        <v>13.34046860345607</v>
      </c>
      <c r="M36" s="33">
        <f t="shared" si="18"/>
        <v>0.26680937206912142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 s="71">
        <v>7.4999999999999997E-2</v>
      </c>
      <c r="C40" s="71">
        <v>6.9000000000000006E-2</v>
      </c>
      <c r="D40" s="27">
        <f>AVERAGE(B40:C40)</f>
        <v>7.2000000000000008E-2</v>
      </c>
      <c r="E40" s="27">
        <f t="shared" ref="E40:E45" si="20">D40-E$8</f>
        <v>2.7500000000000011E-2</v>
      </c>
      <c r="F40" s="27">
        <f t="shared" ref="F40:F45" si="21">LOG(E40)</f>
        <v>-1.5606673061697371</v>
      </c>
      <c r="G40" s="28">
        <f t="shared" ref="G40:G45" si="22">(F40-$B$16)/$B$15</f>
        <v>-0.87649760951415212</v>
      </c>
      <c r="H40" s="27">
        <f t="shared" ref="H40:H45" si="23">10^G40</f>
        <v>0.13289308719368401</v>
      </c>
      <c r="I40" s="41">
        <v>16</v>
      </c>
      <c r="J40" s="42">
        <f t="shared" ref="J40:J45" si="24">H40*I40</f>
        <v>2.1262893950989441</v>
      </c>
      <c r="K40" s="30">
        <f>(0.1*J40/1000)*1000</f>
        <v>0.21262893950989442</v>
      </c>
      <c r="L40" s="43">
        <f>K40*100/L22</f>
        <v>1.1913557230944742</v>
      </c>
      <c r="M40" s="30">
        <f>AVERAGE(L40:L42)</f>
        <v>1.1260333231230408</v>
      </c>
      <c r="N40" s="44">
        <f>STDEV(L41:L42)</f>
        <v>0.11573749136068877</v>
      </c>
      <c r="R40"/>
      <c r="S40"/>
      <c r="T40"/>
      <c r="U40"/>
    </row>
    <row r="41" spans="1:21" ht="15" x14ac:dyDescent="0.3">
      <c r="B41" s="71">
        <v>7.5999999999999998E-2</v>
      </c>
      <c r="C41" s="71">
        <v>7.1999999999999995E-2</v>
      </c>
      <c r="D41" s="27">
        <f t="shared" ref="D41:D45" si="25">AVERAGE(B41:C41)</f>
        <v>7.3999999999999996E-2</v>
      </c>
      <c r="E41" s="27">
        <f t="shared" si="20"/>
        <v>2.9499999999999998E-2</v>
      </c>
      <c r="F41" s="27">
        <f t="shared" si="21"/>
        <v>-1.530177984021837</v>
      </c>
      <c r="G41" s="28">
        <f t="shared" si="22"/>
        <v>-0.84435795372298794</v>
      </c>
      <c r="H41" s="27">
        <f t="shared" si="23"/>
        <v>0.1431007949264605</v>
      </c>
      <c r="I41" s="41">
        <v>16</v>
      </c>
      <c r="J41" s="42">
        <f t="shared" si="24"/>
        <v>2.2896127188233679</v>
      </c>
      <c r="K41" s="30">
        <f t="shared" ref="K41:K45" si="26">(0.1*J41/1000)*1000</f>
        <v>0.22896127188233681</v>
      </c>
      <c r="L41" s="43">
        <f t="shared" ref="L41:L45" si="27">K41*100/L23</f>
        <v>1.1752108881159866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 s="71">
        <v>7.8E-2</v>
      </c>
      <c r="C42" s="71">
        <v>6.0999999999999999E-2</v>
      </c>
      <c r="D42" s="27">
        <f t="shared" si="25"/>
        <v>6.9500000000000006E-2</v>
      </c>
      <c r="E42" s="27">
        <f t="shared" si="20"/>
        <v>2.5000000000000008E-2</v>
      </c>
      <c r="F42" s="27">
        <f t="shared" si="21"/>
        <v>-1.6020599913279623</v>
      </c>
      <c r="G42" s="28">
        <f t="shared" si="22"/>
        <v>-0.92013080827154103</v>
      </c>
      <c r="H42" s="27">
        <f t="shared" si="23"/>
        <v>0.12019023704938744</v>
      </c>
      <c r="I42" s="41">
        <v>16</v>
      </c>
      <c r="J42" s="42">
        <f t="shared" si="24"/>
        <v>1.9230437927901991</v>
      </c>
      <c r="K42" s="30">
        <f t="shared" si="26"/>
        <v>0.19230437927901992</v>
      </c>
      <c r="L42" s="43">
        <f t="shared" si="27"/>
        <v>1.0115333581586616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 s="71">
        <v>0.111</v>
      </c>
      <c r="C43" s="71">
        <v>0.11</v>
      </c>
      <c r="D43" s="27">
        <f t="shared" si="25"/>
        <v>0.1105</v>
      </c>
      <c r="E43" s="27">
        <f t="shared" si="20"/>
        <v>6.6000000000000003E-2</v>
      </c>
      <c r="F43" s="27">
        <f t="shared" si="21"/>
        <v>-1.1804560644581312</v>
      </c>
      <c r="G43" s="28">
        <f t="shared" si="22"/>
        <v>-0.47570619876172371</v>
      </c>
      <c r="H43" s="27">
        <f t="shared" si="23"/>
        <v>0.3344212002469063</v>
      </c>
      <c r="I43" s="41">
        <v>16</v>
      </c>
      <c r="J43" s="42">
        <f t="shared" si="24"/>
        <v>5.3507392039505008</v>
      </c>
      <c r="K43" s="30">
        <f t="shared" si="26"/>
        <v>0.53507392039505008</v>
      </c>
      <c r="L43" s="43">
        <f t="shared" si="27"/>
        <v>4.9511845493461717</v>
      </c>
      <c r="M43" s="30">
        <f>AVERAGE(L43:L45)</f>
        <v>5.3689671365881653</v>
      </c>
      <c r="N43" s="44">
        <f>STDEV(L44:L45)</f>
        <v>1.1829954749539306</v>
      </c>
      <c r="R43"/>
      <c r="S43"/>
      <c r="T43"/>
      <c r="U43"/>
    </row>
    <row r="44" spans="1:21" ht="15" x14ac:dyDescent="0.3">
      <c r="A44" s="45"/>
      <c r="B44" s="71">
        <v>0.14299999999999999</v>
      </c>
      <c r="C44" s="71">
        <v>0.126</v>
      </c>
      <c r="D44" s="27">
        <f t="shared" si="25"/>
        <v>0.13450000000000001</v>
      </c>
      <c r="E44" s="27">
        <f t="shared" si="20"/>
        <v>9.0000000000000011E-2</v>
      </c>
      <c r="F44" s="27">
        <f t="shared" si="21"/>
        <v>-1.045757490560675</v>
      </c>
      <c r="G44" s="28">
        <f t="shared" si="22"/>
        <v>-0.33371662681831799</v>
      </c>
      <c r="H44" s="27">
        <f t="shared" si="23"/>
        <v>0.46374941329372554</v>
      </c>
      <c r="I44" s="41">
        <v>16</v>
      </c>
      <c r="J44" s="42">
        <f t="shared" si="24"/>
        <v>7.4199906126996087</v>
      </c>
      <c r="K44" s="30">
        <f t="shared" si="26"/>
        <v>0.74199906126996096</v>
      </c>
      <c r="L44" s="43">
        <f t="shared" si="27"/>
        <v>6.4143625526620847</v>
      </c>
      <c r="M44" s="30"/>
      <c r="N44" s="44"/>
      <c r="R44"/>
      <c r="S44"/>
      <c r="T44"/>
      <c r="U44"/>
    </row>
    <row r="45" spans="1:21" ht="15" x14ac:dyDescent="0.3">
      <c r="A45" s="46"/>
      <c r="B45" s="71">
        <v>0.14099999999999999</v>
      </c>
      <c r="C45" s="71">
        <v>0.11</v>
      </c>
      <c r="D45" s="27">
        <f t="shared" si="25"/>
        <v>0.1255</v>
      </c>
      <c r="E45" s="27">
        <f t="shared" si="20"/>
        <v>8.1000000000000003E-2</v>
      </c>
      <c r="F45" s="27">
        <f t="shared" si="21"/>
        <v>-1.0915149811213503</v>
      </c>
      <c r="G45" s="28">
        <f t="shared" si="22"/>
        <v>-0.38195089025499568</v>
      </c>
      <c r="H45" s="27">
        <f t="shared" si="23"/>
        <v>0.41500096802783859</v>
      </c>
      <c r="I45" s="41">
        <v>16</v>
      </c>
      <c r="J45" s="42">
        <f t="shared" si="24"/>
        <v>6.6400154884454174</v>
      </c>
      <c r="K45" s="30">
        <f t="shared" si="26"/>
        <v>0.66400154884454177</v>
      </c>
      <c r="L45" s="43">
        <f t="shared" si="27"/>
        <v>4.7413543077562386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 s="72">
        <v>6.2E-2</v>
      </c>
      <c r="C50" s="72">
        <v>6.3E-2</v>
      </c>
      <c r="D50" s="27">
        <f>AVERAGE(B50:C50)</f>
        <v>6.25E-2</v>
      </c>
      <c r="E50" s="27">
        <f t="shared" ref="E50:E55" si="28">D50-E$8</f>
        <v>1.8000000000000002E-2</v>
      </c>
      <c r="F50" s="27">
        <f t="shared" ref="F50:F55" si="29">LOG(E50)</f>
        <v>-1.744727494896694</v>
      </c>
      <c r="G50" s="28">
        <f t="shared" ref="G50:G55" si="30">(F50-$B$16)/$B$15</f>
        <v>-1.0705206541015353</v>
      </c>
      <c r="H50" s="27">
        <f t="shared" ref="H50:H55" si="31">10^G50</f>
        <v>8.5011826244938152E-2</v>
      </c>
      <c r="I50" s="41">
        <v>16</v>
      </c>
      <c r="J50" s="42">
        <f t="shared" ref="J50:J55" si="32">H50*I50</f>
        <v>1.3601892199190104</v>
      </c>
      <c r="K50" s="30">
        <f>(0.1*J50/1000)*1000</f>
        <v>0.13601892199190105</v>
      </c>
      <c r="L50" s="43">
        <f t="shared" ref="L50:L55" si="33">K50*100/L31</f>
        <v>0.77130024683035026</v>
      </c>
      <c r="M50" s="30">
        <f>AVERAGE(L50:L52)</f>
        <v>0.89659646035830665</v>
      </c>
      <c r="N50" s="44">
        <f>STDEV(L51:L52)</f>
        <v>0.21069229347706017</v>
      </c>
      <c r="O50" s="48">
        <f>L50/L40</f>
        <v>0.6474138931627782</v>
      </c>
      <c r="P50" s="30">
        <f>AVERAGE(O50:O52)</f>
        <v>0.81082201085655958</v>
      </c>
      <c r="Q50" s="44">
        <f>STDEV(O50:O52)</f>
        <v>0.24751140255904935</v>
      </c>
      <c r="S50"/>
      <c r="T50"/>
    </row>
    <row r="51" spans="1:25" ht="15" x14ac:dyDescent="0.3">
      <c r="B51" s="72">
        <v>6.5000000000000002E-2</v>
      </c>
      <c r="C51" s="72">
        <v>6.5000000000000002E-2</v>
      </c>
      <c r="D51" s="27">
        <f t="shared" ref="D51:D52" si="34">AVERAGE(B51:C51)</f>
        <v>6.5000000000000002E-2</v>
      </c>
      <c r="E51" s="27">
        <f t="shared" si="28"/>
        <v>2.0500000000000004E-2</v>
      </c>
      <c r="F51" s="27">
        <f t="shared" si="29"/>
        <v>-1.6882461389442456</v>
      </c>
      <c r="G51" s="28">
        <f t="shared" si="30"/>
        <v>-1.0109820612091072</v>
      </c>
      <c r="H51" s="27">
        <f t="shared" si="31"/>
        <v>9.7502991107380185E-2</v>
      </c>
      <c r="I51" s="41">
        <v>16</v>
      </c>
      <c r="J51" s="42">
        <f t="shared" si="32"/>
        <v>1.560047857718083</v>
      </c>
      <c r="K51" s="30">
        <f t="shared" ref="K51:K55" si="35">(0.1*J51/1000)*1000</f>
        <v>0.15600478577180832</v>
      </c>
      <c r="L51" s="43">
        <f t="shared" si="33"/>
        <v>0.81026261766090957</v>
      </c>
      <c r="M51" s="30"/>
      <c r="N51" s="44"/>
      <c r="O51" s="2">
        <f>L51/L41</f>
        <v>0.68946146249535201</v>
      </c>
      <c r="P51" s="30"/>
      <c r="Q51" s="44"/>
      <c r="S51"/>
      <c r="T51"/>
    </row>
    <row r="52" spans="1:25" ht="15" x14ac:dyDescent="0.3">
      <c r="B52" s="72">
        <v>7.6999999999999999E-2</v>
      </c>
      <c r="C52" s="72">
        <v>6.6000000000000003E-2</v>
      </c>
      <c r="D52" s="27">
        <f t="shared" si="34"/>
        <v>7.1500000000000008E-2</v>
      </c>
      <c r="E52" s="27">
        <f t="shared" si="28"/>
        <v>2.700000000000001E-2</v>
      </c>
      <c r="F52" s="27">
        <f t="shared" si="29"/>
        <v>-1.5686362358410124</v>
      </c>
      <c r="G52" s="28">
        <f t="shared" si="30"/>
        <v>-0.88489788340074038</v>
      </c>
      <c r="H52" s="27">
        <f t="shared" si="31"/>
        <v>0.13034732308977182</v>
      </c>
      <c r="I52" s="41">
        <v>16</v>
      </c>
      <c r="J52" s="42">
        <f t="shared" si="32"/>
        <v>2.0855571694363491</v>
      </c>
      <c r="K52" s="30">
        <f t="shared" si="35"/>
        <v>0.20855571694363492</v>
      </c>
      <c r="L52" s="43">
        <f t="shared" si="33"/>
        <v>1.10822651658366</v>
      </c>
      <c r="M52" s="30"/>
      <c r="N52" s="44"/>
      <c r="O52" s="2">
        <f t="shared" ref="O52:O55" si="36">L52/L42</f>
        <v>1.0955906769115487</v>
      </c>
      <c r="P52" s="30"/>
      <c r="Q52" s="44"/>
      <c r="S52"/>
      <c r="T52"/>
    </row>
    <row r="53" spans="1:25" ht="15" x14ac:dyDescent="0.3">
      <c r="A53" s="1" t="s">
        <v>26</v>
      </c>
      <c r="B53" s="72">
        <v>0.13400000000000001</v>
      </c>
      <c r="C53" s="72">
        <v>0.111</v>
      </c>
      <c r="D53" s="27">
        <f>AVERAGE(B53:C53)</f>
        <v>0.1225</v>
      </c>
      <c r="E53" s="27">
        <f t="shared" si="28"/>
        <v>7.8E-2</v>
      </c>
      <c r="F53" s="27">
        <f t="shared" si="29"/>
        <v>-1.1079053973095196</v>
      </c>
      <c r="G53" s="28">
        <f t="shared" si="30"/>
        <v>-0.39922849098374691</v>
      </c>
      <c r="H53" s="27">
        <f t="shared" si="31"/>
        <v>0.39881502262302071</v>
      </c>
      <c r="I53" s="41">
        <v>16</v>
      </c>
      <c r="J53" s="42">
        <f t="shared" si="32"/>
        <v>6.3810403619683314</v>
      </c>
      <c r="K53" s="30">
        <f t="shared" si="35"/>
        <v>0.6381040361968332</v>
      </c>
      <c r="L53" s="43">
        <f t="shared" si="33"/>
        <v>6.212123961402213</v>
      </c>
      <c r="M53" s="30">
        <f>AVERAGE(L53:L55)</f>
        <v>6.6890744182979738</v>
      </c>
      <c r="N53" s="44">
        <f>STDEV(L54:L55)</f>
        <v>1.3774021235413325</v>
      </c>
      <c r="O53" s="2">
        <f>L53/L43</f>
        <v>1.2546742904629873</v>
      </c>
      <c r="P53" s="30">
        <f>AVERAGE(O53:O55)</f>
        <v>1.2473976521448558</v>
      </c>
      <c r="Q53" s="44">
        <f>STDEV(O53:O55)</f>
        <v>1.3475558016272187E-2</v>
      </c>
      <c r="S53"/>
      <c r="T53"/>
    </row>
    <row r="54" spans="1:25" ht="15" x14ac:dyDescent="0.3">
      <c r="A54" s="45"/>
      <c r="B54" s="72">
        <v>0.16</v>
      </c>
      <c r="C54" s="72">
        <v>0.13500000000000001</v>
      </c>
      <c r="D54" s="27">
        <f>AVERAGE(B54:C54)</f>
        <v>0.14750000000000002</v>
      </c>
      <c r="E54" s="27">
        <f t="shared" si="28"/>
        <v>0.10300000000000002</v>
      </c>
      <c r="F54" s="27">
        <f t="shared" si="29"/>
        <v>-0.98716277529482765</v>
      </c>
      <c r="G54" s="28">
        <f t="shared" si="30"/>
        <v>-0.27195028217180994</v>
      </c>
      <c r="H54" s="27">
        <f t="shared" si="31"/>
        <v>0.53462555957663205</v>
      </c>
      <c r="I54" s="41">
        <v>16</v>
      </c>
      <c r="J54" s="42">
        <f t="shared" si="32"/>
        <v>8.5540089532261128</v>
      </c>
      <c r="K54" s="30">
        <f t="shared" si="35"/>
        <v>0.85540089532261132</v>
      </c>
      <c r="L54" s="43">
        <f t="shared" si="33"/>
        <v>7.9015200287226826</v>
      </c>
      <c r="M54" s="30"/>
      <c r="N54" s="44"/>
      <c r="O54" s="2">
        <f t="shared" si="36"/>
        <v>1.2318480540897083</v>
      </c>
      <c r="P54" s="30"/>
      <c r="Q54" s="44"/>
      <c r="S54"/>
      <c r="T54"/>
    </row>
    <row r="55" spans="1:25" ht="15" x14ac:dyDescent="0.3">
      <c r="A55" s="46"/>
      <c r="B55" s="72">
        <v>0.14599999999999999</v>
      </c>
      <c r="C55" s="72">
        <v>0.13500000000000001</v>
      </c>
      <c r="D55" s="27">
        <f>AVERAGE(B55:C55)</f>
        <v>0.14050000000000001</v>
      </c>
      <c r="E55" s="27">
        <f t="shared" si="28"/>
        <v>9.6000000000000016E-2</v>
      </c>
      <c r="F55" s="27">
        <f t="shared" si="29"/>
        <v>-1.0177287669604316</v>
      </c>
      <c r="G55" s="28">
        <f t="shared" si="30"/>
        <v>-0.30417075746747874</v>
      </c>
      <c r="H55" s="27">
        <f t="shared" si="31"/>
        <v>0.49639710787398905</v>
      </c>
      <c r="I55" s="41">
        <v>16</v>
      </c>
      <c r="J55" s="42">
        <f t="shared" si="32"/>
        <v>7.9423537259838248</v>
      </c>
      <c r="K55" s="30">
        <f t="shared" si="35"/>
        <v>0.79423537259838251</v>
      </c>
      <c r="L55" s="43">
        <f t="shared" si="33"/>
        <v>5.9535792647690249</v>
      </c>
      <c r="M55" s="30"/>
      <c r="N55" s="44"/>
      <c r="O55" s="2">
        <f t="shared" si="36"/>
        <v>1.2556706118818719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0.81082201085655958</v>
      </c>
      <c r="O58" s="27">
        <f>Q50</f>
        <v>0.24751140255904935</v>
      </c>
    </row>
    <row r="59" spans="1:25" ht="15" x14ac:dyDescent="0.3">
      <c r="D59"/>
      <c r="E59"/>
      <c r="G59"/>
      <c r="M59" s="2" t="s">
        <v>26</v>
      </c>
      <c r="N59" s="30">
        <f>P53</f>
        <v>1.2473976521448558</v>
      </c>
      <c r="O59" s="27">
        <f>Q53</f>
        <v>1.3475558016272187E-2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1.1260333231230408</v>
      </c>
      <c r="C65" s="30">
        <f>N40</f>
        <v>0.11573749136068877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0.89659646035830665</v>
      </c>
      <c r="C66" s="30">
        <f>N50</f>
        <v>0.21069229347706017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5.3689671365881653</v>
      </c>
      <c r="C67" s="30">
        <f>N43</f>
        <v>1.1829954749539306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6.6890744182979738</v>
      </c>
      <c r="C68" s="30">
        <f>N53</f>
        <v>1.3774021235413325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  <c r="H76" s="38"/>
    </row>
    <row r="77" spans="1:8" x14ac:dyDescent="0.2">
      <c r="A77" s="55"/>
      <c r="B77" s="38"/>
      <c r="C77" s="56"/>
      <c r="D77" s="57"/>
      <c r="E77" s="38"/>
      <c r="F77" s="38"/>
      <c r="G77" s="38"/>
    </row>
    <row r="78" spans="1:8" x14ac:dyDescent="0.2">
      <c r="A78" s="52"/>
      <c r="B78" s="58"/>
      <c r="C78" s="59"/>
      <c r="D78" s="38"/>
      <c r="E78" s="38"/>
      <c r="F78" s="38"/>
      <c r="G78" s="38"/>
    </row>
    <row r="79" spans="1:8" x14ac:dyDescent="0.2">
      <c r="A79" s="52"/>
      <c r="B79" s="42"/>
      <c r="C79" s="56"/>
      <c r="D79" s="38"/>
      <c r="E79" s="38"/>
      <c r="F79" s="38"/>
      <c r="G79" s="38"/>
    </row>
    <row r="80" spans="1:8" x14ac:dyDescent="0.2">
      <c r="A80" s="52"/>
      <c r="B80" s="42"/>
      <c r="C80" s="56"/>
      <c r="D80" s="38"/>
      <c r="E80" s="38"/>
      <c r="F80" s="38"/>
      <c r="G80" s="38"/>
    </row>
    <row r="81" spans="1:7" x14ac:dyDescent="0.2">
      <c r="A81" s="52"/>
      <c r="B81" s="42"/>
      <c r="C81" s="56"/>
      <c r="D81" s="38"/>
      <c r="E81" s="38"/>
      <c r="F81" s="38"/>
      <c r="G81" s="38"/>
    </row>
    <row r="82" spans="1:7" x14ac:dyDescent="0.2">
      <c r="A82" s="52"/>
      <c r="B82" s="42"/>
      <c r="C82" s="56"/>
      <c r="D82" s="38"/>
      <c r="E82" s="38"/>
      <c r="F82" s="38"/>
      <c r="G82" s="38"/>
    </row>
    <row r="83" spans="1:7" x14ac:dyDescent="0.2">
      <c r="A83" s="52"/>
      <c r="B83" s="38"/>
      <c r="C83" s="38"/>
      <c r="D83" s="60"/>
      <c r="E83" s="58"/>
      <c r="F83" s="58"/>
      <c r="G83" s="38"/>
    </row>
    <row r="84" spans="1:7" x14ac:dyDescent="0.2">
      <c r="A84" s="52"/>
      <c r="B84" s="42"/>
      <c r="C84" s="56"/>
      <c r="D84" s="47"/>
      <c r="E84" s="47"/>
      <c r="F84" s="47"/>
      <c r="G84" s="38"/>
    </row>
    <row r="85" spans="1:7" x14ac:dyDescent="0.2">
      <c r="A85" s="52"/>
      <c r="B85" s="42"/>
      <c r="C85" s="56"/>
      <c r="D85" s="47"/>
      <c r="E85" s="47"/>
      <c r="F85" s="47"/>
      <c r="G85" s="38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zoomScale="70" zoomScaleNormal="70" workbookViewId="0">
      <selection activeCell="B9" sqref="B9:B13"/>
    </sheetView>
  </sheetViews>
  <sheetFormatPr baseColWidth="10" defaultColWidth="8.75" defaultRowHeight="12.75" x14ac:dyDescent="0.2"/>
  <cols>
    <col min="1" max="1" width="28.125" style="1" customWidth="1"/>
    <col min="2" max="2" width="9" style="2" bestFit="1" customWidth="1"/>
    <col min="3" max="3" width="11.875" style="2" bestFit="1" customWidth="1"/>
    <col min="4" max="4" width="6" style="2" bestFit="1" customWidth="1"/>
    <col min="5" max="5" width="8.5" style="2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8" width="10.25" style="2" bestFit="1" customWidth="1"/>
    <col min="19" max="16384" width="8.75" style="2"/>
  </cols>
  <sheetData>
    <row r="1" spans="1:20" x14ac:dyDescent="0.2">
      <c r="A1" s="64" t="s">
        <v>0</v>
      </c>
      <c r="B1" s="65" t="s">
        <v>44</v>
      </c>
    </row>
    <row r="2" spans="1:20" x14ac:dyDescent="0.2">
      <c r="A2" s="64" t="s">
        <v>1</v>
      </c>
      <c r="B2" s="66" t="s">
        <v>45</v>
      </c>
      <c r="C2" s="3"/>
      <c r="E2" s="4" t="s">
        <v>40</v>
      </c>
    </row>
    <row r="3" spans="1:20" x14ac:dyDescent="0.2">
      <c r="A3" s="64" t="s">
        <v>2</v>
      </c>
      <c r="B3" s="66" t="s">
        <v>43</v>
      </c>
      <c r="D3" s="10" t="s">
        <v>41</v>
      </c>
      <c r="E3" s="10">
        <v>276272</v>
      </c>
      <c r="F3" s="10">
        <v>265064</v>
      </c>
    </row>
    <row r="4" spans="1:20" x14ac:dyDescent="0.2">
      <c r="D4" s="10" t="s">
        <v>42</v>
      </c>
      <c r="E4" s="10">
        <v>314296</v>
      </c>
      <c r="F4" s="10">
        <v>318176</v>
      </c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v>0</v>
      </c>
      <c r="C8" s="63">
        <v>4.7E-2</v>
      </c>
      <c r="D8" s="63">
        <v>5.2999999999999999E-2</v>
      </c>
      <c r="E8" s="11">
        <f t="shared" ref="E8:E13" si="0">AVERAGE(C8:D8)</f>
        <v>0.05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2">
        <f>A9/23</f>
        <v>0.13695652173913042</v>
      </c>
      <c r="C9" s="63">
        <v>7.8E-2</v>
      </c>
      <c r="D9" s="63">
        <v>0.08</v>
      </c>
      <c r="E9" s="11">
        <f t="shared" si="0"/>
        <v>7.9000000000000001E-2</v>
      </c>
      <c r="F9" s="12">
        <f>(E9-$E$8)</f>
        <v>2.8999999999999998E-2</v>
      </c>
      <c r="G9" s="12">
        <f>LOG(B9)</f>
        <v>-0.86341728222799241</v>
      </c>
      <c r="H9" s="12">
        <f>LOG(F9)</f>
        <v>-1.5376020021010439</v>
      </c>
      <c r="N9"/>
      <c r="O9"/>
      <c r="P9"/>
    </row>
    <row r="10" spans="1:20" ht="15" x14ac:dyDescent="0.3">
      <c r="A10" s="10">
        <v>10.4</v>
      </c>
      <c r="B10" s="12">
        <f t="shared" ref="B10:B13" si="1">A10/23</f>
        <v>0.45217391304347826</v>
      </c>
      <c r="C10" s="63">
        <v>0.14099999999999999</v>
      </c>
      <c r="D10" s="63">
        <v>0.13100000000000001</v>
      </c>
      <c r="E10" s="11">
        <f t="shared" si="0"/>
        <v>0.13600000000000001</v>
      </c>
      <c r="F10" s="12">
        <f>(E10-$E$8)</f>
        <v>8.6000000000000007E-2</v>
      </c>
      <c r="G10" s="12">
        <f>LOG(B10)</f>
        <v>-0.34469449671881253</v>
      </c>
      <c r="H10" s="12">
        <f>LOG(F10)</f>
        <v>-1.0655015487564323</v>
      </c>
      <c r="N10"/>
      <c r="O10"/>
      <c r="P10"/>
    </row>
    <row r="11" spans="1:20" ht="15" x14ac:dyDescent="0.3">
      <c r="A11" s="10">
        <v>31.5</v>
      </c>
      <c r="B11" s="12">
        <f t="shared" si="1"/>
        <v>1.3695652173913044</v>
      </c>
      <c r="C11" s="63">
        <v>0.40600000000000003</v>
      </c>
      <c r="D11" s="63">
        <v>0.39100000000000001</v>
      </c>
      <c r="E11" s="11">
        <f t="shared" si="0"/>
        <v>0.39850000000000002</v>
      </c>
      <c r="F11" s="12">
        <f>(E11-$E$8)</f>
        <v>0.34850000000000003</v>
      </c>
      <c r="G11" s="12">
        <f>LOG(B11)</f>
        <v>0.13658271777200767</v>
      </c>
      <c r="H11" s="12">
        <f>LOG(F11)</f>
        <v>-0.45779721756597175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2">
        <f t="shared" si="1"/>
        <v>4.6086956521739131</v>
      </c>
      <c r="C12" s="63">
        <v>1.052</v>
      </c>
      <c r="D12" s="63">
        <v>0.83799999999999997</v>
      </c>
      <c r="E12" s="11">
        <f t="shared" si="0"/>
        <v>0.94500000000000006</v>
      </c>
      <c r="F12" s="12">
        <f>(E12-$E$8)</f>
        <v>0.89500000000000002</v>
      </c>
      <c r="G12" s="12">
        <f>LOG(B12)</f>
        <v>0.66357802924717735</v>
      </c>
      <c r="H12" s="12">
        <f>LOG(F12)</f>
        <v>-4.8176964684088018E-2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2">
        <f t="shared" si="1"/>
        <v>9.1304347826086953</v>
      </c>
      <c r="C13" s="63">
        <v>1.907</v>
      </c>
      <c r="D13" s="63">
        <v>1.6739999999999999</v>
      </c>
      <c r="E13" s="11">
        <f t="shared" si="0"/>
        <v>1.7905</v>
      </c>
      <c r="F13" s="12">
        <f>(E13-$E$8)</f>
        <v>1.7404999999999999</v>
      </c>
      <c r="G13" s="12">
        <f>LOG(B13)</f>
        <v>0.96049145871632635</v>
      </c>
      <c r="H13" s="12">
        <f>LOG(F13)</f>
        <v>0.24067402762030718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0.98340218144058711</v>
      </c>
      <c r="N15"/>
    </row>
    <row r="16" spans="1:20" ht="15" x14ac:dyDescent="0.25">
      <c r="A16" s="5" t="s">
        <v>11</v>
      </c>
      <c r="B16" s="11">
        <f>INTERCEPT(H9:H13,G9:G13)</f>
        <v>-0.68235463330507107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 s="74">
        <v>0.249</v>
      </c>
      <c r="C22" s="74">
        <v>0.23100000000000001</v>
      </c>
      <c r="D22" s="27">
        <f>AVERAGE(B22:C22)</f>
        <v>0.24</v>
      </c>
      <c r="E22" s="27">
        <f>D22-E$8</f>
        <v>0.19</v>
      </c>
      <c r="F22" s="27">
        <f>LOG(E22)</f>
        <v>-0.72124639904717103</v>
      </c>
      <c r="G22" s="28">
        <f>(F22-$B$16)/$B$15</f>
        <v>-3.954817924557312E-2</v>
      </c>
      <c r="H22" s="28">
        <f>10^G22</f>
        <v>0.91296014878609721</v>
      </c>
      <c r="I22" s="29">
        <v>500</v>
      </c>
      <c r="J22" s="30">
        <f>(H22*I22)</f>
        <v>456.4800743930486</v>
      </c>
      <c r="K22" s="31">
        <f>(0.05*J22/1000)*1000</f>
        <v>22.824003719652431</v>
      </c>
      <c r="L22" s="32">
        <f>K22+K40+K50</f>
        <v>29.928296466672961</v>
      </c>
      <c r="M22" s="33">
        <f>(L22*1000000/50000)/1000</f>
        <v>0.5985659293334592</v>
      </c>
      <c r="N22" s="34"/>
    </row>
    <row r="23" spans="1:17" ht="15" x14ac:dyDescent="0.3">
      <c r="B23" s="74">
        <v>0.25900000000000001</v>
      </c>
      <c r="C23" s="74">
        <v>0.191</v>
      </c>
      <c r="D23" s="27">
        <f>AVERAGE(B23:C23)</f>
        <v>0.22500000000000001</v>
      </c>
      <c r="E23" s="27">
        <f t="shared" ref="E23:E27" si="2">D23-E$8</f>
        <v>0.17499999999999999</v>
      </c>
      <c r="F23" s="27">
        <f t="shared" ref="F23:F27" si="3">LOG(E23)</f>
        <v>-0.75696195131370558</v>
      </c>
      <c r="G23" s="28">
        <f t="shared" ref="G23:G27" si="4">(F23-$B$16)/$B$15</f>
        <v>-7.5866537024904868E-2</v>
      </c>
      <c r="H23" s="28">
        <f t="shared" ref="H23:H27" si="5">10^G23</f>
        <v>0.83971800049083312</v>
      </c>
      <c r="I23" s="29">
        <v>500</v>
      </c>
      <c r="J23" s="30">
        <f t="shared" ref="J23:J27" si="6">(H23*I23)</f>
        <v>419.85900024541655</v>
      </c>
      <c r="K23" s="31">
        <f t="shared" ref="K23:K27" si="7">(0.05*J23/1000)*1000</f>
        <v>20.992950012270828</v>
      </c>
      <c r="L23" s="32">
        <f>K23+K41+K51</f>
        <v>28.550156565368692</v>
      </c>
      <c r="M23" s="33">
        <f t="shared" ref="M23:M27" si="8">(L23*1000000/50000)/1000</f>
        <v>0.5710031313073739</v>
      </c>
      <c r="N23" s="34"/>
    </row>
    <row r="24" spans="1:17" ht="15" x14ac:dyDescent="0.3">
      <c r="B24" s="74">
        <v>0.218</v>
      </c>
      <c r="C24" s="74">
        <v>0.18099999999999999</v>
      </c>
      <c r="D24" s="27">
        <f>AVERAGE(B24:C24)</f>
        <v>0.19950000000000001</v>
      </c>
      <c r="E24" s="27">
        <f t="shared" si="2"/>
        <v>0.14950000000000002</v>
      </c>
      <c r="F24" s="27">
        <f t="shared" si="3"/>
        <v>-0.82535880733955147</v>
      </c>
      <c r="G24" s="28">
        <f t="shared" si="4"/>
        <v>-0.14541779216413106</v>
      </c>
      <c r="H24" s="28">
        <f t="shared" si="5"/>
        <v>0.71545481008393408</v>
      </c>
      <c r="I24" s="29">
        <v>500</v>
      </c>
      <c r="J24" s="30">
        <f t="shared" si="6"/>
        <v>357.72740504196702</v>
      </c>
      <c r="K24" s="31">
        <f t="shared" si="7"/>
        <v>17.886370252098352</v>
      </c>
      <c r="L24" s="32">
        <f t="shared" ref="L24:L27" si="9">K24+K42+K52</f>
        <v>23.897330613639635</v>
      </c>
      <c r="M24" s="33">
        <f t="shared" si="8"/>
        <v>0.47794661227279267</v>
      </c>
      <c r="N24" s="34"/>
    </row>
    <row r="25" spans="1:17" ht="15" x14ac:dyDescent="0.3">
      <c r="A25" s="1" t="s">
        <v>26</v>
      </c>
      <c r="B25" s="74">
        <v>0.16500000000000001</v>
      </c>
      <c r="C25" s="74">
        <v>0.161</v>
      </c>
      <c r="D25" s="27">
        <f t="shared" ref="D25:D27" si="10">AVERAGE(B25:C25)</f>
        <v>0.16300000000000001</v>
      </c>
      <c r="E25" s="27">
        <f t="shared" si="2"/>
        <v>0.113</v>
      </c>
      <c r="F25" s="27">
        <f t="shared" si="3"/>
        <v>-0.94692155651658028</v>
      </c>
      <c r="G25" s="28">
        <f t="shared" si="4"/>
        <v>-0.26903227204961533</v>
      </c>
      <c r="H25" s="28">
        <f t="shared" si="5"/>
        <v>0.53822978563755042</v>
      </c>
      <c r="I25" s="29">
        <v>500</v>
      </c>
      <c r="J25" s="30">
        <f t="shared" si="6"/>
        <v>269.11489281877522</v>
      </c>
      <c r="K25" s="31">
        <f t="shared" si="7"/>
        <v>13.455744640938761</v>
      </c>
      <c r="L25" s="32">
        <f t="shared" si="9"/>
        <v>21.055905873445425</v>
      </c>
      <c r="M25" s="33">
        <f t="shared" si="8"/>
        <v>0.42111811746890848</v>
      </c>
      <c r="N25" s="34"/>
    </row>
    <row r="26" spans="1:17" ht="15" x14ac:dyDescent="0.3">
      <c r="B26" s="74">
        <v>0.156</v>
      </c>
      <c r="C26" s="74">
        <v>0.129</v>
      </c>
      <c r="D26" s="27">
        <f t="shared" si="10"/>
        <v>0.14250000000000002</v>
      </c>
      <c r="E26" s="27">
        <f t="shared" si="2"/>
        <v>9.2500000000000013E-2</v>
      </c>
      <c r="F26" s="27">
        <f t="shared" si="3"/>
        <v>-1.0338582672609673</v>
      </c>
      <c r="G26" s="28">
        <f t="shared" si="4"/>
        <v>-0.3574362967560008</v>
      </c>
      <c r="H26" s="28">
        <f t="shared" si="5"/>
        <v>0.43910026908455907</v>
      </c>
      <c r="I26" s="29">
        <v>500</v>
      </c>
      <c r="J26" s="30">
        <f t="shared" si="6"/>
        <v>219.55013454227952</v>
      </c>
      <c r="K26" s="31">
        <f t="shared" si="7"/>
        <v>10.977506727113976</v>
      </c>
      <c r="L26" s="32">
        <f t="shared" si="9"/>
        <v>19.348756730692287</v>
      </c>
      <c r="M26" s="33">
        <f t="shared" si="8"/>
        <v>0.38697513461384575</v>
      </c>
      <c r="N26" s="34"/>
    </row>
    <row r="27" spans="1:17" ht="15" x14ac:dyDescent="0.3">
      <c r="B27" s="74">
        <v>0.14599999999999999</v>
      </c>
      <c r="C27" s="74">
        <v>0.16600000000000001</v>
      </c>
      <c r="D27" s="27">
        <f t="shared" si="10"/>
        <v>0.156</v>
      </c>
      <c r="E27" s="27">
        <f t="shared" si="2"/>
        <v>0.106</v>
      </c>
      <c r="F27" s="27">
        <f t="shared" si="3"/>
        <v>-0.97469413473522981</v>
      </c>
      <c r="G27" s="28">
        <f t="shared" si="4"/>
        <v>-0.29727359461610126</v>
      </c>
      <c r="H27" s="28">
        <f t="shared" si="5"/>
        <v>0.5043434737418786</v>
      </c>
      <c r="I27" s="29">
        <v>500</v>
      </c>
      <c r="J27" s="30">
        <f t="shared" si="6"/>
        <v>252.1717368709393</v>
      </c>
      <c r="K27" s="31">
        <f t="shared" si="7"/>
        <v>12.608586843546966</v>
      </c>
      <c r="L27" s="32">
        <f t="shared" si="9"/>
        <v>19.137774199311238</v>
      </c>
      <c r="M27" s="33">
        <f t="shared" si="8"/>
        <v>0.38275548398622478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 s="74">
        <v>0.249</v>
      </c>
      <c r="C31" s="74">
        <v>0.23100000000000001</v>
      </c>
      <c r="D31" s="27">
        <f>AVERAGE(B25:C25)</f>
        <v>0.16300000000000001</v>
      </c>
      <c r="E31" s="27">
        <f>D31-E$8</f>
        <v>0.113</v>
      </c>
      <c r="F31" s="27">
        <f>LOG(E31)</f>
        <v>-0.94692155651658028</v>
      </c>
      <c r="G31" s="28">
        <f>(F31-$B$16)/$B$15</f>
        <v>-0.26903227204961533</v>
      </c>
      <c r="H31" s="28">
        <f>10^G31</f>
        <v>0.53822978563755042</v>
      </c>
      <c r="I31" s="29">
        <v>500</v>
      </c>
      <c r="J31" s="30">
        <f>(H31*I31)</f>
        <v>269.11489281877522</v>
      </c>
      <c r="K31" s="31">
        <f>(0.05*J31/1000)*1000</f>
        <v>13.455744640938761</v>
      </c>
      <c r="L31" s="32">
        <f>K31+K50</f>
        <v>17.255825257192093</v>
      </c>
      <c r="M31" s="33">
        <f>(L31*1000000/50000)/1000</f>
        <v>0.3451165051438419</v>
      </c>
      <c r="N31" s="35"/>
      <c r="Q31"/>
    </row>
    <row r="32" spans="1:17" ht="15" x14ac:dyDescent="0.3">
      <c r="B32" s="74">
        <v>0.25900000000000001</v>
      </c>
      <c r="C32" s="74">
        <v>0.191</v>
      </c>
      <c r="D32" s="27">
        <f>AVERAGE(B26:C26)</f>
        <v>0.14250000000000002</v>
      </c>
      <c r="E32" s="27">
        <f t="shared" ref="E32:E36" si="11">D32-E$8</f>
        <v>9.2500000000000013E-2</v>
      </c>
      <c r="F32" s="27">
        <f t="shared" ref="F32:F36" si="12">LOG(E32)</f>
        <v>-1.0338582672609673</v>
      </c>
      <c r="G32" s="28">
        <f t="shared" ref="G32:G36" si="13">(F32-$B$16)/$B$15</f>
        <v>-0.3574362967560008</v>
      </c>
      <c r="H32" s="28">
        <f t="shared" ref="H32:H36" si="14">10^G32</f>
        <v>0.43910026908455907</v>
      </c>
      <c r="I32" s="29">
        <v>500</v>
      </c>
      <c r="J32" s="30">
        <f t="shared" ref="J32:J36" si="15">(H32*I32)</f>
        <v>219.55013454227952</v>
      </c>
      <c r="K32" s="31">
        <f t="shared" ref="K32:K36" si="16">(0.05*J32/1000)*1000</f>
        <v>10.977506727113976</v>
      </c>
      <c r="L32" s="32">
        <f>K32+K51</f>
        <v>15.163131728903132</v>
      </c>
      <c r="M32" s="33">
        <f t="shared" ref="M32:M36" si="17">(L32*1000000/50000)/1000</f>
        <v>0.30326263457806268</v>
      </c>
      <c r="N32" s="36"/>
      <c r="Q32"/>
    </row>
    <row r="33" spans="1:21" ht="15" x14ac:dyDescent="0.3">
      <c r="B33" s="74">
        <v>0.218</v>
      </c>
      <c r="C33" s="74">
        <v>0.18099999999999999</v>
      </c>
      <c r="D33" s="27">
        <f>AVERAGE(B27:C27)</f>
        <v>0.156</v>
      </c>
      <c r="E33" s="27">
        <f t="shared" si="11"/>
        <v>0.106</v>
      </c>
      <c r="F33" s="27">
        <f t="shared" si="12"/>
        <v>-0.97469413473522981</v>
      </c>
      <c r="G33" s="28">
        <f t="shared" si="13"/>
        <v>-0.29727359461610126</v>
      </c>
      <c r="H33" s="28">
        <f t="shared" si="14"/>
        <v>0.5043434737418786</v>
      </c>
      <c r="I33" s="29">
        <v>500</v>
      </c>
      <c r="J33" s="30">
        <f t="shared" si="15"/>
        <v>252.1717368709393</v>
      </c>
      <c r="K33" s="31">
        <f t="shared" si="16"/>
        <v>12.608586843546966</v>
      </c>
      <c r="L33" s="32">
        <f t="shared" ref="L33:L36" si="18">K33+K52</f>
        <v>15.873180521429102</v>
      </c>
      <c r="M33" s="33">
        <f t="shared" si="17"/>
        <v>0.31746361042858207</v>
      </c>
      <c r="N33" s="36"/>
      <c r="Q33"/>
      <c r="R33"/>
      <c r="S33"/>
    </row>
    <row r="34" spans="1:21" ht="15" x14ac:dyDescent="0.3">
      <c r="A34" s="1" t="s">
        <v>26</v>
      </c>
      <c r="B34" s="74">
        <v>0.16500000000000001</v>
      </c>
      <c r="C34" s="74">
        <v>0.161</v>
      </c>
      <c r="D34" s="27">
        <f t="shared" ref="D34:D36" si="19">AVERAGE(B34:C34)</f>
        <v>0.16300000000000001</v>
      </c>
      <c r="E34" s="27">
        <f t="shared" si="11"/>
        <v>0.113</v>
      </c>
      <c r="F34" s="27">
        <f t="shared" si="12"/>
        <v>-0.94692155651658028</v>
      </c>
      <c r="G34" s="28">
        <f t="shared" si="13"/>
        <v>-0.26903227204961533</v>
      </c>
      <c r="H34" s="28">
        <f t="shared" si="14"/>
        <v>0.53822978563755042</v>
      </c>
      <c r="I34" s="29">
        <v>500</v>
      </c>
      <c r="J34" s="30">
        <f t="shared" si="15"/>
        <v>269.11489281877522</v>
      </c>
      <c r="K34" s="31">
        <f t="shared" si="16"/>
        <v>13.455744640938761</v>
      </c>
      <c r="L34" s="32">
        <f t="shared" si="18"/>
        <v>17.255825257192093</v>
      </c>
      <c r="M34" s="33">
        <f t="shared" si="17"/>
        <v>0.3451165051438419</v>
      </c>
      <c r="N34" s="36"/>
      <c r="Q34"/>
      <c r="R34"/>
      <c r="S34"/>
    </row>
    <row r="35" spans="1:21" ht="15" x14ac:dyDescent="0.3">
      <c r="B35" s="74">
        <v>0.156</v>
      </c>
      <c r="C35" s="74">
        <v>0.129</v>
      </c>
      <c r="D35" s="27">
        <f t="shared" si="19"/>
        <v>0.14250000000000002</v>
      </c>
      <c r="E35" s="27">
        <f t="shared" si="11"/>
        <v>9.2500000000000013E-2</v>
      </c>
      <c r="F35" s="27">
        <f t="shared" si="12"/>
        <v>-1.0338582672609673</v>
      </c>
      <c r="G35" s="28">
        <f t="shared" si="13"/>
        <v>-0.3574362967560008</v>
      </c>
      <c r="H35" s="28">
        <f t="shared" si="14"/>
        <v>0.43910026908455907</v>
      </c>
      <c r="I35" s="29">
        <v>500</v>
      </c>
      <c r="J35" s="30">
        <f t="shared" si="15"/>
        <v>219.55013454227952</v>
      </c>
      <c r="K35" s="31">
        <f t="shared" si="16"/>
        <v>10.977506727113976</v>
      </c>
      <c r="L35" s="32">
        <f t="shared" si="18"/>
        <v>15.163131728903132</v>
      </c>
      <c r="M35" s="33">
        <f t="shared" si="17"/>
        <v>0.30326263457806268</v>
      </c>
      <c r="N35" s="36"/>
      <c r="Q35"/>
      <c r="R35"/>
      <c r="S35"/>
    </row>
    <row r="36" spans="1:21" ht="15" x14ac:dyDescent="0.3">
      <c r="B36" s="74">
        <v>0.14599999999999999</v>
      </c>
      <c r="C36" s="74">
        <v>0.16600000000000001</v>
      </c>
      <c r="D36" s="27">
        <f t="shared" si="19"/>
        <v>0.156</v>
      </c>
      <c r="E36" s="27">
        <f t="shared" si="11"/>
        <v>0.106</v>
      </c>
      <c r="F36" s="27">
        <f t="shared" si="12"/>
        <v>-0.97469413473522981</v>
      </c>
      <c r="G36" s="28">
        <f t="shared" si="13"/>
        <v>-0.29727359461610126</v>
      </c>
      <c r="H36" s="28">
        <f t="shared" si="14"/>
        <v>0.5043434737418786</v>
      </c>
      <c r="I36" s="29">
        <v>500</v>
      </c>
      <c r="J36" s="30">
        <f t="shared" si="15"/>
        <v>252.1717368709393</v>
      </c>
      <c r="K36" s="31">
        <f t="shared" si="16"/>
        <v>12.608586843546966</v>
      </c>
      <c r="L36" s="32">
        <f t="shared" si="18"/>
        <v>15.873180521429102</v>
      </c>
      <c r="M36" s="33">
        <f t="shared" si="17"/>
        <v>0.31746361042858207</v>
      </c>
      <c r="N36" s="37"/>
      <c r="Q36"/>
      <c r="R36"/>
      <c r="S36"/>
    </row>
    <row r="37" spans="1:21" ht="15" x14ac:dyDescent="0.3"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S39"/>
    </row>
    <row r="40" spans="1:21" ht="15" x14ac:dyDescent="0.3">
      <c r="A40" s="1" t="s">
        <v>33</v>
      </c>
      <c r="B40" s="67">
        <v>0.159</v>
      </c>
      <c r="C40" s="67">
        <v>0.155</v>
      </c>
      <c r="D40" s="27">
        <f>AVERAGE(B43:C43)</f>
        <v>0.47399999999999998</v>
      </c>
      <c r="E40" s="27">
        <f>D40-E$8</f>
        <v>0.42399999999999999</v>
      </c>
      <c r="F40" s="27">
        <f>LOG(E40)</f>
        <v>-0.37263414340726736</v>
      </c>
      <c r="G40" s="28">
        <f t="shared" ref="G40:G45" si="20">(F40-$B$16)/$B$15</f>
        <v>0.31494793863899484</v>
      </c>
      <c r="H40" s="27">
        <f t="shared" ref="H40:H45" si="21">10^G40</f>
        <v>2.0651325817294985</v>
      </c>
      <c r="I40" s="41">
        <v>16</v>
      </c>
      <c r="J40" s="42">
        <f t="shared" ref="J40:J45" si="22">H40*I40</f>
        <v>33.042121307671977</v>
      </c>
      <c r="K40" s="30">
        <f>(0.1*J40/1000)*1000</f>
        <v>3.3042121307671977</v>
      </c>
      <c r="L40" s="78">
        <f>K40*100/L22</f>
        <v>11.040428359985826</v>
      </c>
      <c r="M40" s="30">
        <f>AVERAGE(L40:L42)</f>
        <v>11.447371214043764</v>
      </c>
      <c r="N40" s="44">
        <f>STDEV(L40:L42)</f>
        <v>0.38641866258941893</v>
      </c>
      <c r="O40" s="30"/>
      <c r="S40"/>
    </row>
    <row r="41" spans="1:21" ht="15" x14ac:dyDescent="0.3">
      <c r="B41" s="67">
        <v>0.161</v>
      </c>
      <c r="C41" s="67">
        <v>0.155</v>
      </c>
      <c r="D41" s="27">
        <f>AVERAGE(B44:C44)</f>
        <v>0.48250000000000004</v>
      </c>
      <c r="E41" s="27">
        <f>D41-E$8</f>
        <v>0.43250000000000005</v>
      </c>
      <c r="F41" s="27">
        <f t="shared" ref="F41:F45" si="23">LOG(E41)</f>
        <v>-0.36401388819916691</v>
      </c>
      <c r="G41" s="28">
        <f t="shared" si="20"/>
        <v>0.32371368613354751</v>
      </c>
      <c r="H41" s="27">
        <f t="shared" si="21"/>
        <v>2.1072384695679425</v>
      </c>
      <c r="I41" s="41">
        <v>16</v>
      </c>
      <c r="J41" s="42">
        <f t="shared" si="22"/>
        <v>33.71581551308708</v>
      </c>
      <c r="K41" s="30">
        <f t="shared" ref="K41:K45" si="24">(0.1*J41/1000)*1000</f>
        <v>3.371581551308708</v>
      </c>
      <c r="L41" s="77">
        <f t="shared" ref="L41:L45" si="25">K41*100/L23</f>
        <v>11.809327712753886</v>
      </c>
      <c r="M41" s="30"/>
      <c r="N41" s="44"/>
      <c r="S41"/>
    </row>
    <row r="42" spans="1:21" s="17" customFormat="1" ht="15" x14ac:dyDescent="0.3">
      <c r="A42" s="1"/>
      <c r="B42" s="67">
        <v>0.17399999999999999</v>
      </c>
      <c r="C42" s="67">
        <v>0.128</v>
      </c>
      <c r="D42" s="27">
        <f>AVERAGE(B45:C45)</f>
        <v>0.40349999999999997</v>
      </c>
      <c r="E42" s="27">
        <f>D42-E$8</f>
        <v>0.35349999999999998</v>
      </c>
      <c r="F42" s="27">
        <f t="shared" si="23"/>
        <v>-0.45161058186708181</v>
      </c>
      <c r="G42" s="28">
        <f t="shared" si="20"/>
        <v>0.23463853934101714</v>
      </c>
      <c r="H42" s="27">
        <f t="shared" si="21"/>
        <v>1.7164791772869661</v>
      </c>
      <c r="I42" s="41">
        <v>16</v>
      </c>
      <c r="J42" s="42">
        <f t="shared" si="22"/>
        <v>27.463666836591457</v>
      </c>
      <c r="K42" s="30">
        <f t="shared" si="24"/>
        <v>2.7463666836591458</v>
      </c>
      <c r="L42" s="77">
        <f t="shared" si="25"/>
        <v>11.492357569391581</v>
      </c>
      <c r="M42" s="30"/>
      <c r="N42" s="44"/>
      <c r="S42"/>
    </row>
    <row r="43" spans="1:21" ht="15" x14ac:dyDescent="0.3">
      <c r="A43" s="1" t="s">
        <v>34</v>
      </c>
      <c r="B43" s="67">
        <v>0.53600000000000003</v>
      </c>
      <c r="C43" s="67">
        <v>0.41199999999999998</v>
      </c>
      <c r="D43" s="27">
        <f>AVERAGE(B53:C53)</f>
        <v>0.53649999999999998</v>
      </c>
      <c r="E43" s="27">
        <f>D43-E$8</f>
        <v>0.48649999999999999</v>
      </c>
      <c r="F43" s="27">
        <f t="shared" si="23"/>
        <v>-0.31291715539562931</v>
      </c>
      <c r="G43" s="28">
        <f t="shared" si="20"/>
        <v>0.37567282733525398</v>
      </c>
      <c r="H43" s="27">
        <f t="shared" si="21"/>
        <v>2.3750503851583318</v>
      </c>
      <c r="I43" s="41">
        <v>16</v>
      </c>
      <c r="J43" s="42">
        <f t="shared" si="22"/>
        <v>38.000806162533308</v>
      </c>
      <c r="K43" s="30">
        <f t="shared" si="24"/>
        <v>3.8000806162533309</v>
      </c>
      <c r="L43" s="43">
        <f t="shared" si="25"/>
        <v>18.047576005959392</v>
      </c>
      <c r="M43" s="30">
        <f>AVERAGE(L43:L45)</f>
        <v>18.912826640182672</v>
      </c>
      <c r="N43" s="44">
        <f>STDEV(L43:L45)</f>
        <v>2.4067001729613344</v>
      </c>
      <c r="R43"/>
      <c r="S43"/>
    </row>
    <row r="44" spans="1:21" ht="15" x14ac:dyDescent="0.3">
      <c r="A44" s="45"/>
      <c r="B44" s="67">
        <v>0.46600000000000003</v>
      </c>
      <c r="C44" s="67">
        <v>0.499</v>
      </c>
      <c r="D44" s="27">
        <f>AVERAGE(B54:C54)</f>
        <v>0.58499999999999996</v>
      </c>
      <c r="E44" s="27">
        <f>D44-E$8</f>
        <v>0.53499999999999992</v>
      </c>
      <c r="F44" s="27">
        <f t="shared" si="23"/>
        <v>-0.27164621797877164</v>
      </c>
      <c r="G44" s="28">
        <f t="shared" si="20"/>
        <v>0.41764033380996995</v>
      </c>
      <c r="H44" s="27">
        <f t="shared" si="21"/>
        <v>2.6160156261182212</v>
      </c>
      <c r="I44" s="41">
        <v>16</v>
      </c>
      <c r="J44" s="42">
        <f t="shared" si="22"/>
        <v>41.85625001789154</v>
      </c>
      <c r="K44" s="30">
        <f t="shared" si="24"/>
        <v>4.1856250017891545</v>
      </c>
      <c r="L44" s="43">
        <f t="shared" si="25"/>
        <v>21.632526885562818</v>
      </c>
      <c r="M44" s="30"/>
      <c r="N44" s="44"/>
      <c r="R44"/>
      <c r="S44"/>
    </row>
    <row r="45" spans="1:21" ht="15" x14ac:dyDescent="0.3">
      <c r="A45" s="46"/>
      <c r="B45" s="67">
        <v>0.47199999999999998</v>
      </c>
      <c r="C45" s="67">
        <v>0.33500000000000002</v>
      </c>
      <c r="D45" s="27">
        <f>AVERAGE(B55:C55)</f>
        <v>0.46899999999999997</v>
      </c>
      <c r="E45" s="27">
        <f t="shared" ref="E45" si="26">D45-E$8</f>
        <v>0.41899999999999998</v>
      </c>
      <c r="F45" s="27">
        <f t="shared" si="23"/>
        <v>-0.3777859770337047</v>
      </c>
      <c r="G45" s="28">
        <f t="shared" si="20"/>
        <v>0.3097091525922826</v>
      </c>
      <c r="H45" s="27">
        <f t="shared" si="21"/>
        <v>2.0403710486763345</v>
      </c>
      <c r="I45" s="41">
        <v>16</v>
      </c>
      <c r="J45" s="42">
        <f t="shared" si="22"/>
        <v>32.645936778821351</v>
      </c>
      <c r="K45" s="30">
        <f t="shared" si="24"/>
        <v>3.2645936778821354</v>
      </c>
      <c r="L45" s="43">
        <f t="shared" si="25"/>
        <v>17.058377029025802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 s="73">
        <v>0.14199999999999999</v>
      </c>
      <c r="C50" s="73">
        <v>0.14099999999999999</v>
      </c>
      <c r="D50" s="27">
        <f>AVERAGE(B53:C53)</f>
        <v>0.53649999999999998</v>
      </c>
      <c r="E50" s="27">
        <f t="shared" ref="E50:E55" si="27">D50-E$8</f>
        <v>0.48649999999999999</v>
      </c>
      <c r="F50" s="27">
        <f>LOG(E50)</f>
        <v>-0.31291715539562931</v>
      </c>
      <c r="G50" s="28">
        <f t="shared" ref="G50:G55" si="28">(F50-$B$16)/$B$15</f>
        <v>0.37567282733525398</v>
      </c>
      <c r="H50" s="27">
        <f>10^G50</f>
        <v>2.3750503851583318</v>
      </c>
      <c r="I50" s="41">
        <v>16</v>
      </c>
      <c r="J50" s="42">
        <f t="shared" ref="J50:J55" si="29">H50*I50</f>
        <v>38.000806162533308</v>
      </c>
      <c r="K50" s="30">
        <f>(0.1*J50/1000)*1000</f>
        <v>3.8000806162533309</v>
      </c>
      <c r="L50" s="77">
        <f>K50*100/L31</f>
        <v>22.022016099574763</v>
      </c>
      <c r="M50" s="30">
        <f>AVERAGE(L50:L52)</f>
        <v>23.39756805068517</v>
      </c>
      <c r="N50" s="44">
        <f>STDEV(L50:L52)</f>
        <v>3.7148047479715367</v>
      </c>
      <c r="O50" s="48">
        <f>L50/L40</f>
        <v>1.9946704404504678</v>
      </c>
      <c r="P50" s="30">
        <f>AVERAGE(O50:O52)</f>
        <v>2.040580592803638</v>
      </c>
      <c r="Q50" s="44">
        <f>STDEV(O50:O52)</f>
        <v>0.27680567107612797</v>
      </c>
      <c r="S50"/>
      <c r="T50"/>
    </row>
    <row r="51" spans="1:25" ht="15" x14ac:dyDescent="0.3">
      <c r="B51" s="73">
        <v>0.14199999999999999</v>
      </c>
      <c r="C51" s="73">
        <v>0.13300000000000001</v>
      </c>
      <c r="D51" s="27">
        <f>AVERAGE(B54:C54)</f>
        <v>0.58499999999999996</v>
      </c>
      <c r="E51" s="27">
        <f>D51-E$8</f>
        <v>0.53499999999999992</v>
      </c>
      <c r="F51" s="27">
        <f t="shared" ref="F51:F55" si="30">LOG(E51)</f>
        <v>-0.27164621797877164</v>
      </c>
      <c r="G51" s="28">
        <f t="shared" si="28"/>
        <v>0.41764033380996995</v>
      </c>
      <c r="H51" s="27">
        <f t="shared" ref="H51:H55" si="31">10^G51</f>
        <v>2.6160156261182212</v>
      </c>
      <c r="I51" s="41">
        <v>16</v>
      </c>
      <c r="J51" s="42">
        <f t="shared" si="29"/>
        <v>41.85625001789154</v>
      </c>
      <c r="K51" s="30">
        <f t="shared" ref="K51:K55" si="32">(0.1*J51/1000)*1000</f>
        <v>4.1856250017891545</v>
      </c>
      <c r="L51" s="78">
        <f>K51*100/L32</f>
        <v>27.603961217396439</v>
      </c>
      <c r="M51" s="30"/>
      <c r="N51" s="44"/>
      <c r="O51" s="2">
        <f t="shared" ref="O51:O55" si="33">L51/L41</f>
        <v>2.337471013492546</v>
      </c>
      <c r="P51" s="30"/>
      <c r="Q51" s="44"/>
      <c r="S51"/>
      <c r="T51"/>
    </row>
    <row r="52" spans="1:25" ht="15" x14ac:dyDescent="0.3">
      <c r="B52" s="73">
        <v>0.157</v>
      </c>
      <c r="C52" s="73">
        <v>0.159</v>
      </c>
      <c r="D52" s="27">
        <f>AVERAGE(B55:C55)</f>
        <v>0.46899999999999997</v>
      </c>
      <c r="E52" s="27">
        <f>D52-E$8</f>
        <v>0.41899999999999998</v>
      </c>
      <c r="F52" s="27">
        <f t="shared" si="30"/>
        <v>-0.3777859770337047</v>
      </c>
      <c r="G52" s="28">
        <f t="shared" si="28"/>
        <v>0.3097091525922826</v>
      </c>
      <c r="H52" s="27">
        <f t="shared" si="31"/>
        <v>2.0403710486763345</v>
      </c>
      <c r="I52" s="41">
        <v>16</v>
      </c>
      <c r="J52" s="42">
        <f t="shared" si="29"/>
        <v>32.645936778821351</v>
      </c>
      <c r="K52" s="30">
        <f t="shared" si="32"/>
        <v>3.2645936778821354</v>
      </c>
      <c r="L52" s="77">
        <f t="shared" ref="L52:L55" si="34">K52*100/L33</f>
        <v>20.566726835084314</v>
      </c>
      <c r="M52" s="30"/>
      <c r="N52" s="44"/>
      <c r="O52" s="2">
        <f t="shared" si="33"/>
        <v>1.7896003244679011</v>
      </c>
      <c r="P52" s="30"/>
      <c r="Q52" s="44"/>
      <c r="S52"/>
      <c r="T52"/>
    </row>
    <row r="53" spans="1:25" ht="15" x14ac:dyDescent="0.3">
      <c r="A53" s="1" t="s">
        <v>26</v>
      </c>
      <c r="B53" s="73">
        <v>0.54200000000000004</v>
      </c>
      <c r="C53" s="73">
        <v>0.53100000000000003</v>
      </c>
      <c r="D53" s="27">
        <f>AVERAGE(B53:C53)</f>
        <v>0.53649999999999998</v>
      </c>
      <c r="E53" s="27">
        <f t="shared" si="27"/>
        <v>0.48649999999999999</v>
      </c>
      <c r="F53" s="27">
        <f t="shared" si="30"/>
        <v>-0.31291715539562931</v>
      </c>
      <c r="G53" s="28">
        <f t="shared" si="28"/>
        <v>0.37567282733525398</v>
      </c>
      <c r="H53" s="27">
        <f t="shared" si="31"/>
        <v>2.3750503851583318</v>
      </c>
      <c r="I53" s="41">
        <v>16</v>
      </c>
      <c r="J53" s="42">
        <f t="shared" si="29"/>
        <v>38.000806162533308</v>
      </c>
      <c r="K53" s="30">
        <f t="shared" si="32"/>
        <v>3.8000806162533309</v>
      </c>
      <c r="L53" s="43">
        <f t="shared" si="34"/>
        <v>22.022016099574763</v>
      </c>
      <c r="M53" s="30">
        <f>AVERAGE(L53:L55)</f>
        <v>23.39756805068517</v>
      </c>
      <c r="N53" s="44">
        <f>STDEV(L53:L55)</f>
        <v>3.7148047479715367</v>
      </c>
      <c r="O53" s="2">
        <f>L53/L43</f>
        <v>1.2202201609957477</v>
      </c>
      <c r="P53" s="30">
        <f>AVERAGE(O53:O55)</f>
        <v>1.233975680506852</v>
      </c>
      <c r="Q53" s="44">
        <f>STDEV(O53:O55)</f>
        <v>3.7148047479715153E-2</v>
      </c>
      <c r="S53"/>
      <c r="T53"/>
    </row>
    <row r="54" spans="1:25" ht="15" x14ac:dyDescent="0.3">
      <c r="A54" s="45"/>
      <c r="B54" s="73">
        <v>0.60199999999999998</v>
      </c>
      <c r="C54" s="73">
        <v>0.56799999999999995</v>
      </c>
      <c r="D54" s="27">
        <f>AVERAGE(B54:C54)</f>
        <v>0.58499999999999996</v>
      </c>
      <c r="E54" s="27">
        <f t="shared" si="27"/>
        <v>0.53499999999999992</v>
      </c>
      <c r="F54" s="27">
        <f t="shared" si="30"/>
        <v>-0.27164621797877164</v>
      </c>
      <c r="G54" s="28">
        <f t="shared" si="28"/>
        <v>0.41764033380996995</v>
      </c>
      <c r="H54" s="27">
        <f t="shared" si="31"/>
        <v>2.6160156261182212</v>
      </c>
      <c r="I54" s="41">
        <v>16</v>
      </c>
      <c r="J54" s="42">
        <f t="shared" si="29"/>
        <v>41.85625001789154</v>
      </c>
      <c r="K54" s="30">
        <f t="shared" si="32"/>
        <v>4.1856250017891545</v>
      </c>
      <c r="L54" s="43">
        <f t="shared" si="34"/>
        <v>27.603961217396439</v>
      </c>
      <c r="M54" s="30"/>
      <c r="N54" s="44"/>
      <c r="O54" s="2">
        <f t="shared" si="33"/>
        <v>1.2760396121739646</v>
      </c>
      <c r="P54" s="30"/>
      <c r="Q54" s="44"/>
      <c r="S54"/>
      <c r="T54"/>
    </row>
    <row r="55" spans="1:25" ht="15" x14ac:dyDescent="0.3">
      <c r="A55" s="46"/>
      <c r="B55" s="73">
        <v>0.48199999999999998</v>
      </c>
      <c r="C55" s="73">
        <v>0.45600000000000002</v>
      </c>
      <c r="D55" s="27">
        <f>AVERAGE(B55:C55)</f>
        <v>0.46899999999999997</v>
      </c>
      <c r="E55" s="27">
        <f t="shared" si="27"/>
        <v>0.41899999999999998</v>
      </c>
      <c r="F55" s="27">
        <f t="shared" si="30"/>
        <v>-0.3777859770337047</v>
      </c>
      <c r="G55" s="28">
        <f t="shared" si="28"/>
        <v>0.3097091525922826</v>
      </c>
      <c r="H55" s="27">
        <f t="shared" si="31"/>
        <v>2.0403710486763345</v>
      </c>
      <c r="I55" s="41">
        <v>16</v>
      </c>
      <c r="J55" s="42">
        <f t="shared" si="29"/>
        <v>32.645936778821351</v>
      </c>
      <c r="K55" s="30">
        <f t="shared" si="32"/>
        <v>3.2645936778821354</v>
      </c>
      <c r="L55" s="43">
        <f t="shared" si="34"/>
        <v>20.566726835084314</v>
      </c>
      <c r="M55" s="30"/>
      <c r="N55" s="44"/>
      <c r="O55" s="2">
        <f t="shared" si="33"/>
        <v>1.2056672683508434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2.040580592803638</v>
      </c>
      <c r="O58" s="30">
        <f>Q50</f>
        <v>0.27680567107612797</v>
      </c>
    </row>
    <row r="59" spans="1:25" ht="15" x14ac:dyDescent="0.3">
      <c r="D59"/>
      <c r="E59"/>
      <c r="G59"/>
      <c r="M59" s="2" t="s">
        <v>26</v>
      </c>
      <c r="N59" s="30">
        <f>P53</f>
        <v>1.233975680506852</v>
      </c>
      <c r="O59" s="28">
        <f>Q53</f>
        <v>3.7148047479715153E-2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11.447371214043764</v>
      </c>
      <c r="C65" s="30">
        <f>N40</f>
        <v>0.38641866258941893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23.39756805068517</v>
      </c>
      <c r="C66" s="30">
        <f>N50</f>
        <v>3.7148047479715367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18.912826640182672</v>
      </c>
      <c r="C67" s="30">
        <f>N43</f>
        <v>2.4067001729613344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23.39756805068517</v>
      </c>
      <c r="C68" s="30">
        <f>N53</f>
        <v>3.7148047479715367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  <c r="H76" s="38"/>
    </row>
    <row r="77" spans="1:8" x14ac:dyDescent="0.2">
      <c r="A77" s="55"/>
      <c r="B77" s="38"/>
      <c r="C77" s="56"/>
      <c r="D77" s="57"/>
      <c r="E77" s="38"/>
      <c r="F77" s="38"/>
      <c r="G77" s="38"/>
    </row>
    <row r="78" spans="1:8" x14ac:dyDescent="0.2">
      <c r="A78" s="52"/>
      <c r="B78" s="58"/>
      <c r="C78" s="59"/>
      <c r="D78" s="38"/>
      <c r="E78" s="38"/>
      <c r="F78" s="38"/>
      <c r="G78" s="38"/>
    </row>
    <row r="79" spans="1:8" x14ac:dyDescent="0.2">
      <c r="A79" s="52"/>
      <c r="B79" s="42"/>
      <c r="C79" s="56"/>
      <c r="D79" s="38"/>
      <c r="E79" s="38"/>
      <c r="F79" s="38"/>
      <c r="G79" s="38"/>
    </row>
    <row r="80" spans="1:8" x14ac:dyDescent="0.2">
      <c r="A80" s="52"/>
      <c r="B80" s="42"/>
      <c r="C80" s="56"/>
      <c r="D80" s="38"/>
      <c r="E80" s="38"/>
      <c r="F80" s="38"/>
      <c r="G80" s="38"/>
    </row>
    <row r="81" spans="1:7" x14ac:dyDescent="0.2">
      <c r="A81" s="52"/>
      <c r="B81" s="42"/>
      <c r="C81" s="56"/>
      <c r="D81" s="38"/>
      <c r="E81" s="38"/>
      <c r="F81" s="38"/>
      <c r="G81" s="38"/>
    </row>
    <row r="82" spans="1:7" x14ac:dyDescent="0.2">
      <c r="A82" s="52"/>
      <c r="B82" s="42"/>
      <c r="C82" s="56"/>
      <c r="D82" s="38"/>
      <c r="E82" s="38"/>
      <c r="F82" s="38"/>
      <c r="G82" s="38"/>
    </row>
    <row r="83" spans="1:7" x14ac:dyDescent="0.2">
      <c r="A83" s="52"/>
      <c r="B83" s="38"/>
      <c r="C83" s="38"/>
      <c r="D83" s="60"/>
      <c r="E83" s="58"/>
      <c r="F83" s="58"/>
      <c r="G83" s="38"/>
    </row>
    <row r="84" spans="1:7" x14ac:dyDescent="0.2">
      <c r="A84" s="52"/>
      <c r="B84" s="42"/>
      <c r="C84" s="56"/>
      <c r="D84" s="47"/>
      <c r="E84" s="47"/>
      <c r="F84" s="47"/>
      <c r="G84" s="38"/>
    </row>
    <row r="85" spans="1:7" x14ac:dyDescent="0.2">
      <c r="A85" s="52"/>
      <c r="B85" s="42"/>
      <c r="C85" s="56"/>
      <c r="D85" s="47"/>
      <c r="E85" s="47"/>
      <c r="F85" s="47"/>
      <c r="G85" s="38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zoomScale="70" zoomScaleNormal="70" workbookViewId="0">
      <selection activeCell="B9" sqref="B9:B13"/>
    </sheetView>
  </sheetViews>
  <sheetFormatPr baseColWidth="10" defaultColWidth="8.75" defaultRowHeight="12.75" x14ac:dyDescent="0.2"/>
  <cols>
    <col min="1" max="1" width="28.125" style="1" customWidth="1"/>
    <col min="2" max="2" width="9" style="2" bestFit="1" customWidth="1"/>
    <col min="3" max="3" width="11.875" style="2" bestFit="1" customWidth="1"/>
    <col min="4" max="4" width="6" style="2" bestFit="1" customWidth="1"/>
    <col min="5" max="5" width="8.375" style="2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8" width="10.25" style="2" bestFit="1" customWidth="1"/>
    <col min="19" max="16384" width="8.75" style="2"/>
  </cols>
  <sheetData>
    <row r="1" spans="1:20" x14ac:dyDescent="0.2">
      <c r="A1" s="64" t="s">
        <v>0</v>
      </c>
      <c r="B1" s="65" t="s">
        <v>44</v>
      </c>
    </row>
    <row r="2" spans="1:20" x14ac:dyDescent="0.2">
      <c r="A2" s="64" t="s">
        <v>1</v>
      </c>
      <c r="B2" s="66" t="s">
        <v>45</v>
      </c>
      <c r="C2" s="3"/>
      <c r="E2" s="4" t="s">
        <v>40</v>
      </c>
    </row>
    <row r="3" spans="1:20" x14ac:dyDescent="0.2">
      <c r="A3" s="64" t="s">
        <v>2</v>
      </c>
      <c r="B3" s="66" t="s">
        <v>43</v>
      </c>
      <c r="D3" s="10" t="s">
        <v>41</v>
      </c>
      <c r="E3" s="10">
        <v>273416</v>
      </c>
      <c r="F3" s="10">
        <v>270152</v>
      </c>
    </row>
    <row r="4" spans="1:20" x14ac:dyDescent="0.2">
      <c r="D4" s="10" t="s">
        <v>42</v>
      </c>
      <c r="E4" s="10">
        <v>180680</v>
      </c>
      <c r="F4" s="10">
        <v>229472</v>
      </c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v>0</v>
      </c>
      <c r="C8" s="63">
        <v>4.7E-2</v>
      </c>
      <c r="D8" s="63">
        <v>5.2999999999999999E-2</v>
      </c>
      <c r="E8" s="11">
        <f t="shared" ref="E8:E13" si="0">AVERAGE(C8:D8)</f>
        <v>0.05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2">
        <f>A9/23</f>
        <v>0.13695652173913042</v>
      </c>
      <c r="C9" s="63">
        <v>7.8E-2</v>
      </c>
      <c r="D9" s="63">
        <v>0.08</v>
      </c>
      <c r="E9" s="11">
        <f t="shared" si="0"/>
        <v>7.9000000000000001E-2</v>
      </c>
      <c r="F9" s="12">
        <f>(E9-$E$8)</f>
        <v>2.8999999999999998E-2</v>
      </c>
      <c r="G9" s="12">
        <f>LOG(B9)</f>
        <v>-0.86341728222799241</v>
      </c>
      <c r="H9" s="12">
        <f>LOG(F9)</f>
        <v>-1.5376020021010439</v>
      </c>
      <c r="N9"/>
      <c r="O9"/>
      <c r="P9"/>
    </row>
    <row r="10" spans="1:20" ht="15" x14ac:dyDescent="0.3">
      <c r="A10" s="10">
        <v>10.4</v>
      </c>
      <c r="B10" s="12">
        <f t="shared" ref="B10:B13" si="1">A10/23</f>
        <v>0.45217391304347826</v>
      </c>
      <c r="C10" s="63">
        <v>0.14099999999999999</v>
      </c>
      <c r="D10" s="63">
        <v>0.13100000000000001</v>
      </c>
      <c r="E10" s="11">
        <f t="shared" si="0"/>
        <v>0.13600000000000001</v>
      </c>
      <c r="F10" s="12">
        <f>(E10-$E$8)</f>
        <v>8.6000000000000007E-2</v>
      </c>
      <c r="G10" s="12">
        <f>LOG(B10)</f>
        <v>-0.34469449671881253</v>
      </c>
      <c r="H10" s="12">
        <f>LOG(F10)</f>
        <v>-1.0655015487564323</v>
      </c>
      <c r="N10"/>
      <c r="O10"/>
      <c r="P10"/>
    </row>
    <row r="11" spans="1:20" ht="15" x14ac:dyDescent="0.3">
      <c r="A11" s="10">
        <v>31.5</v>
      </c>
      <c r="B11" s="12">
        <f t="shared" si="1"/>
        <v>1.3695652173913044</v>
      </c>
      <c r="C11" s="63">
        <v>0.40600000000000003</v>
      </c>
      <c r="D11" s="63">
        <v>0.39100000000000001</v>
      </c>
      <c r="E11" s="11">
        <f t="shared" si="0"/>
        <v>0.39850000000000002</v>
      </c>
      <c r="F11" s="12">
        <f>(E11-$E$8)</f>
        <v>0.34850000000000003</v>
      </c>
      <c r="G11" s="12">
        <f>LOG(B11)</f>
        <v>0.13658271777200767</v>
      </c>
      <c r="H11" s="12">
        <f>LOG(F11)</f>
        <v>-0.45779721756597175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2">
        <f t="shared" si="1"/>
        <v>4.6086956521739131</v>
      </c>
      <c r="C12" s="63">
        <v>1.052</v>
      </c>
      <c r="D12" s="63">
        <v>0.83799999999999997</v>
      </c>
      <c r="E12" s="11">
        <f t="shared" si="0"/>
        <v>0.94500000000000006</v>
      </c>
      <c r="F12" s="12">
        <f>(E12-$E$8)</f>
        <v>0.89500000000000002</v>
      </c>
      <c r="G12" s="12">
        <f>LOG(B12)</f>
        <v>0.66357802924717735</v>
      </c>
      <c r="H12" s="12">
        <f>LOG(F12)</f>
        <v>-4.8176964684088018E-2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2">
        <f t="shared" si="1"/>
        <v>9.1304347826086953</v>
      </c>
      <c r="C13" s="63">
        <v>1.907</v>
      </c>
      <c r="D13" s="63">
        <v>1.6739999999999999</v>
      </c>
      <c r="E13" s="11">
        <f t="shared" si="0"/>
        <v>1.7905</v>
      </c>
      <c r="F13" s="12">
        <f>(E13-$E$8)</f>
        <v>1.7404999999999999</v>
      </c>
      <c r="G13" s="12">
        <f>LOG(B13)</f>
        <v>0.96049145871632635</v>
      </c>
      <c r="H13" s="12">
        <f>LOG(F13)</f>
        <v>0.24067402762030718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0.98340218144058711</v>
      </c>
      <c r="N15"/>
    </row>
    <row r="16" spans="1:20" ht="15" x14ac:dyDescent="0.25">
      <c r="A16" s="5" t="s">
        <v>11</v>
      </c>
      <c r="B16" s="11">
        <f>INTERCEPT(H9:H13,G9:G13)</f>
        <v>-0.68235463330507107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 s="76">
        <v>0.19700000000000001</v>
      </c>
      <c r="C22" s="76">
        <v>0.20399999999999999</v>
      </c>
      <c r="D22" s="27">
        <f>AVERAGE(B22:C22)</f>
        <v>0.20050000000000001</v>
      </c>
      <c r="E22" s="27">
        <f>D22-E$8</f>
        <v>0.15050000000000002</v>
      </c>
      <c r="F22" s="27">
        <f>LOG(E22)</f>
        <v>-0.8224635000701378</v>
      </c>
      <c r="G22" s="28">
        <f>(F22-$B$16)/$B$15</f>
        <v>-0.14247361802657491</v>
      </c>
      <c r="H22" s="28">
        <f>10^G22</f>
        <v>0.72032150709170928</v>
      </c>
      <c r="I22" s="29">
        <v>500</v>
      </c>
      <c r="J22" s="30">
        <f>(H22*I22)</f>
        <v>360.16075354585462</v>
      </c>
      <c r="K22" s="31">
        <f>(0.05*J22/1000)*1000</f>
        <v>18.00803767729273</v>
      </c>
      <c r="L22" s="32">
        <f>K22+K40+K50</f>
        <v>23.316568182857797</v>
      </c>
      <c r="M22" s="33">
        <f>(L22*1000000/50000)/1000</f>
        <v>0.46633136365715594</v>
      </c>
      <c r="N22" s="34"/>
    </row>
    <row r="23" spans="1:17" ht="15" x14ac:dyDescent="0.3">
      <c r="B23" s="76">
        <v>0.20899999999999999</v>
      </c>
      <c r="C23" s="76">
        <v>0.218</v>
      </c>
      <c r="D23" s="27">
        <f>AVERAGE(B23:C23)</f>
        <v>0.2135</v>
      </c>
      <c r="E23" s="27">
        <f t="shared" ref="E23:E27" si="2">D23-E$8</f>
        <v>0.16349999999999998</v>
      </c>
      <c r="F23" s="27">
        <f t="shared" ref="F23:F27" si="3">LOG(E23)</f>
        <v>-0.78648224300369518</v>
      </c>
      <c r="G23" s="28">
        <f t="shared" ref="G23:G27" si="4">(F23-$B$16)/$B$15</f>
        <v>-0.10588507089346441</v>
      </c>
      <c r="H23" s="28">
        <f t="shared" ref="H23:H27" si="5">10^G23</f>
        <v>0.78363699235814788</v>
      </c>
      <c r="I23" s="29">
        <v>500</v>
      </c>
      <c r="J23" s="30">
        <f t="shared" ref="J23:J27" si="6">(H23*I23)</f>
        <v>391.81849617907392</v>
      </c>
      <c r="K23" s="31">
        <f t="shared" ref="K23:K27" si="7">(0.05*J23/1000)*1000</f>
        <v>19.590924808953698</v>
      </c>
      <c r="L23" s="32">
        <f>K23+K41+K51</f>
        <v>25.692525792061975</v>
      </c>
      <c r="M23" s="33">
        <f t="shared" ref="M23:M27" si="8">(L23*1000000/50000)/1000</f>
        <v>0.51385051584123953</v>
      </c>
      <c r="N23" s="34"/>
    </row>
    <row r="24" spans="1:17" ht="15" x14ac:dyDescent="0.3">
      <c r="B24" s="76">
        <v>0.21199999999999999</v>
      </c>
      <c r="C24" s="76">
        <v>0.20799999999999999</v>
      </c>
      <c r="D24" s="27">
        <f>AVERAGE(B24:C24)</f>
        <v>0.21</v>
      </c>
      <c r="E24" s="27">
        <f t="shared" si="2"/>
        <v>0.15999999999999998</v>
      </c>
      <c r="F24" s="27">
        <f t="shared" si="3"/>
        <v>-0.79588001734407532</v>
      </c>
      <c r="G24" s="28">
        <f t="shared" si="4"/>
        <v>-0.11544146045385091</v>
      </c>
      <c r="H24" s="28">
        <f t="shared" si="5"/>
        <v>0.76658186252080174</v>
      </c>
      <c r="I24" s="29">
        <v>500</v>
      </c>
      <c r="J24" s="30">
        <f t="shared" si="6"/>
        <v>383.2909312604009</v>
      </c>
      <c r="K24" s="31">
        <f t="shared" si="7"/>
        <v>19.164546563020046</v>
      </c>
      <c r="L24" s="32">
        <f t="shared" ref="L24:L27" si="9">K24+K42+K52</f>
        <v>25.40472378903895</v>
      </c>
      <c r="M24" s="33">
        <f t="shared" si="8"/>
        <v>0.50809447578077893</v>
      </c>
      <c r="N24" s="34"/>
    </row>
    <row r="25" spans="1:17" ht="15" x14ac:dyDescent="0.3">
      <c r="A25" s="1" t="s">
        <v>26</v>
      </c>
      <c r="B25" s="76">
        <v>0.128</v>
      </c>
      <c r="C25" s="76">
        <v>0.151</v>
      </c>
      <c r="D25" s="27">
        <f t="shared" ref="D25:D27" si="10">AVERAGE(B25:C25)</f>
        <v>0.13950000000000001</v>
      </c>
      <c r="E25" s="27">
        <f t="shared" si="2"/>
        <v>8.950000000000001E-2</v>
      </c>
      <c r="F25" s="27">
        <f t="shared" si="3"/>
        <v>-1.0481769646840879</v>
      </c>
      <c r="G25" s="28">
        <f t="shared" si="4"/>
        <v>-0.37199666452145069</v>
      </c>
      <c r="H25" s="28">
        <f t="shared" si="5"/>
        <v>0.42462282513185623</v>
      </c>
      <c r="I25" s="29">
        <v>500</v>
      </c>
      <c r="J25" s="30">
        <f t="shared" si="6"/>
        <v>212.31141256592812</v>
      </c>
      <c r="K25" s="31">
        <f t="shared" si="7"/>
        <v>10.615570628296407</v>
      </c>
      <c r="L25" s="32">
        <f t="shared" si="9"/>
        <v>16.867555735308617</v>
      </c>
      <c r="M25" s="33">
        <f t="shared" si="8"/>
        <v>0.33735111470617235</v>
      </c>
      <c r="N25" s="34"/>
    </row>
    <row r="26" spans="1:17" ht="15" x14ac:dyDescent="0.3">
      <c r="B26" s="76">
        <v>0.13600000000000001</v>
      </c>
      <c r="C26" s="76">
        <v>0.126</v>
      </c>
      <c r="D26" s="27">
        <f t="shared" si="10"/>
        <v>0.13100000000000001</v>
      </c>
      <c r="E26" s="27">
        <f t="shared" si="2"/>
        <v>8.1000000000000003E-2</v>
      </c>
      <c r="F26" s="27">
        <f t="shared" si="3"/>
        <v>-1.0915149811213503</v>
      </c>
      <c r="G26" s="28">
        <f t="shared" si="4"/>
        <v>-0.41606613808492848</v>
      </c>
      <c r="H26" s="28">
        <f t="shared" si="5"/>
        <v>0.38364881571437093</v>
      </c>
      <c r="I26" s="29">
        <v>500</v>
      </c>
      <c r="J26" s="30">
        <f t="shared" si="6"/>
        <v>191.82440785718546</v>
      </c>
      <c r="K26" s="31">
        <f t="shared" si="7"/>
        <v>9.5912203928592739</v>
      </c>
      <c r="L26" s="32">
        <f t="shared" si="9"/>
        <v>15.787789238829561</v>
      </c>
      <c r="M26" s="33">
        <f t="shared" si="8"/>
        <v>0.31575578477659122</v>
      </c>
      <c r="N26" s="34"/>
    </row>
    <row r="27" spans="1:17" ht="15" x14ac:dyDescent="0.3">
      <c r="B27" s="76">
        <v>0.14399999999999999</v>
      </c>
      <c r="C27" s="76">
        <v>0.14099999999999999</v>
      </c>
      <c r="D27" s="27">
        <f t="shared" si="10"/>
        <v>0.14249999999999999</v>
      </c>
      <c r="E27" s="27">
        <f t="shared" si="2"/>
        <v>9.2499999999999985E-2</v>
      </c>
      <c r="F27" s="27">
        <f t="shared" si="3"/>
        <v>-1.0338582672609675</v>
      </c>
      <c r="G27" s="28">
        <f t="shared" si="4"/>
        <v>-0.35743629675600103</v>
      </c>
      <c r="H27" s="28">
        <f t="shared" si="5"/>
        <v>0.43910026908455885</v>
      </c>
      <c r="I27" s="29">
        <v>500</v>
      </c>
      <c r="J27" s="30">
        <f t="shared" si="6"/>
        <v>219.55013454227944</v>
      </c>
      <c r="K27" s="31">
        <f t="shared" si="7"/>
        <v>10.977506727113973</v>
      </c>
      <c r="L27" s="32">
        <f t="shared" si="9"/>
        <v>16.992051867501324</v>
      </c>
      <c r="M27" s="33">
        <f t="shared" si="8"/>
        <v>0.33984103735002652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 s="76">
        <v>0.19700000000000001</v>
      </c>
      <c r="C31" s="76">
        <v>0.20399999999999999</v>
      </c>
      <c r="D31" s="27">
        <f>AVERAGE(B31:C31)</f>
        <v>0.20050000000000001</v>
      </c>
      <c r="E31" s="27">
        <f>D31-E$8</f>
        <v>0.15050000000000002</v>
      </c>
      <c r="F31" s="27">
        <f>LOG(E31)</f>
        <v>-0.8224635000701378</v>
      </c>
      <c r="G31" s="28">
        <f>(F31-$B$16)/$B$15</f>
        <v>-0.14247361802657491</v>
      </c>
      <c r="H31" s="28">
        <f>10^G31</f>
        <v>0.72032150709170928</v>
      </c>
      <c r="I31" s="29">
        <v>500</v>
      </c>
      <c r="J31" s="30">
        <f>(H31*I31)</f>
        <v>360.16075354585462</v>
      </c>
      <c r="K31" s="31">
        <f>(0.05*J31/1000)*1000</f>
        <v>18.00803767729273</v>
      </c>
      <c r="L31" s="32">
        <f>K31+K50</f>
        <v>21.134030230798835</v>
      </c>
      <c r="M31" s="33">
        <f>(L31*1000000/50000)/1000</f>
        <v>0.42268060461597673</v>
      </c>
      <c r="N31" s="35"/>
      <c r="Q31"/>
    </row>
    <row r="32" spans="1:17" ht="15" x14ac:dyDescent="0.3">
      <c r="B32" s="76">
        <v>0.20899999999999999</v>
      </c>
      <c r="C32" s="76">
        <v>0.218</v>
      </c>
      <c r="D32" s="27">
        <f t="shared" ref="D32:D36" si="11">AVERAGE(B32:C32)</f>
        <v>0.2135</v>
      </c>
      <c r="E32" s="27">
        <f t="shared" ref="E32:E36" si="12">D32-E$8</f>
        <v>0.16349999999999998</v>
      </c>
      <c r="F32" s="27">
        <f t="shared" ref="F32:F36" si="13">LOG(E32)</f>
        <v>-0.78648224300369518</v>
      </c>
      <c r="G32" s="28">
        <f t="shared" ref="G32:G36" si="14">(F32-$B$16)/$B$15</f>
        <v>-0.10588507089346441</v>
      </c>
      <c r="H32" s="28">
        <f t="shared" ref="H32:H36" si="15">10^G32</f>
        <v>0.78363699235814788</v>
      </c>
      <c r="I32" s="29">
        <v>500</v>
      </c>
      <c r="J32" s="30">
        <f t="shared" ref="J32:J36" si="16">(H32*I32)</f>
        <v>391.81849617907392</v>
      </c>
      <c r="K32" s="31">
        <f t="shared" ref="K32:K36" si="17">(0.05*J32/1000)*1000</f>
        <v>19.590924808953698</v>
      </c>
      <c r="L32" s="32">
        <f>K32+K51</f>
        <v>22.68920923193884</v>
      </c>
      <c r="M32" s="33">
        <f t="shared" ref="M32:M36" si="18">(L32*1000000/50000)/1000</f>
        <v>0.45378418463877679</v>
      </c>
      <c r="N32" s="36"/>
      <c r="Q32"/>
    </row>
    <row r="33" spans="1:21" ht="15" x14ac:dyDescent="0.3">
      <c r="B33" s="76">
        <v>0.21199999999999999</v>
      </c>
      <c r="C33" s="76">
        <v>0.20799999999999999</v>
      </c>
      <c r="D33" s="27">
        <f t="shared" si="11"/>
        <v>0.21</v>
      </c>
      <c r="E33" s="27">
        <f t="shared" si="12"/>
        <v>0.15999999999999998</v>
      </c>
      <c r="F33" s="27">
        <f t="shared" si="13"/>
        <v>-0.79588001734407532</v>
      </c>
      <c r="G33" s="28">
        <f t="shared" si="14"/>
        <v>-0.11544146045385091</v>
      </c>
      <c r="H33" s="28">
        <f t="shared" si="15"/>
        <v>0.76658186252080174</v>
      </c>
      <c r="I33" s="29">
        <v>500</v>
      </c>
      <c r="J33" s="30">
        <f t="shared" si="16"/>
        <v>383.2909312604009</v>
      </c>
      <c r="K33" s="31">
        <f t="shared" si="17"/>
        <v>19.164546563020046</v>
      </c>
      <c r="L33" s="32">
        <f t="shared" ref="L33:L36" si="19">K33+K52</f>
        <v>22.17181913321372</v>
      </c>
      <c r="M33" s="33">
        <f t="shared" si="18"/>
        <v>0.44343638266427443</v>
      </c>
      <c r="N33" s="36"/>
      <c r="Q33"/>
      <c r="R33"/>
      <c r="S33"/>
    </row>
    <row r="34" spans="1:21" ht="15" x14ac:dyDescent="0.3">
      <c r="A34" s="1" t="s">
        <v>26</v>
      </c>
      <c r="B34" s="76">
        <v>0.128</v>
      </c>
      <c r="C34" s="76">
        <v>0.151</v>
      </c>
      <c r="D34" s="27">
        <f t="shared" si="11"/>
        <v>0.13950000000000001</v>
      </c>
      <c r="E34" s="27">
        <f t="shared" si="12"/>
        <v>8.950000000000001E-2</v>
      </c>
      <c r="F34" s="27">
        <f t="shared" si="13"/>
        <v>-1.0481769646840879</v>
      </c>
      <c r="G34" s="28">
        <f t="shared" si="14"/>
        <v>-0.37199666452145069</v>
      </c>
      <c r="H34" s="28">
        <f t="shared" si="15"/>
        <v>0.42462282513185623</v>
      </c>
      <c r="I34" s="29">
        <v>500</v>
      </c>
      <c r="J34" s="30">
        <f t="shared" si="16"/>
        <v>212.31141256592812</v>
      </c>
      <c r="K34" s="31">
        <f t="shared" si="17"/>
        <v>10.615570628296407</v>
      </c>
      <c r="L34" s="32">
        <f t="shared" si="19"/>
        <v>13.741563181802512</v>
      </c>
      <c r="M34" s="33">
        <f t="shared" si="18"/>
        <v>0.2748312636360502</v>
      </c>
      <c r="N34" s="36"/>
      <c r="Q34"/>
      <c r="R34"/>
      <c r="S34"/>
    </row>
    <row r="35" spans="1:21" ht="15" x14ac:dyDescent="0.3">
      <c r="B35" s="76">
        <v>0.13600000000000001</v>
      </c>
      <c r="C35" s="76">
        <v>0.126</v>
      </c>
      <c r="D35" s="27">
        <f t="shared" si="11"/>
        <v>0.13100000000000001</v>
      </c>
      <c r="E35" s="27">
        <f t="shared" si="12"/>
        <v>8.1000000000000003E-2</v>
      </c>
      <c r="F35" s="27">
        <f t="shared" si="13"/>
        <v>-1.0915149811213503</v>
      </c>
      <c r="G35" s="28">
        <f t="shared" si="14"/>
        <v>-0.41606613808492848</v>
      </c>
      <c r="H35" s="28">
        <f t="shared" si="15"/>
        <v>0.38364881571437093</v>
      </c>
      <c r="I35" s="29">
        <v>500</v>
      </c>
      <c r="J35" s="30">
        <f t="shared" si="16"/>
        <v>191.82440785718546</v>
      </c>
      <c r="K35" s="31">
        <f t="shared" si="17"/>
        <v>9.5912203928592739</v>
      </c>
      <c r="L35" s="32">
        <f t="shared" si="19"/>
        <v>12.689504815844417</v>
      </c>
      <c r="M35" s="33">
        <f t="shared" si="18"/>
        <v>0.25379009631688831</v>
      </c>
      <c r="N35" s="36"/>
      <c r="Q35"/>
      <c r="R35"/>
      <c r="S35"/>
    </row>
    <row r="36" spans="1:21" ht="15" x14ac:dyDescent="0.3">
      <c r="B36" s="76">
        <v>0.14399999999999999</v>
      </c>
      <c r="C36" s="76">
        <v>0.14099999999999999</v>
      </c>
      <c r="D36" s="27">
        <f t="shared" si="11"/>
        <v>0.14249999999999999</v>
      </c>
      <c r="E36" s="27">
        <f t="shared" si="12"/>
        <v>9.2499999999999985E-2</v>
      </c>
      <c r="F36" s="27">
        <f t="shared" si="13"/>
        <v>-1.0338582672609675</v>
      </c>
      <c r="G36" s="28">
        <f t="shared" si="14"/>
        <v>-0.35743629675600103</v>
      </c>
      <c r="H36" s="28">
        <f t="shared" si="15"/>
        <v>0.43910026908455885</v>
      </c>
      <c r="I36" s="29">
        <v>500</v>
      </c>
      <c r="J36" s="30">
        <f t="shared" si="16"/>
        <v>219.55013454227944</v>
      </c>
      <c r="K36" s="31">
        <f t="shared" si="17"/>
        <v>10.977506727113973</v>
      </c>
      <c r="L36" s="32">
        <f t="shared" si="19"/>
        <v>13.984779297307648</v>
      </c>
      <c r="M36" s="33">
        <f t="shared" si="18"/>
        <v>0.27969558594615296</v>
      </c>
      <c r="N36" s="37"/>
      <c r="Q36"/>
      <c r="R36"/>
      <c r="S36"/>
    </row>
    <row r="37" spans="1:21" ht="15" x14ac:dyDescent="0.3"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S39"/>
    </row>
    <row r="40" spans="1:21" ht="15" x14ac:dyDescent="0.3">
      <c r="A40" s="1" t="s">
        <v>33</v>
      </c>
      <c r="B40" s="71">
        <v>0.16600000000000001</v>
      </c>
      <c r="C40" s="71">
        <v>0.157</v>
      </c>
      <c r="D40" s="27">
        <f>AVERAGE(B43:C43)</f>
        <v>0.33200000000000002</v>
      </c>
      <c r="E40" s="27">
        <f>D40-E$8</f>
        <v>0.28200000000000003</v>
      </c>
      <c r="F40" s="27">
        <f>LOG(E40)</f>
        <v>-0.54975089168063884</v>
      </c>
      <c r="G40" s="28">
        <f t="shared" ref="G40:G45" si="20">(F40-$B$16)/$B$15</f>
        <v>0.13484182171548656</v>
      </c>
      <c r="H40" s="27">
        <f t="shared" ref="H40:H45" si="21">10^G40</f>
        <v>1.3640862200368506</v>
      </c>
      <c r="I40" s="41">
        <v>16</v>
      </c>
      <c r="J40" s="42">
        <f t="shared" ref="J40:J45" si="22">H40*I40</f>
        <v>21.82537952058961</v>
      </c>
      <c r="K40" s="30">
        <f>(0.1*J40/1000)*1000</f>
        <v>2.182537952058961</v>
      </c>
      <c r="L40" s="77">
        <f>K40*100/L22</f>
        <v>9.360459630862616</v>
      </c>
      <c r="M40" s="30">
        <f>AVERAGE(L40:L42)</f>
        <v>11.258506767740698</v>
      </c>
      <c r="N40" s="44">
        <f>STDEV(L40:L42)</f>
        <v>1.7234668452366786</v>
      </c>
      <c r="S40"/>
    </row>
    <row r="41" spans="1:21" ht="15" x14ac:dyDescent="0.3">
      <c r="B41" s="71">
        <v>0.218</v>
      </c>
      <c r="C41" s="71">
        <v>0.184</v>
      </c>
      <c r="D41" s="27">
        <f>AVERAGE(B44:C44)</f>
        <v>0.436</v>
      </c>
      <c r="E41" s="27">
        <f>D41-E$8</f>
        <v>0.38600000000000001</v>
      </c>
      <c r="F41" s="27">
        <f t="shared" ref="F41:F45" si="23">LOG(E41)</f>
        <v>-0.41341269532824504</v>
      </c>
      <c r="G41" s="28">
        <f t="shared" si="20"/>
        <v>0.27348112812079861</v>
      </c>
      <c r="H41" s="27">
        <f t="shared" si="21"/>
        <v>1.8770728500769607</v>
      </c>
      <c r="I41" s="41">
        <v>16</v>
      </c>
      <c r="J41" s="42">
        <f t="shared" si="22"/>
        <v>30.033165601231371</v>
      </c>
      <c r="K41" s="30">
        <f t="shared" ref="K41:K45" si="24">(0.1*J41/1000)*1000</f>
        <v>3.0033165601231371</v>
      </c>
      <c r="L41" s="77">
        <f t="shared" ref="L41:L45" si="25">K41*100/L23</f>
        <v>11.689456242760878</v>
      </c>
      <c r="M41" s="30"/>
      <c r="N41" s="44"/>
      <c r="S41"/>
    </row>
    <row r="42" spans="1:21" s="17" customFormat="1" ht="15" x14ac:dyDescent="0.3">
      <c r="A42" s="1"/>
      <c r="B42" s="71">
        <v>0.17699999999999999</v>
      </c>
      <c r="C42" s="71">
        <v>0.14899999999999999</v>
      </c>
      <c r="D42" s="27">
        <f>AVERAGE(B45:C45)</f>
        <v>0.46499999999999997</v>
      </c>
      <c r="E42" s="27">
        <f>D42-E$8</f>
        <v>0.41499999999999998</v>
      </c>
      <c r="F42" s="27">
        <f t="shared" si="23"/>
        <v>-0.38195190328790729</v>
      </c>
      <c r="G42" s="28">
        <f t="shared" si="20"/>
        <v>0.30547291401886401</v>
      </c>
      <c r="H42" s="27">
        <f t="shared" si="21"/>
        <v>2.0205654098907684</v>
      </c>
      <c r="I42" s="41">
        <v>16</v>
      </c>
      <c r="J42" s="42">
        <f t="shared" si="22"/>
        <v>32.329046558252294</v>
      </c>
      <c r="K42" s="30">
        <f t="shared" si="24"/>
        <v>3.2329046558252297</v>
      </c>
      <c r="L42" s="77">
        <f t="shared" si="25"/>
        <v>12.725604429598599</v>
      </c>
      <c r="M42" s="30"/>
      <c r="N42" s="44"/>
      <c r="S42"/>
    </row>
    <row r="43" spans="1:21" ht="15" x14ac:dyDescent="0.3">
      <c r="A43" s="1" t="s">
        <v>34</v>
      </c>
      <c r="B43" s="71">
        <v>0.33</v>
      </c>
      <c r="C43" s="71">
        <v>0.33400000000000002</v>
      </c>
      <c r="D43" s="27">
        <f>AVERAGE(B53:C53)</f>
        <v>0.45150000000000001</v>
      </c>
      <c r="E43" s="27">
        <f>D43-E$8</f>
        <v>0.40150000000000002</v>
      </c>
      <c r="F43" s="27">
        <f t="shared" si="23"/>
        <v>-0.39631445038530022</v>
      </c>
      <c r="G43" s="28">
        <f t="shared" si="20"/>
        <v>0.29086795648627728</v>
      </c>
      <c r="H43" s="27">
        <f t="shared" si="21"/>
        <v>1.9537453459413159</v>
      </c>
      <c r="I43" s="41">
        <v>16</v>
      </c>
      <c r="J43" s="42">
        <f t="shared" si="22"/>
        <v>31.259925535061054</v>
      </c>
      <c r="K43" s="30">
        <f t="shared" si="24"/>
        <v>3.1259925535061055</v>
      </c>
      <c r="L43" s="43">
        <f t="shared" si="25"/>
        <v>18.532575807427211</v>
      </c>
      <c r="M43" s="30">
        <f>AVERAGE(L43:L45)</f>
        <v>18.618416857571372</v>
      </c>
      <c r="N43" s="44">
        <f>STDEV(L43:L45)</f>
        <v>0.96608870680561088</v>
      </c>
      <c r="R43"/>
      <c r="S43"/>
    </row>
    <row r="44" spans="1:21" ht="15" x14ac:dyDescent="0.3">
      <c r="A44" s="45"/>
      <c r="B44" s="71">
        <v>0.433</v>
      </c>
      <c r="C44" s="71">
        <v>0.439</v>
      </c>
      <c r="D44" s="27">
        <f>AVERAGE(B54:C54)</f>
        <v>0.44800000000000001</v>
      </c>
      <c r="E44" s="27">
        <f>D44-E$8</f>
        <v>0.39800000000000002</v>
      </c>
      <c r="F44" s="27">
        <f t="shared" si="23"/>
        <v>-0.40011692792631215</v>
      </c>
      <c r="G44" s="28">
        <f t="shared" si="20"/>
        <v>0.28700130089736892</v>
      </c>
      <c r="H44" s="27">
        <f t="shared" si="21"/>
        <v>1.9364277643657142</v>
      </c>
      <c r="I44" s="41">
        <v>16</v>
      </c>
      <c r="J44" s="42">
        <f t="shared" si="22"/>
        <v>30.982844229851427</v>
      </c>
      <c r="K44" s="30">
        <f t="shared" si="24"/>
        <v>3.0982844229851429</v>
      </c>
      <c r="L44" s="43">
        <f t="shared" si="25"/>
        <v>19.624561590707152</v>
      </c>
      <c r="M44" s="30"/>
      <c r="N44" s="44"/>
      <c r="R44"/>
      <c r="S44"/>
    </row>
    <row r="45" spans="1:21" ht="15" x14ac:dyDescent="0.3">
      <c r="A45" s="46"/>
      <c r="B45" s="71">
        <v>0.48299999999999998</v>
      </c>
      <c r="C45" s="71">
        <v>0.44700000000000001</v>
      </c>
      <c r="D45" s="27">
        <f>AVERAGE(B55:C55)</f>
        <v>0.4365</v>
      </c>
      <c r="E45" s="27">
        <f t="shared" ref="E45" si="26">D45-E$8</f>
        <v>0.38650000000000001</v>
      </c>
      <c r="F45" s="27">
        <f t="shared" si="23"/>
        <v>-0.4128505017456563</v>
      </c>
      <c r="G45" s="28">
        <f t="shared" si="20"/>
        <v>0.27405281038182955</v>
      </c>
      <c r="H45" s="27">
        <f t="shared" si="21"/>
        <v>1.8795453563710469</v>
      </c>
      <c r="I45" s="41">
        <v>16</v>
      </c>
      <c r="J45" s="42">
        <f t="shared" si="22"/>
        <v>30.072725701936751</v>
      </c>
      <c r="K45" s="30">
        <f t="shared" si="24"/>
        <v>3.0072725701936753</v>
      </c>
      <c r="L45" s="43">
        <f t="shared" si="25"/>
        <v>17.698113174579746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 s="75">
        <v>0.111</v>
      </c>
      <c r="C50" s="75">
        <v>0.106</v>
      </c>
      <c r="D50" s="27">
        <f>AVERAGE(B53:C53)</f>
        <v>0.45150000000000001</v>
      </c>
      <c r="E50" s="27">
        <f t="shared" ref="E50:E55" si="27">D50-E$8</f>
        <v>0.40150000000000002</v>
      </c>
      <c r="F50" s="27">
        <f t="shared" ref="F50:F55" si="28">LOG(E50)</f>
        <v>-0.39631445038530022</v>
      </c>
      <c r="G50" s="28">
        <f t="shared" ref="G50:G55" si="29">(F50-$B$16)/$B$15</f>
        <v>0.29086795648627728</v>
      </c>
      <c r="H50" s="27">
        <f t="shared" ref="H50:H55" si="30">10^G50</f>
        <v>1.9537453459413159</v>
      </c>
      <c r="I50" s="41">
        <v>16</v>
      </c>
      <c r="J50" s="42">
        <f t="shared" ref="J50:J55" si="31">H50*I50</f>
        <v>31.259925535061054</v>
      </c>
      <c r="K50" s="30">
        <f>(0.1*J50/1000)*1000</f>
        <v>3.1259925535061055</v>
      </c>
      <c r="L50" s="43">
        <f t="shared" ref="L50:L55" si="32">K50*100/L31</f>
        <v>14.791275111126534</v>
      </c>
      <c r="M50" s="30">
        <f>AVERAGE(L50:L52)</f>
        <v>14.003362289086027</v>
      </c>
      <c r="N50" s="44">
        <f>STDEV(L50:L52)</f>
        <v>0.68389559737308259</v>
      </c>
      <c r="O50" s="48">
        <f>L50/L40</f>
        <v>1.5801868385135527</v>
      </c>
      <c r="P50" s="30">
        <f>AVERAGE(O50:O52)</f>
        <v>1.2714011934431777</v>
      </c>
      <c r="Q50" s="44">
        <f>STDEV(O50:O52)</f>
        <v>0.27226710049730307</v>
      </c>
      <c r="S50"/>
      <c r="T50"/>
    </row>
    <row r="51" spans="1:25" ht="15" x14ac:dyDescent="0.3">
      <c r="B51" s="75">
        <v>0.13600000000000001</v>
      </c>
      <c r="C51" s="75">
        <v>0.127</v>
      </c>
      <c r="D51" s="27">
        <f>AVERAGE(B54:C54)</f>
        <v>0.44800000000000001</v>
      </c>
      <c r="E51" s="27">
        <f>D51-E$8</f>
        <v>0.39800000000000002</v>
      </c>
      <c r="F51" s="27">
        <f t="shared" si="28"/>
        <v>-0.40011692792631215</v>
      </c>
      <c r="G51" s="28">
        <f t="shared" si="29"/>
        <v>0.28700130089736892</v>
      </c>
      <c r="H51" s="27">
        <f t="shared" si="30"/>
        <v>1.9364277643657142</v>
      </c>
      <c r="I51" s="41">
        <v>16</v>
      </c>
      <c r="J51" s="42">
        <f t="shared" si="31"/>
        <v>30.982844229851427</v>
      </c>
      <c r="K51" s="30">
        <f t="shared" ref="K51:K55" si="33">(0.1*J51/1000)*1000</f>
        <v>3.0982844229851429</v>
      </c>
      <c r="L51" s="43">
        <f t="shared" si="32"/>
        <v>13.655321308526661</v>
      </c>
      <c r="M51" s="30"/>
      <c r="N51" s="44"/>
      <c r="O51" s="2">
        <f t="shared" ref="O51:O55" si="34">L51/L41</f>
        <v>1.1681742097270964</v>
      </c>
      <c r="P51" s="30"/>
      <c r="Q51" s="44"/>
      <c r="S51"/>
      <c r="T51"/>
    </row>
    <row r="52" spans="1:25" ht="15" x14ac:dyDescent="0.3">
      <c r="B52" s="75">
        <v>0.13800000000000001</v>
      </c>
      <c r="C52" s="75">
        <v>0.107</v>
      </c>
      <c r="D52" s="27">
        <f>AVERAGE(B55:C55)</f>
        <v>0.4365</v>
      </c>
      <c r="E52" s="27">
        <f>D52-E$8</f>
        <v>0.38650000000000001</v>
      </c>
      <c r="F52" s="27">
        <f t="shared" si="28"/>
        <v>-0.4128505017456563</v>
      </c>
      <c r="G52" s="28">
        <f t="shared" si="29"/>
        <v>0.27405281038182955</v>
      </c>
      <c r="H52" s="27">
        <f t="shared" si="30"/>
        <v>1.8795453563710469</v>
      </c>
      <c r="I52" s="41">
        <v>16</v>
      </c>
      <c r="J52" s="42">
        <f t="shared" si="31"/>
        <v>30.072725701936751</v>
      </c>
      <c r="K52" s="30">
        <f t="shared" si="33"/>
        <v>3.0072725701936753</v>
      </c>
      <c r="L52" s="43">
        <f t="shared" si="32"/>
        <v>13.563490447604886</v>
      </c>
      <c r="M52" s="30"/>
      <c r="N52" s="44"/>
      <c r="O52" s="2">
        <f t="shared" si="34"/>
        <v>1.0658425320888838</v>
      </c>
      <c r="P52" s="30"/>
      <c r="Q52" s="44"/>
      <c r="S52"/>
      <c r="T52"/>
    </row>
    <row r="53" spans="1:25" ht="15" x14ac:dyDescent="0.3">
      <c r="A53" s="1" t="s">
        <v>26</v>
      </c>
      <c r="B53" s="75">
        <v>0.48599999999999999</v>
      </c>
      <c r="C53" s="75">
        <v>0.41699999999999998</v>
      </c>
      <c r="D53" s="27">
        <f>AVERAGE(B53:C53)</f>
        <v>0.45150000000000001</v>
      </c>
      <c r="E53" s="27">
        <f t="shared" si="27"/>
        <v>0.40150000000000002</v>
      </c>
      <c r="F53" s="27">
        <f t="shared" si="28"/>
        <v>-0.39631445038530022</v>
      </c>
      <c r="G53" s="28">
        <f t="shared" si="29"/>
        <v>0.29086795648627728</v>
      </c>
      <c r="H53" s="27">
        <f t="shared" si="30"/>
        <v>1.9537453459413159</v>
      </c>
      <c r="I53" s="41">
        <v>16</v>
      </c>
      <c r="J53" s="42">
        <f t="shared" si="31"/>
        <v>31.259925535061054</v>
      </c>
      <c r="K53" s="30">
        <f t="shared" si="33"/>
        <v>3.1259925535061055</v>
      </c>
      <c r="L53" s="43">
        <f t="shared" si="32"/>
        <v>22.748449446026289</v>
      </c>
      <c r="M53" s="30">
        <f>AVERAGE(L53:L55)</f>
        <v>22.889488108663112</v>
      </c>
      <c r="N53" s="44">
        <f>STDEV(L53:L55)</f>
        <v>1.461224084407805</v>
      </c>
      <c r="O53" s="2">
        <f>L53/L43</f>
        <v>1.227484494460263</v>
      </c>
      <c r="P53" s="30">
        <f>AVERAGE(O53:O55)</f>
        <v>1.2288948810866314</v>
      </c>
      <c r="Q53" s="44">
        <f>STDEV(O53:O55)</f>
        <v>1.4612240844078075E-2</v>
      </c>
      <c r="S53"/>
      <c r="T53"/>
    </row>
    <row r="54" spans="1:25" ht="15" x14ac:dyDescent="0.3">
      <c r="A54" s="45"/>
      <c r="B54" s="75">
        <v>0.49</v>
      </c>
      <c r="C54" s="75">
        <v>0.40600000000000003</v>
      </c>
      <c r="D54" s="27">
        <f>AVERAGE(B54:C54)</f>
        <v>0.44800000000000001</v>
      </c>
      <c r="E54" s="27">
        <f t="shared" si="27"/>
        <v>0.39800000000000002</v>
      </c>
      <c r="F54" s="27">
        <f t="shared" si="28"/>
        <v>-0.40011692792631215</v>
      </c>
      <c r="G54" s="28">
        <f t="shared" si="29"/>
        <v>0.28700130089736892</v>
      </c>
      <c r="H54" s="27">
        <f t="shared" si="30"/>
        <v>1.9364277643657142</v>
      </c>
      <c r="I54" s="41">
        <v>16</v>
      </c>
      <c r="J54" s="42">
        <f t="shared" si="31"/>
        <v>30.982844229851427</v>
      </c>
      <c r="K54" s="30">
        <f t="shared" si="33"/>
        <v>3.0982844229851429</v>
      </c>
      <c r="L54" s="43">
        <f t="shared" si="32"/>
        <v>24.416117633814611</v>
      </c>
      <c r="M54" s="30"/>
      <c r="N54" s="44"/>
      <c r="O54" s="2">
        <f t="shared" si="34"/>
        <v>1.2441611763381462</v>
      </c>
      <c r="P54" s="30"/>
      <c r="Q54" s="44"/>
      <c r="S54"/>
      <c r="T54"/>
    </row>
    <row r="55" spans="1:25" ht="15" x14ac:dyDescent="0.3">
      <c r="A55" s="46"/>
      <c r="B55" s="75">
        <v>0.436</v>
      </c>
      <c r="C55" s="75">
        <v>0.437</v>
      </c>
      <c r="D55" s="27">
        <f>AVERAGE(B55:C55)</f>
        <v>0.4365</v>
      </c>
      <c r="E55" s="27">
        <f t="shared" si="27"/>
        <v>0.38650000000000001</v>
      </c>
      <c r="F55" s="27">
        <f t="shared" si="28"/>
        <v>-0.4128505017456563</v>
      </c>
      <c r="G55" s="28">
        <f t="shared" si="29"/>
        <v>0.27405281038182955</v>
      </c>
      <c r="H55" s="27">
        <f t="shared" si="30"/>
        <v>1.8795453563710469</v>
      </c>
      <c r="I55" s="41">
        <v>16</v>
      </c>
      <c r="J55" s="42">
        <f t="shared" si="31"/>
        <v>30.072725701936751</v>
      </c>
      <c r="K55" s="30">
        <f t="shared" si="33"/>
        <v>3.0072725701936753</v>
      </c>
      <c r="L55" s="43">
        <f t="shared" si="32"/>
        <v>21.50389724614843</v>
      </c>
      <c r="M55" s="30"/>
      <c r="N55" s="44"/>
      <c r="O55" s="2">
        <f t="shared" si="34"/>
        <v>1.2150389724614843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1.2714011934431777</v>
      </c>
      <c r="O58" s="30">
        <f>Q50</f>
        <v>0.27226710049730307</v>
      </c>
    </row>
    <row r="59" spans="1:25" ht="15" x14ac:dyDescent="0.3">
      <c r="D59"/>
      <c r="E59"/>
      <c r="G59"/>
      <c r="M59" s="2" t="s">
        <v>26</v>
      </c>
      <c r="N59" s="30">
        <f>P53</f>
        <v>1.2288948810866314</v>
      </c>
      <c r="O59" s="30">
        <f>Q53</f>
        <v>1.4612240844078075E-2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11.258506767740698</v>
      </c>
      <c r="C65" s="30">
        <f>N40</f>
        <v>1.7234668452366786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14.003362289086027</v>
      </c>
      <c r="C66" s="30">
        <f>N50</f>
        <v>0.68389559737308259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18.618416857571372</v>
      </c>
      <c r="C67" s="30">
        <f>N43</f>
        <v>0.96608870680561088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22.889488108663112</v>
      </c>
      <c r="C68" s="30">
        <f>N53</f>
        <v>1.461224084407805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  <c r="H76" s="38"/>
    </row>
    <row r="77" spans="1:8" x14ac:dyDescent="0.2">
      <c r="A77" s="55"/>
      <c r="B77" s="38"/>
      <c r="C77" s="56"/>
      <c r="D77" s="57"/>
      <c r="E77" s="38"/>
      <c r="F77" s="38"/>
      <c r="G77" s="38"/>
    </row>
    <row r="78" spans="1:8" x14ac:dyDescent="0.2">
      <c r="A78" s="52"/>
      <c r="B78" s="58"/>
      <c r="C78" s="59"/>
      <c r="D78" s="38"/>
      <c r="E78" s="38"/>
      <c r="F78" s="38"/>
      <c r="G78" s="38"/>
    </row>
    <row r="79" spans="1:8" x14ac:dyDescent="0.2">
      <c r="A79" s="52"/>
      <c r="B79" s="42"/>
      <c r="C79" s="56"/>
      <c r="D79" s="38"/>
      <c r="E79" s="38"/>
      <c r="F79" s="38"/>
      <c r="G79" s="38"/>
    </row>
    <row r="80" spans="1:8" x14ac:dyDescent="0.2">
      <c r="A80" s="52"/>
      <c r="B80" s="42"/>
      <c r="C80" s="56"/>
      <c r="D80" s="38"/>
      <c r="E80" s="38"/>
      <c r="F80" s="38"/>
      <c r="G80" s="38"/>
    </row>
    <row r="81" spans="1:7" x14ac:dyDescent="0.2">
      <c r="A81" s="52"/>
      <c r="B81" s="42"/>
      <c r="C81" s="56"/>
      <c r="D81" s="38"/>
      <c r="E81" s="38"/>
      <c r="F81" s="38"/>
      <c r="G81" s="38"/>
    </row>
    <row r="82" spans="1:7" x14ac:dyDescent="0.2">
      <c r="A82" s="52"/>
      <c r="B82" s="42"/>
      <c r="C82" s="56"/>
      <c r="D82" s="38"/>
      <c r="E82" s="38"/>
      <c r="F82" s="38"/>
      <c r="G82" s="38"/>
    </row>
    <row r="83" spans="1:7" x14ac:dyDescent="0.2">
      <c r="A83" s="52"/>
      <c r="B83" s="38"/>
      <c r="C83" s="38"/>
      <c r="D83" s="60"/>
      <c r="E83" s="58"/>
      <c r="F83" s="58"/>
      <c r="G83" s="38"/>
    </row>
    <row r="84" spans="1:7" x14ac:dyDescent="0.2">
      <c r="A84" s="52"/>
      <c r="B84" s="42"/>
      <c r="C84" s="56"/>
      <c r="D84" s="47"/>
      <c r="E84" s="47"/>
      <c r="F84" s="47"/>
      <c r="G84" s="38"/>
    </row>
    <row r="85" spans="1:7" x14ac:dyDescent="0.2">
      <c r="A85" s="52"/>
      <c r="B85" s="42"/>
      <c r="C85" s="56"/>
      <c r="D85" s="47"/>
      <c r="E85" s="47"/>
      <c r="F85" s="47"/>
      <c r="G85" s="38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siNTP</vt:lpstr>
      <vt:lpstr>siZBED3</vt:lpstr>
      <vt:lpstr>siPAM</vt:lpstr>
      <vt:lpstr>siST6GAL1</vt:lpstr>
      <vt:lpstr>siNTP!Zone_d_impression</vt:lpstr>
    </vt:vector>
  </TitlesOfParts>
  <Company>CNRS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</dc:creator>
  <cp:lastModifiedBy>Clara Salazar-Cardozo</cp:lastModifiedBy>
  <dcterms:created xsi:type="dcterms:W3CDTF">2015-12-08T15:20:20Z</dcterms:created>
  <dcterms:modified xsi:type="dcterms:W3CDTF">2016-05-13T14:37:55Z</dcterms:modified>
</cp:coreProperties>
</file>