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1\PRC1 + C2CD4A + CDKN2A\Manip 2016-04-25\"/>
    </mc:Choice>
  </mc:AlternateContent>
  <bookViews>
    <workbookView xWindow="0" yWindow="0" windowWidth="25200" windowHeight="11985"/>
  </bookViews>
  <sheets>
    <sheet name="siNTP" sheetId="1" r:id="rId1"/>
    <sheet name="siPRC1" sheetId="8" r:id="rId2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33" i="8" l="1"/>
  <c r="D43" i="1"/>
  <c r="D51" i="1"/>
  <c r="D52" i="1"/>
  <c r="D53" i="1"/>
  <c r="D54" i="1"/>
  <c r="D55" i="1"/>
  <c r="D50" i="1"/>
  <c r="D44" i="1"/>
  <c r="D42" i="1"/>
  <c r="D35" i="1"/>
  <c r="D33" i="1"/>
  <c r="D26" i="1"/>
  <c r="D24" i="1"/>
  <c r="D23" i="8"/>
  <c r="L23" i="8"/>
  <c r="D32" i="8"/>
  <c r="D24" i="8"/>
  <c r="D34" i="8"/>
  <c r="D35" i="8"/>
  <c r="D36" i="8"/>
  <c r="D31" i="8"/>
  <c r="D25" i="8"/>
  <c r="D26" i="8"/>
  <c r="D27" i="8"/>
  <c r="D22" i="8"/>
  <c r="B12" i="8"/>
  <c r="B9" i="8"/>
  <c r="E25" i="1"/>
  <c r="F25" i="1"/>
  <c r="G25" i="1"/>
  <c r="H25" i="1"/>
  <c r="J25" i="1"/>
  <c r="K25" i="1"/>
  <c r="M22" i="8"/>
  <c r="L22" i="8"/>
  <c r="K22" i="8"/>
  <c r="J22" i="8"/>
  <c r="H22" i="8"/>
  <c r="G22" i="8"/>
  <c r="F22" i="8"/>
  <c r="E22" i="8"/>
  <c r="D43" i="8"/>
  <c r="D44" i="8"/>
  <c r="D45" i="8"/>
  <c r="D32" i="1"/>
  <c r="D34" i="1"/>
  <c r="D36" i="1"/>
  <c r="D31" i="1"/>
  <c r="D25" i="1"/>
  <c r="D27" i="1"/>
  <c r="D45" i="1"/>
  <c r="B10" i="8"/>
  <c r="B11" i="8"/>
  <c r="B13" i="8"/>
  <c r="B10" i="1"/>
  <c r="B11" i="1"/>
  <c r="B12" i="1"/>
  <c r="B13" i="1"/>
  <c r="B9" i="1"/>
  <c r="D51" i="8" l="1"/>
  <c r="D52" i="8"/>
  <c r="D53" i="8"/>
  <c r="D54" i="8"/>
  <c r="D55" i="8"/>
  <c r="D50" i="8"/>
  <c r="D41" i="8"/>
  <c r="D42" i="8"/>
  <c r="D40" i="8"/>
  <c r="D41" i="1"/>
  <c r="D40" i="1"/>
  <c r="G13" i="8" l="1"/>
  <c r="E13" i="8"/>
  <c r="G12" i="8"/>
  <c r="E12" i="8"/>
  <c r="G11" i="8"/>
  <c r="E11" i="8"/>
  <c r="G10" i="8"/>
  <c r="E10" i="8"/>
  <c r="F10" i="8" s="1"/>
  <c r="H10" i="8" s="1"/>
  <c r="G9" i="8"/>
  <c r="E9" i="8"/>
  <c r="E8" i="8"/>
  <c r="E54" i="8" s="1"/>
  <c r="F54" i="8" s="1"/>
  <c r="F12" i="8" l="1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l="1"/>
  <c r="H26" i="8" s="1"/>
  <c r="G45" i="8"/>
  <c r="H45" i="8" s="1"/>
  <c r="J45" i="8" s="1"/>
  <c r="K45" i="8" s="1"/>
  <c r="G34" i="8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L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H34" i="8" l="1"/>
  <c r="J34" i="8" s="1"/>
  <c r="K34" i="8" s="1"/>
  <c r="L34" i="8" s="1"/>
  <c r="M34" i="8" s="1"/>
  <c r="J35" i="8"/>
  <c r="K35" i="8" s="1"/>
  <c r="L35" i="8" s="1"/>
  <c r="M35" i="8" s="1"/>
  <c r="J26" i="8"/>
  <c r="K26" i="8" s="1"/>
  <c r="L26" i="8" s="1"/>
  <c r="M26" i="8" s="1"/>
  <c r="L40" i="8"/>
  <c r="L31" i="8"/>
  <c r="M31" i="8" s="1"/>
  <c r="L27" i="8"/>
  <c r="M27" i="8" s="1"/>
  <c r="L25" i="8"/>
  <c r="M25" i="8" s="1"/>
  <c r="L33" i="8"/>
  <c r="M33" i="8" s="1"/>
  <c r="M36" i="8"/>
  <c r="L32" i="8"/>
  <c r="M32" i="8" s="1"/>
  <c r="M23" i="8"/>
  <c r="L24" i="8"/>
  <c r="M24" i="8" s="1"/>
  <c r="L44" i="8" l="1"/>
  <c r="L45" i="8"/>
  <c r="L43" i="8"/>
  <c r="L52" i="8"/>
  <c r="L53" i="8"/>
  <c r="L55" i="8"/>
  <c r="L54" i="8"/>
  <c r="O54" i="8" s="1"/>
  <c r="L50" i="8"/>
  <c r="L51" i="8"/>
  <c r="N50" i="8" s="1"/>
  <c r="C66" i="8" s="1"/>
  <c r="L42" i="8"/>
  <c r="L41" i="8"/>
  <c r="N43" i="8"/>
  <c r="C67" i="8" s="1"/>
  <c r="M43" i="8" l="1"/>
  <c r="B67" i="8" s="1"/>
  <c r="O55" i="8"/>
  <c r="N53" i="8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51" i="1" l="1"/>
  <c r="F51" i="1" s="1"/>
  <c r="E33" i="1"/>
  <c r="F33" i="1" s="1"/>
  <c r="E35" i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F35" i="1"/>
  <c r="E50" i="1"/>
  <c r="F50" i="1" s="1"/>
  <c r="F9" i="1"/>
  <c r="H9" i="1" s="1"/>
  <c r="F11" i="1"/>
  <c r="H11" i="1" s="1"/>
  <c r="F13" i="1"/>
  <c r="H13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L25" i="1" s="1"/>
  <c r="L4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L33" i="1"/>
  <c r="M33" i="1" s="1"/>
  <c r="L32" i="1"/>
  <c r="M32" i="1" s="1"/>
  <c r="L24" i="1"/>
  <c r="L23" i="1"/>
  <c r="L26" i="1"/>
  <c r="L35" i="1"/>
  <c r="L54" i="1" s="1"/>
  <c r="L36" i="1"/>
  <c r="M36" i="1" s="1"/>
  <c r="L34" i="1"/>
  <c r="M34" i="1" s="1"/>
  <c r="M25" i="1"/>
  <c r="L27" i="1"/>
  <c r="M27" i="1" s="1"/>
  <c r="M24" i="1" l="1"/>
  <c r="L42" i="1"/>
  <c r="L51" i="1"/>
  <c r="M26" i="1"/>
  <c r="L44" i="1"/>
  <c r="M22" i="1"/>
  <c r="L40" i="1"/>
  <c r="L50" i="1"/>
  <c r="L52" i="1"/>
  <c r="L55" i="1"/>
  <c r="L53" i="1"/>
  <c r="M23" i="1"/>
  <c r="L41" i="1"/>
  <c r="M35" i="1"/>
  <c r="L45" i="1"/>
  <c r="N40" i="1" l="1"/>
  <c r="C65" i="1" s="1"/>
  <c r="M40" i="1"/>
  <c r="B65" i="1" s="1"/>
  <c r="N53" i="1"/>
  <c r="C68" i="1" s="1"/>
  <c r="M53" i="1"/>
  <c r="B68" i="1" s="1"/>
  <c r="N43" i="1"/>
  <c r="C67" i="1" s="1"/>
  <c r="M43" i="1"/>
  <c r="B67" i="1" s="1"/>
  <c r="M50" i="1"/>
  <c r="B66" i="1" s="1"/>
  <c r="N50" i="1"/>
  <c r="C66" i="1" s="1"/>
  <c r="O53" i="1"/>
  <c r="O50" i="1"/>
  <c r="O52" i="1"/>
  <c r="O54" i="1"/>
  <c r="O55" i="1"/>
  <c r="O51" i="1"/>
  <c r="P53" i="1" l="1"/>
  <c r="P50" i="1"/>
  <c r="N58" i="1" s="1"/>
  <c r="N59" i="1"/>
  <c r="Q50" i="1"/>
  <c r="O58" i="1" s="1"/>
  <c r="Q53" i="1"/>
  <c r="O59" i="1" s="1"/>
</calcChain>
</file>

<file path=xl/sharedStrings.xml><?xml version="1.0" encoding="utf-8"?>
<sst xmlns="http://schemas.openxmlformats.org/spreadsheetml/2006/main" count="204" uniqueCount="46">
  <si>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</si>
  <si>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</si>
  <si>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</si>
  <si>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</si>
  <si>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</si>
  <si>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</si>
  <si>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</si>
  <si>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</si>
  <si>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</si>
  <si>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</si>
  <si>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</si>
  <si>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</si>
  <si>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</si>
  <si>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</si>
  <si>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</si>
  <si>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</si>
  <si>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</si>
  <si>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</si>
  <si>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</si>
  <si>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</si>
  <si>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</si>
  <si>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</si>
  <si>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</si>
  <si>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</si>
  <si>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</si>
  <si>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</si>
  <si>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</si>
  <si>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</si>
  <si>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</si>
  <si>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</si>
  <si>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</si>
  <si>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</si>
  <si>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</si>
  <si>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</si>
  <si>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</si>
  <si>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</si>
  <si>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</si>
  <si>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</si>
  <si>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</si>
  <si>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</si>
  <si>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</si>
  <si>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</si>
  <si>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</si>
  <si>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</si>
  <si>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25.04.16</t>
  </si>
  <si>
    <t>P81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</si>
</sst>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165" fontId="3" fillId="6" borderId="5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-0.92081875395237522</c:v>
                </c:pt>
                <c:pt idx="2">
                  <c:v>-0.44855000202712486</c:v>
                </c:pt>
                <c:pt idx="3">
                  <c:v>6.9112851387120824E-2</c:v>
                </c:pt>
                <c:pt idx="4">
                  <c:v>0.30578115125498223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91440"/>
        <c:axId val="406897040"/>
      </c:scatterChart>
      <c:valAx>
        <c:axId val="406891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6897040"/>
        <c:crosses val="autoZero"/>
        <c:crossBetween val="midCat"/>
      </c:valAx>
      <c:valAx>
        <c:axId val="4068970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9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0.77350168345944803</c:v>
                  </c:pt>
                  <c:pt idx="1">
                    <c:v>0.217708832828374</c:v>
                  </c:pt>
                  <c:pt idx="2">
                    <c:v>1.4323722248115456</c:v>
                  </c:pt>
                  <c:pt idx="3">
                    <c:v>1.9253668544821427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0.77350168345944803</c:v>
                  </c:pt>
                  <c:pt idx="1">
                    <c:v>0.217708832828374</c:v>
                  </c:pt>
                  <c:pt idx="2">
                    <c:v>1.4323722248115456</c:v>
                  </c:pt>
                  <c:pt idx="3">
                    <c:v>1.9253668544821427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3.044991902564528</c:v>
                </c:pt>
                <c:pt idx="1">
                  <c:v>2.0647012870897616</c:v>
                </c:pt>
                <c:pt idx="2">
                  <c:v>13.553105363225093</c:v>
                </c:pt>
                <c:pt idx="3">
                  <c:v>12.378551042392871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96480"/>
        <c:axId val="406887520"/>
      </c:barChart>
      <c:catAx>
        <c:axId val="4068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87520"/>
        <c:crosses val="autoZero"/>
        <c:auto val="1"/>
        <c:lblAlgn val="ctr"/>
        <c:lblOffset val="100"/>
        <c:noMultiLvlLbl val="0"/>
      </c:catAx>
      <c:valAx>
        <c:axId val="406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0.24629606583994842</c:v>
                  </c:pt>
                  <c:pt idx="1">
                    <c:v>0.24534296089224875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0.24629606583994842</c:v>
                  </c:pt>
                  <c:pt idx="1">
                    <c:v>0.24534296089224875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0.71680339349706157</c:v>
                </c:pt>
                <c:pt idx="1">
                  <c:v>0.9296762112474557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19040"/>
        <c:axId val="451308960"/>
      </c:barChart>
      <c:catAx>
        <c:axId val="4513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08960"/>
        <c:crosses val="autoZero"/>
        <c:auto val="1"/>
        <c:lblAlgn val="ctr"/>
        <c:lblOffset val="100"/>
        <c:noMultiLvlLbl val="0"/>
      </c:catAx>
      <c:valAx>
        <c:axId val="4513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-0.92081875395237522</c:v>
                </c:pt>
                <c:pt idx="2">
                  <c:v>-0.44855000202712486</c:v>
                </c:pt>
                <c:pt idx="3">
                  <c:v>6.9112851387120824E-2</c:v>
                </c:pt>
                <c:pt idx="4">
                  <c:v>0.30578115125498223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08400"/>
        <c:axId val="451318480"/>
      </c:scatterChart>
      <c:valAx>
        <c:axId val="451308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51318480"/>
        <c:crosses val="autoZero"/>
        <c:crossBetween val="midCat"/>
      </c:valAx>
      <c:valAx>
        <c:axId val="4513184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0.43603683780652985</c:v>
                  </c:pt>
                  <c:pt idx="1">
                    <c:v>1.1463713873009127</c:v>
                  </c:pt>
                  <c:pt idx="2">
                    <c:v>0.10865141818960486</c:v>
                  </c:pt>
                  <c:pt idx="3">
                    <c:v>5.4222818196711886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0.43603683780652985</c:v>
                  </c:pt>
                  <c:pt idx="1">
                    <c:v>1.1463713873009127</c:v>
                  </c:pt>
                  <c:pt idx="2">
                    <c:v>0.10865141818960486</c:v>
                  </c:pt>
                  <c:pt idx="3">
                    <c:v>5.4222818196711886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4.0763036770817926</c:v>
                </c:pt>
                <c:pt idx="1">
                  <c:v>9.8166516074986614</c:v>
                </c:pt>
                <c:pt idx="2">
                  <c:v>22.064418025316098</c:v>
                </c:pt>
                <c:pt idx="3">
                  <c:v>16.740321203806896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14000"/>
        <c:axId val="451312880"/>
      </c:barChart>
      <c:catAx>
        <c:axId val="4513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2880"/>
        <c:crosses val="autoZero"/>
        <c:auto val="1"/>
        <c:lblAlgn val="ctr"/>
        <c:lblOffset val="100"/>
        <c:noMultiLvlLbl val="0"/>
      </c:catAx>
      <c:valAx>
        <c:axId val="4513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0.63835352357922115</c:v>
                  </c:pt>
                  <c:pt idx="1">
                    <c:v>0.22338028210241032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0.63835352357922115</c:v>
                  </c:pt>
                  <c:pt idx="1">
                    <c:v>0.22338028210241032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2.488367595814978</c:v>
                </c:pt>
                <c:pt idx="1">
                  <c:v>0.77235212941067388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16240"/>
        <c:axId val="451319600"/>
      </c:barChart>
      <c:catAx>
        <c:axId val="4513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9600"/>
        <c:crosses val="autoZero"/>
        <c:auto val="1"/>
        <c:lblAlgn val="ctr"/>
        <c:lblOffset val="100"/>
        <c:noMultiLvlLbl val="0"/>
      </c:catAx>
      <c:valAx>
        <c:axId val="451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59</xdr:row>
      <xdr:rowOff>128587</xdr:rowOff>
    </xdr:from>
    <xdr:to>
      <xdr:col>10</xdr:col>
      <xdr:colOff>222250</xdr:colOff>
      <xdr:row>76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690562</xdr:colOff>
      <xdr:row>61</xdr:row>
      <xdr:rowOff>128587</xdr:rowOff>
    </xdr:from>
    <xdr:to>
      <xdr:col>16</xdr:col>
      <xdr:colOff>166687</xdr:colOff>
      <xdr:row>78</xdr:row>
      <xdr:rowOff>93662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C2" sqref="C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2.2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/>
      <c r="F3" s="10"/>
    </row>
    <row r="4" spans="1:20" x14ac:dyDescent="0.2">
      <c r="D4" s="10" t="s">
        <v>42</v>
      </c>
      <c r="E4" s="10"/>
      <c r="F4" s="1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4.3999999999999997E-2</v>
      </c>
      <c r="D8" s="63">
        <v>4.7E-2</v>
      </c>
      <c r="E8" s="11">
        <f t="shared" ref="E8:E13" si="0">AVERAGE(C8:D8)</f>
        <v>4.5499999999999999E-2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7.4999999999999997E-2</v>
      </c>
      <c r="D9" s="63">
        <v>0.08</v>
      </c>
      <c r="E9" s="11">
        <f t="shared" si="0"/>
        <v>7.7499999999999999E-2</v>
      </c>
      <c r="F9" s="12">
        <f>(E9-$E$8)</f>
        <v>3.2000000000000001E-2</v>
      </c>
      <c r="G9" s="12">
        <f>LOG(B9)</f>
        <v>-0.86341728222799241</v>
      </c>
      <c r="H9" s="12">
        <f>LOG(F9)</f>
        <v>-1.494850021680094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0.17199999999999999</v>
      </c>
      <c r="D10" s="63">
        <v>0.159</v>
      </c>
      <c r="E10" s="11">
        <f t="shared" si="0"/>
        <v>0.16549999999999998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0.41299999999999998</v>
      </c>
      <c r="D11" s="63">
        <v>0.39</v>
      </c>
      <c r="E11" s="11">
        <f t="shared" si="0"/>
        <v>0.40149999999999997</v>
      </c>
      <c r="F11" s="12">
        <f>(E11-$E$8)</f>
        <v>0.35599999999999998</v>
      </c>
      <c r="G11" s="12">
        <f>LOG(B11)</f>
        <v>0.13658271777200767</v>
      </c>
      <c r="H11" s="12">
        <f>LOG(F11)</f>
        <v>-0.44855000202712486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1.228</v>
      </c>
      <c r="D12" s="63">
        <v>1.208</v>
      </c>
      <c r="E12" s="11">
        <f t="shared" si="0"/>
        <v>1.218</v>
      </c>
      <c r="F12" s="12">
        <f>(E12-$E$8)</f>
        <v>1.1724999999999999</v>
      </c>
      <c r="G12" s="12">
        <f>LOG(B12)</f>
        <v>0.66357802924717735</v>
      </c>
      <c r="H12" s="12">
        <f>LOG(F12)</f>
        <v>6.9112851387120824E-2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2.0579999999999998</v>
      </c>
      <c r="D13" s="63">
        <v>2.077</v>
      </c>
      <c r="E13" s="11">
        <f t="shared" si="0"/>
        <v>2.0674999999999999</v>
      </c>
      <c r="F13" s="12">
        <f>(E13-$E$8)</f>
        <v>2.0219999999999998</v>
      </c>
      <c r="G13" s="12">
        <f>LOG(B13)</f>
        <v>0.96049145871632635</v>
      </c>
      <c r="H13" s="12">
        <f>LOG(F13)</f>
        <v>0.30578115125498223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0.9893310869461498</v>
      </c>
      <c r="N15"/>
    </row>
    <row r="16" spans="1:20" ht="15" x14ac:dyDescent="0.25">
      <c r="A16" s="5" t="s">
        <v>11</v>
      </c>
      <c r="B16" s="11">
        <f>INTERCEPT(H9:H13,G9:G13)</f>
        <v>-0.60719403920681014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3">
        <v>0.34899999999999998</v>
      </c>
      <c r="C22" s="73">
        <v>0.16</v>
      </c>
      <c r="D22" s="27">
        <f>AVERAGE(B22:C22)</f>
        <v>0.2545</v>
      </c>
      <c r="E22" s="27">
        <f t="shared" ref="E22:E27" si="2">D22-E$8</f>
        <v>0.20900000000000002</v>
      </c>
      <c r="F22" s="27">
        <f>LOG(E22)</f>
        <v>-0.679853713888946</v>
      </c>
      <c r="G22" s="28">
        <f>(F22-$B$16)/$B$15</f>
        <v>-7.3443234161801679E-2</v>
      </c>
      <c r="H22" s="28">
        <f>10^G22</f>
        <v>0.84441660684784103</v>
      </c>
      <c r="I22" s="29">
        <v>500</v>
      </c>
      <c r="J22" s="30">
        <f>(H22*I22)</f>
        <v>422.20830342392054</v>
      </c>
      <c r="K22" s="31">
        <f>(0.05*J22/1000)*1000</f>
        <v>21.110415171196028</v>
      </c>
      <c r="L22" s="32">
        <f>K22+K40+K50</f>
        <v>22.124370174642205</v>
      </c>
      <c r="M22" s="33">
        <f>(L22*1000000/50000)/1000</f>
        <v>0.4424874034928441</v>
      </c>
      <c r="N22" s="34"/>
    </row>
    <row r="23" spans="1:17" ht="15" x14ac:dyDescent="0.3">
      <c r="B23" s="73">
        <v>0.34100000000000003</v>
      </c>
      <c r="C23" s="73">
        <v>0.19600000000000001</v>
      </c>
      <c r="D23" s="27">
        <f>AVERAGE(B23:C23)</f>
        <v>0.26850000000000002</v>
      </c>
      <c r="E23" s="27">
        <f t="shared" si="2"/>
        <v>0.22300000000000003</v>
      </c>
      <c r="F23" s="27">
        <f t="shared" ref="F23:F27" si="3">LOG(E23)</f>
        <v>-0.65169513695183923</v>
      </c>
      <c r="G23" s="28">
        <f t="shared" ref="G23:G27" si="4">(F23-$B$16)/$B$15</f>
        <v>-4.4980996081296007E-2</v>
      </c>
      <c r="H23" s="28">
        <f t="shared" ref="H23:H27" si="5">10^G23</f>
        <v>0.9016105895451062</v>
      </c>
      <c r="I23" s="29">
        <v>500</v>
      </c>
      <c r="J23" s="30">
        <f t="shared" ref="J23:J27" si="6">(H23*I23)</f>
        <v>450.80529477255311</v>
      </c>
      <c r="K23" s="31">
        <f t="shared" ref="K23:K27" si="7">(0.05*J23/1000)*1000</f>
        <v>22.540264738627656</v>
      </c>
      <c r="L23" s="32">
        <f>K23+K41+K51</f>
        <v>23.671005433657946</v>
      </c>
      <c r="M23" s="33">
        <f t="shared" ref="M23:M27" si="8">(L23*1000000/50000)/1000</f>
        <v>0.47342010867315892</v>
      </c>
      <c r="N23" s="34"/>
    </row>
    <row r="24" spans="1:17" ht="15" x14ac:dyDescent="0.3">
      <c r="B24" s="73">
        <v>0.29899999999999999</v>
      </c>
      <c r="C24" s="73">
        <v>0.17399999999999999</v>
      </c>
      <c r="D24" s="27">
        <f>AVERAGE(B24:C24)</f>
        <v>0.23649999999999999</v>
      </c>
      <c r="E24" s="27">
        <f t="shared" si="2"/>
        <v>0.191</v>
      </c>
      <c r="F24" s="27">
        <f t="shared" si="3"/>
        <v>-0.71896663275227246</v>
      </c>
      <c r="G24" s="28">
        <f t="shared" si="4"/>
        <v>-0.11297794542217413</v>
      </c>
      <c r="H24" s="28">
        <f t="shared" si="5"/>
        <v>0.77094261849637447</v>
      </c>
      <c r="I24" s="29">
        <v>500</v>
      </c>
      <c r="J24" s="30">
        <f t="shared" si="6"/>
        <v>385.47130924818725</v>
      </c>
      <c r="K24" s="31">
        <f t="shared" si="7"/>
        <v>19.273565462409366</v>
      </c>
      <c r="L24" s="32">
        <f t="shared" ref="L24:L27" si="9">K24+K42+K52</f>
        <v>20.456510358100804</v>
      </c>
      <c r="M24" s="33">
        <f t="shared" si="8"/>
        <v>0.40913020716201615</v>
      </c>
      <c r="N24" s="34"/>
    </row>
    <row r="25" spans="1:17" ht="15" x14ac:dyDescent="0.3">
      <c r="A25" s="1" t="s">
        <v>26</v>
      </c>
      <c r="B25" s="73">
        <v>0.126</v>
      </c>
      <c r="C25" s="73">
        <v>0.182</v>
      </c>
      <c r="D25" s="27">
        <f t="shared" ref="D25:D27" si="10">AVERAGE(B25:C25)</f>
        <v>0.154</v>
      </c>
      <c r="E25" s="27">
        <f>D25-E$8</f>
        <v>0.1085</v>
      </c>
      <c r="F25" s="27">
        <f>LOG(E25)</f>
        <v>-0.96457026181545169</v>
      </c>
      <c r="G25" s="28">
        <f>(F25-$B$16)/$B$15</f>
        <v>-0.36123015573258122</v>
      </c>
      <c r="H25" s="28">
        <f>10^G25</f>
        <v>0.43528113393839585</v>
      </c>
      <c r="I25" s="29">
        <v>500</v>
      </c>
      <c r="J25" s="30">
        <f>(H25*I25)</f>
        <v>217.64056696919792</v>
      </c>
      <c r="K25" s="31">
        <f>(0.05*J25/1000)*1000</f>
        <v>10.882028348459897</v>
      </c>
      <c r="L25" s="32">
        <f>K25+K43+K53</f>
        <v>14.434916532358457</v>
      </c>
      <c r="M25" s="33">
        <f t="shared" si="8"/>
        <v>0.28869833064716915</v>
      </c>
      <c r="N25" s="34"/>
    </row>
    <row r="26" spans="1:17" ht="15" x14ac:dyDescent="0.3">
      <c r="B26" s="73">
        <v>0.14599999999999999</v>
      </c>
      <c r="C26" s="73">
        <v>0.184</v>
      </c>
      <c r="D26" s="27">
        <f>AVERAGE(B26:C26)</f>
        <v>0.16499999999999998</v>
      </c>
      <c r="E26" s="27">
        <f t="shared" si="2"/>
        <v>0.11949999999999998</v>
      </c>
      <c r="F26" s="27">
        <f t="shared" si="3"/>
        <v>-0.92263209471584362</v>
      </c>
      <c r="G26" s="28">
        <f t="shared" si="4"/>
        <v>-0.31883972885429313</v>
      </c>
      <c r="H26" s="28">
        <f t="shared" si="5"/>
        <v>0.47991052115680261</v>
      </c>
      <c r="I26" s="29">
        <v>500</v>
      </c>
      <c r="J26" s="30">
        <f t="shared" si="6"/>
        <v>239.95526057840129</v>
      </c>
      <c r="K26" s="31">
        <f t="shared" si="7"/>
        <v>11.997763028920065</v>
      </c>
      <c r="L26" s="32">
        <f t="shared" si="9"/>
        <v>15.626927808712445</v>
      </c>
      <c r="M26" s="33">
        <f t="shared" si="8"/>
        <v>0.31253855617424892</v>
      </c>
      <c r="N26" s="34"/>
    </row>
    <row r="27" spans="1:17" ht="15" x14ac:dyDescent="0.3">
      <c r="B27" s="73">
        <v>0.14199999999999999</v>
      </c>
      <c r="C27" s="73">
        <v>0.16700000000000001</v>
      </c>
      <c r="D27" s="27">
        <f t="shared" si="10"/>
        <v>0.1545</v>
      </c>
      <c r="E27" s="27">
        <f t="shared" si="2"/>
        <v>0.109</v>
      </c>
      <c r="F27" s="27">
        <f t="shared" si="3"/>
        <v>-0.96257350205937642</v>
      </c>
      <c r="G27" s="28">
        <f t="shared" si="4"/>
        <v>-0.35921186298668273</v>
      </c>
      <c r="H27" s="28">
        <f t="shared" si="5"/>
        <v>0.43730871968429286</v>
      </c>
      <c r="I27" s="29">
        <v>500</v>
      </c>
      <c r="J27" s="30">
        <f t="shared" si="6"/>
        <v>218.65435984214642</v>
      </c>
      <c r="K27" s="31">
        <f t="shared" si="7"/>
        <v>10.932717992107321</v>
      </c>
      <c r="L27" s="32">
        <f t="shared" si="9"/>
        <v>14.571349937485339</v>
      </c>
      <c r="M27" s="33">
        <f t="shared" si="8"/>
        <v>0.29142699874970679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3">
        <v>0.34899999999999998</v>
      </c>
      <c r="C31" s="73">
        <v>0.16</v>
      </c>
      <c r="D31" s="27">
        <f>AVERAGE(B31:C31)</f>
        <v>0.2545</v>
      </c>
      <c r="E31" s="27">
        <f>D31-E$8</f>
        <v>0.20900000000000002</v>
      </c>
      <c r="F31" s="27">
        <f>LOG(E31)</f>
        <v>-0.679853713888946</v>
      </c>
      <c r="G31" s="28">
        <f>(F31-$B$16)/$B$15</f>
        <v>-7.3443234161801679E-2</v>
      </c>
      <c r="H31" s="28">
        <f>10^G31</f>
        <v>0.84441660684784103</v>
      </c>
      <c r="I31" s="29">
        <v>500</v>
      </c>
      <c r="J31" s="30">
        <f>(H31*I31)</f>
        <v>422.20830342392054</v>
      </c>
      <c r="K31" s="31">
        <f>(0.05*J31/1000)*1000</f>
        <v>21.110415171196028</v>
      </c>
      <c r="L31" s="32">
        <f>K31+K50</f>
        <v>21.609309963006542</v>
      </c>
      <c r="M31" s="33">
        <f>(L31*1000000/50000)/1000</f>
        <v>0.4321861992601308</v>
      </c>
      <c r="N31" s="35"/>
      <c r="Q31"/>
    </row>
    <row r="32" spans="1:17" ht="15" x14ac:dyDescent="0.3">
      <c r="B32" s="73">
        <v>0.34100000000000003</v>
      </c>
      <c r="C32" s="73">
        <v>0.19600000000000001</v>
      </c>
      <c r="D32" s="27">
        <f t="shared" ref="D32:D36" si="11">AVERAGE(B32:C32)</f>
        <v>0.26850000000000002</v>
      </c>
      <c r="E32" s="27">
        <f t="shared" ref="E32:E36" si="12">D32-E$8</f>
        <v>0.22300000000000003</v>
      </c>
      <c r="F32" s="27">
        <f t="shared" ref="F32:F36" si="13">LOG(E32)</f>
        <v>-0.65169513695183923</v>
      </c>
      <c r="G32" s="28">
        <f t="shared" ref="G32:G36" si="14">(F32-$B$16)/$B$15</f>
        <v>-4.4980996081296007E-2</v>
      </c>
      <c r="H32" s="28">
        <f t="shared" ref="H32:H36" si="15">10^G32</f>
        <v>0.9016105895451062</v>
      </c>
      <c r="I32" s="29">
        <v>500</v>
      </c>
      <c r="J32" s="30">
        <f t="shared" ref="J32:J36" si="16">(H32*I32)</f>
        <v>450.80529477255311</v>
      </c>
      <c r="K32" s="31">
        <f t="shared" ref="K32:K36" si="17">(0.05*J32/1000)*1000</f>
        <v>22.540264738627656</v>
      </c>
      <c r="L32" s="32">
        <f>K32+K51</f>
        <v>22.974555619356511</v>
      </c>
      <c r="M32" s="33">
        <f t="shared" ref="M32:M36" si="18">(L32*1000000/50000)/1000</f>
        <v>0.45949111238713025</v>
      </c>
      <c r="N32" s="36"/>
      <c r="Q32"/>
    </row>
    <row r="33" spans="1:21" ht="15" x14ac:dyDescent="0.3">
      <c r="B33" s="73">
        <v>0.29899999999999999</v>
      </c>
      <c r="C33" s="73">
        <v>0.17399999999999999</v>
      </c>
      <c r="D33" s="27">
        <f>AVERAGE(B33:C33)</f>
        <v>0.23649999999999999</v>
      </c>
      <c r="E33" s="27">
        <f>D33-E$8</f>
        <v>0.191</v>
      </c>
      <c r="F33" s="27">
        <f>LOG(E33)</f>
        <v>-0.71896663275227246</v>
      </c>
      <c r="G33" s="28">
        <f t="shared" si="14"/>
        <v>-0.11297794542217413</v>
      </c>
      <c r="H33" s="28">
        <f t="shared" si="15"/>
        <v>0.77094261849637447</v>
      </c>
      <c r="I33" s="29">
        <v>500</v>
      </c>
      <c r="J33" s="30">
        <f t="shared" si="16"/>
        <v>385.47130924818725</v>
      </c>
      <c r="K33" s="31">
        <f t="shared" si="17"/>
        <v>19.273565462409366</v>
      </c>
      <c r="L33" s="32">
        <f t="shared" ref="L33:L36" si="19">K33+K52</f>
        <v>19.665917911443511</v>
      </c>
      <c r="M33" s="33">
        <f t="shared" si="18"/>
        <v>0.39331835822887024</v>
      </c>
      <c r="N33" s="36"/>
      <c r="Q33"/>
      <c r="R33"/>
      <c r="S33"/>
    </row>
    <row r="34" spans="1:21" ht="15" x14ac:dyDescent="0.3">
      <c r="A34" s="1" t="s">
        <v>26</v>
      </c>
      <c r="B34" s="73">
        <v>0.126</v>
      </c>
      <c r="C34" s="73">
        <v>0.182</v>
      </c>
      <c r="D34" s="27">
        <f t="shared" si="11"/>
        <v>0.154</v>
      </c>
      <c r="E34" s="27">
        <f t="shared" si="12"/>
        <v>0.1085</v>
      </c>
      <c r="F34" s="27">
        <f t="shared" si="13"/>
        <v>-0.96457026181545169</v>
      </c>
      <c r="G34" s="28">
        <f t="shared" si="14"/>
        <v>-0.36123015573258122</v>
      </c>
      <c r="H34" s="28">
        <f t="shared" si="15"/>
        <v>0.43528113393839585</v>
      </c>
      <c r="I34" s="29">
        <v>500</v>
      </c>
      <c r="J34" s="30">
        <f t="shared" si="16"/>
        <v>217.64056696919792</v>
      </c>
      <c r="K34" s="31">
        <f t="shared" si="17"/>
        <v>10.882028348459897</v>
      </c>
      <c r="L34" s="32">
        <f t="shared" si="19"/>
        <v>12.714175009960261</v>
      </c>
      <c r="M34" s="33">
        <f t="shared" si="18"/>
        <v>0.2542835001992052</v>
      </c>
      <c r="N34" s="36"/>
      <c r="Q34"/>
      <c r="R34"/>
      <c r="S34"/>
    </row>
    <row r="35" spans="1:21" ht="15" x14ac:dyDescent="0.3">
      <c r="B35" s="73">
        <v>0.14599999999999999</v>
      </c>
      <c r="C35" s="73">
        <v>0.184</v>
      </c>
      <c r="D35" s="27">
        <f>AVERAGE(B35:C35)</f>
        <v>0.16499999999999998</v>
      </c>
      <c r="E35" s="27">
        <f>D35-E$8</f>
        <v>0.11949999999999998</v>
      </c>
      <c r="F35" s="27">
        <f t="shared" si="13"/>
        <v>-0.92263209471584362</v>
      </c>
      <c r="G35" s="28">
        <f t="shared" si="14"/>
        <v>-0.31883972885429313</v>
      </c>
      <c r="H35" s="28">
        <f t="shared" si="15"/>
        <v>0.47991052115680261</v>
      </c>
      <c r="I35" s="29">
        <v>500</v>
      </c>
      <c r="J35" s="30">
        <f t="shared" si="16"/>
        <v>239.95526057840129</v>
      </c>
      <c r="K35" s="31">
        <f t="shared" si="17"/>
        <v>11.997763028920065</v>
      </c>
      <c r="L35" s="32">
        <f t="shared" si="19"/>
        <v>13.417456413409653</v>
      </c>
      <c r="M35" s="33">
        <f t="shared" si="18"/>
        <v>0.26834912826819307</v>
      </c>
      <c r="N35" s="36"/>
      <c r="Q35"/>
      <c r="R35"/>
      <c r="S35"/>
    </row>
    <row r="36" spans="1:21" ht="15" x14ac:dyDescent="0.3">
      <c r="B36" s="73">
        <v>0.14199999999999999</v>
      </c>
      <c r="C36" s="73">
        <v>0.16700000000000001</v>
      </c>
      <c r="D36" s="27">
        <f t="shared" si="11"/>
        <v>0.1545</v>
      </c>
      <c r="E36" s="27">
        <f t="shared" si="12"/>
        <v>0.109</v>
      </c>
      <c r="F36" s="27">
        <f t="shared" si="13"/>
        <v>-0.96257350205937642</v>
      </c>
      <c r="G36" s="28">
        <f t="shared" si="14"/>
        <v>-0.35921186298668273</v>
      </c>
      <c r="H36" s="28">
        <f t="shared" si="15"/>
        <v>0.43730871968429286</v>
      </c>
      <c r="I36" s="29">
        <v>500</v>
      </c>
      <c r="J36" s="30">
        <f t="shared" si="16"/>
        <v>218.65435984214642</v>
      </c>
      <c r="K36" s="31">
        <f t="shared" si="17"/>
        <v>10.932717992107321</v>
      </c>
      <c r="L36" s="32">
        <f t="shared" si="19"/>
        <v>12.443968618499806</v>
      </c>
      <c r="M36" s="33">
        <f t="shared" si="18"/>
        <v>0.24887937236999613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0.13100000000000001</v>
      </c>
      <c r="C40" s="71">
        <v>0.121</v>
      </c>
      <c r="D40" s="27">
        <f>AVERAGE(B40:C40)</f>
        <v>0.126</v>
      </c>
      <c r="E40" s="27">
        <f t="shared" ref="E40:E44" si="20">D40-E$8</f>
        <v>8.0500000000000002E-2</v>
      </c>
      <c r="F40" s="27">
        <f t="shared" ref="F40:F45" si="21">LOG(E40)</f>
        <v>-1.0942041196321315</v>
      </c>
      <c r="G40" s="28">
        <f t="shared" ref="G40:G45" si="22">(F40-$B$16)/$B$15</f>
        <v>-0.49226198069709476</v>
      </c>
      <c r="H40" s="27">
        <f t="shared" ref="H40:H45" si="23">10^G40</f>
        <v>0.32191263227228889</v>
      </c>
      <c r="I40" s="41">
        <v>16</v>
      </c>
      <c r="J40" s="42">
        <f t="shared" ref="J40:J45" si="24">H40*I40</f>
        <v>5.1506021163566222</v>
      </c>
      <c r="K40" s="30">
        <f>(0.1*J40/1000)*1000</f>
        <v>0.51506021163566229</v>
      </c>
      <c r="L40" s="69">
        <f>K40*100/L22</f>
        <v>2.3280220298700178</v>
      </c>
      <c r="M40" s="30">
        <f>AVERAGE(L40:L42)</f>
        <v>3.044991902564528</v>
      </c>
      <c r="N40" s="44">
        <f>STDEV(L40:L42)</f>
        <v>0.77350168345944803</v>
      </c>
      <c r="R40"/>
      <c r="S40"/>
      <c r="T40"/>
      <c r="U40"/>
    </row>
    <row r="41" spans="1:21" ht="15" x14ac:dyDescent="0.3">
      <c r="B41" s="71">
        <v>0.157</v>
      </c>
      <c r="C41" s="71">
        <v>0.151</v>
      </c>
      <c r="D41" s="27">
        <f>AVERAGE(B41:C41)</f>
        <v>0.154</v>
      </c>
      <c r="E41" s="27">
        <f t="shared" si="20"/>
        <v>0.1085</v>
      </c>
      <c r="F41" s="27">
        <f t="shared" si="21"/>
        <v>-0.96457026181545169</v>
      </c>
      <c r="G41" s="28">
        <f t="shared" si="22"/>
        <v>-0.36123015573258122</v>
      </c>
      <c r="H41" s="27">
        <f t="shared" si="23"/>
        <v>0.43528113393839585</v>
      </c>
      <c r="I41" s="41">
        <v>16</v>
      </c>
      <c r="J41" s="42">
        <f t="shared" si="24"/>
        <v>6.9644981430143336</v>
      </c>
      <c r="K41" s="30">
        <f t="shared" ref="K41:K45" si="25">(0.1*J41/1000)*1000</f>
        <v>0.69644981430143338</v>
      </c>
      <c r="L41" s="69">
        <f t="shared" ref="L41:L45" si="26">K41*100/L23</f>
        <v>2.9422063048963145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0.17799999999999999</v>
      </c>
      <c r="C42" s="71">
        <v>0.159</v>
      </c>
      <c r="D42" s="27">
        <f>AVERAGE(B42:C42)</f>
        <v>0.16849999999999998</v>
      </c>
      <c r="E42" s="27">
        <f>D42-E$8</f>
        <v>0.12299999999999998</v>
      </c>
      <c r="F42" s="27">
        <f t="shared" si="21"/>
        <v>-0.91009488856060217</v>
      </c>
      <c r="G42" s="28">
        <f t="shared" si="22"/>
        <v>-0.30616732189097701</v>
      </c>
      <c r="H42" s="27">
        <f t="shared" si="23"/>
        <v>0.49412027916080747</v>
      </c>
      <c r="I42" s="41">
        <v>16</v>
      </c>
      <c r="J42" s="42">
        <f t="shared" si="24"/>
        <v>7.9059244665729196</v>
      </c>
      <c r="K42" s="30">
        <f t="shared" si="25"/>
        <v>0.790592446657292</v>
      </c>
      <c r="L42" s="69">
        <f>K42*100/L24</f>
        <v>3.8647473729272517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0.32200000000000001</v>
      </c>
      <c r="C43" s="71">
        <v>0.3</v>
      </c>
      <c r="D43" s="27">
        <f>AVERAGE(B43:C43)</f>
        <v>0.311</v>
      </c>
      <c r="E43" s="27">
        <f t="shared" si="20"/>
        <v>0.26550000000000001</v>
      </c>
      <c r="F43" s="27">
        <f t="shared" si="21"/>
        <v>-0.57593547458251215</v>
      </c>
      <c r="G43" s="28">
        <f t="shared" si="22"/>
        <v>3.15956559302977E-2</v>
      </c>
      <c r="H43" s="27">
        <f t="shared" si="23"/>
        <v>1.0754634514988723</v>
      </c>
      <c r="I43" s="41">
        <v>16</v>
      </c>
      <c r="J43" s="42">
        <f t="shared" si="24"/>
        <v>17.207415223981958</v>
      </c>
      <c r="K43" s="30">
        <f t="shared" si="25"/>
        <v>1.7207415223981959</v>
      </c>
      <c r="L43" s="43">
        <f>K43*100/L25</f>
        <v>11.920689105065795</v>
      </c>
      <c r="M43" s="30">
        <f>AVERAGE(L43:L45)</f>
        <v>13.553105363225093</v>
      </c>
      <c r="N43" s="44">
        <f>STDEV(L43:L45)</f>
        <v>1.4323722248115456</v>
      </c>
      <c r="R43"/>
      <c r="S43"/>
      <c r="T43"/>
      <c r="U43"/>
    </row>
    <row r="44" spans="1:21" ht="15" x14ac:dyDescent="0.3">
      <c r="A44" s="45"/>
      <c r="B44" s="71">
        <v>0.39900000000000002</v>
      </c>
      <c r="C44" s="71">
        <v>0.372</v>
      </c>
      <c r="D44" s="27">
        <f>AVERAGE(B44:C44)</f>
        <v>0.38550000000000001</v>
      </c>
      <c r="E44" s="27">
        <f t="shared" si="20"/>
        <v>0.34</v>
      </c>
      <c r="F44" s="27">
        <f t="shared" si="21"/>
        <v>-0.46852108295774486</v>
      </c>
      <c r="G44" s="28">
        <f t="shared" si="22"/>
        <v>0.14016840072934389</v>
      </c>
      <c r="H44" s="27">
        <f t="shared" si="23"/>
        <v>1.3809196220642446</v>
      </c>
      <c r="I44" s="41">
        <v>16</v>
      </c>
      <c r="J44" s="42">
        <f t="shared" si="24"/>
        <v>22.094713953027913</v>
      </c>
      <c r="K44" s="30">
        <f t="shared" si="25"/>
        <v>2.2094713953027916</v>
      </c>
      <c r="L44" s="43">
        <f>K44*100/L26</f>
        <v>14.138872479278685</v>
      </c>
      <c r="M44" s="30"/>
      <c r="N44" s="44"/>
      <c r="R44"/>
      <c r="S44"/>
      <c r="T44"/>
      <c r="U44"/>
    </row>
    <row r="45" spans="1:21" ht="15" x14ac:dyDescent="0.3">
      <c r="A45" s="46"/>
      <c r="B45" s="71">
        <v>0.39800000000000002</v>
      </c>
      <c r="C45" s="71">
        <v>0.34799999999999998</v>
      </c>
      <c r="D45" s="27">
        <f t="shared" ref="D45" si="27">AVERAGE(B45:C45)</f>
        <v>0.373</v>
      </c>
      <c r="E45" s="27">
        <f>D45-E$8</f>
        <v>0.32750000000000001</v>
      </c>
      <c r="F45" s="27">
        <f t="shared" si="21"/>
        <v>-0.48478869567219812</v>
      </c>
      <c r="G45" s="28">
        <f t="shared" si="22"/>
        <v>0.12372535862837458</v>
      </c>
      <c r="H45" s="27">
        <f t="shared" si="23"/>
        <v>1.3296133243659578</v>
      </c>
      <c r="I45" s="41">
        <v>16</v>
      </c>
      <c r="J45" s="42">
        <f t="shared" si="24"/>
        <v>21.273813189855325</v>
      </c>
      <c r="K45" s="30">
        <f t="shared" si="25"/>
        <v>2.1273813189855324</v>
      </c>
      <c r="L45" s="43">
        <f t="shared" si="26"/>
        <v>14.599754505330798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2">
        <v>0.13</v>
      </c>
      <c r="C50" s="72">
        <v>0.11700000000000001</v>
      </c>
      <c r="D50" s="27">
        <f>AVERAGE(B50:C50)</f>
        <v>0.1235</v>
      </c>
      <c r="E50" s="27">
        <f t="shared" ref="E50:E55" si="28">D50-E$8</f>
        <v>7.8E-2</v>
      </c>
      <c r="F50" s="27">
        <f t="shared" ref="F50:F55" si="29">LOG(E50)</f>
        <v>-1.1079053973095196</v>
      </c>
      <c r="G50" s="28">
        <f t="shared" ref="G50:G55" si="30">(F50-$B$16)/$B$15</f>
        <v>-0.50611101249056745</v>
      </c>
      <c r="H50" s="27">
        <f t="shared" ref="H50:H55" si="31">10^G50</f>
        <v>0.31180924488157102</v>
      </c>
      <c r="I50" s="41">
        <v>16</v>
      </c>
      <c r="J50" s="42">
        <f t="shared" ref="J50:J55" si="32">H50*I50</f>
        <v>4.9889479181051364</v>
      </c>
      <c r="K50" s="30">
        <f>(0.1*J50/1000)*1000</f>
        <v>0.49889479181051372</v>
      </c>
      <c r="L50" s="69">
        <f t="shared" ref="L50:L55" si="33">K50*100/L31</f>
        <v>2.3087030204323176</v>
      </c>
      <c r="M50" s="30">
        <f>AVERAGE(L50:L52)</f>
        <v>2.0647012870897616</v>
      </c>
      <c r="N50" s="44">
        <f>STDEV(L50:L52)</f>
        <v>0.217708832828374</v>
      </c>
      <c r="O50" s="48">
        <f>L50/L40</f>
        <v>0.99170153495550084</v>
      </c>
      <c r="P50" s="30">
        <f>AVERAGE(O50:O52)</f>
        <v>0.71680339349706157</v>
      </c>
      <c r="Q50" s="44">
        <f>STDEV(O50:O52)</f>
        <v>0.24629606583994842</v>
      </c>
      <c r="S50"/>
      <c r="T50"/>
    </row>
    <row r="51" spans="1:25" ht="15" x14ac:dyDescent="0.3">
      <c r="B51" s="72">
        <v>0.11799999999999999</v>
      </c>
      <c r="C51" s="72">
        <v>0.109</v>
      </c>
      <c r="D51" s="27">
        <f t="shared" ref="D51:D55" si="34">AVERAGE(B51:C51)</f>
        <v>0.11349999999999999</v>
      </c>
      <c r="E51" s="27">
        <f>D51-E$8</f>
        <v>6.7999999999999991E-2</v>
      </c>
      <c r="F51" s="27">
        <f t="shared" si="29"/>
        <v>-1.1674910872937638</v>
      </c>
      <c r="G51" s="28">
        <f t="shared" si="30"/>
        <v>-0.56633927254471406</v>
      </c>
      <c r="H51" s="27">
        <f t="shared" si="31"/>
        <v>0.27143180045553517</v>
      </c>
      <c r="I51" s="41">
        <v>16</v>
      </c>
      <c r="J51" s="42">
        <f t="shared" si="32"/>
        <v>4.3429088072885627</v>
      </c>
      <c r="K51" s="30">
        <f t="shared" ref="K51:K55" si="35">(0.1*J51/1000)*1000</f>
        <v>0.4342908807288563</v>
      </c>
      <c r="L51" s="69">
        <f>K51*100/L32</f>
        <v>1.8903124305175145</v>
      </c>
      <c r="M51" s="30"/>
      <c r="N51" s="44"/>
      <c r="O51" s="2">
        <f t="shared" ref="O51:O55" si="36">L51/L41</f>
        <v>0.64248126563107566</v>
      </c>
      <c r="P51" s="30"/>
      <c r="Q51" s="44"/>
      <c r="S51"/>
      <c r="T51"/>
    </row>
    <row r="52" spans="1:25" ht="15" x14ac:dyDescent="0.3">
      <c r="B52" s="72">
        <v>0.11700000000000001</v>
      </c>
      <c r="C52" s="72">
        <v>9.7000000000000003E-2</v>
      </c>
      <c r="D52" s="27">
        <f t="shared" si="34"/>
        <v>0.10700000000000001</v>
      </c>
      <c r="E52" s="27">
        <f t="shared" si="28"/>
        <v>6.1500000000000013E-2</v>
      </c>
      <c r="F52" s="27">
        <f t="shared" si="29"/>
        <v>-1.2111248842245832</v>
      </c>
      <c r="G52" s="28">
        <f t="shared" si="30"/>
        <v>-0.61044361486908938</v>
      </c>
      <c r="H52" s="27">
        <f t="shared" si="31"/>
        <v>0.24522028064634174</v>
      </c>
      <c r="I52" s="41">
        <v>16</v>
      </c>
      <c r="J52" s="42">
        <f t="shared" si="32"/>
        <v>3.9235244903414679</v>
      </c>
      <c r="K52" s="30">
        <f t="shared" si="35"/>
        <v>0.39235244903414679</v>
      </c>
      <c r="L52" s="69">
        <f t="shared" si="33"/>
        <v>1.9950884103194524</v>
      </c>
      <c r="M52" s="30"/>
      <c r="N52" s="44"/>
      <c r="O52" s="2">
        <f t="shared" si="36"/>
        <v>0.5162273799046081</v>
      </c>
      <c r="P52" s="30"/>
      <c r="Q52" s="44"/>
      <c r="S52"/>
      <c r="T52"/>
    </row>
    <row r="53" spans="1:25" ht="15" x14ac:dyDescent="0.3">
      <c r="A53" s="1" t="s">
        <v>26</v>
      </c>
      <c r="B53" s="72">
        <v>0.34200000000000003</v>
      </c>
      <c r="C53" s="72">
        <v>0.314</v>
      </c>
      <c r="D53" s="27">
        <f t="shared" si="34"/>
        <v>0.32800000000000001</v>
      </c>
      <c r="E53" s="27">
        <f t="shared" si="28"/>
        <v>0.28250000000000003</v>
      </c>
      <c r="F53" s="27">
        <f t="shared" si="29"/>
        <v>-0.54898154784454267</v>
      </c>
      <c r="G53" s="28">
        <f t="shared" si="30"/>
        <v>5.8840252904572919E-2</v>
      </c>
      <c r="H53" s="27">
        <f t="shared" si="31"/>
        <v>1.1450916634377277</v>
      </c>
      <c r="I53" s="41">
        <v>16</v>
      </c>
      <c r="J53" s="42">
        <f t="shared" si="32"/>
        <v>18.321466615003644</v>
      </c>
      <c r="K53" s="30">
        <f t="shared" si="35"/>
        <v>1.8321466615003645</v>
      </c>
      <c r="L53" s="43">
        <f t="shared" si="33"/>
        <v>14.410267752843298</v>
      </c>
      <c r="M53" s="30">
        <f>AVERAGE(L53:L55)</f>
        <v>12.378551042392871</v>
      </c>
      <c r="N53" s="44">
        <f>STDEV(L53:L55)</f>
        <v>1.9253668544821427</v>
      </c>
      <c r="O53" s="2">
        <f>L53/L43</f>
        <v>1.2088451955952391</v>
      </c>
      <c r="P53" s="30">
        <f>AVERAGE(O53:O55)</f>
        <v>0.9296762112474557</v>
      </c>
      <c r="Q53" s="44">
        <f>STDEV(O53:O55)</f>
        <v>0.24534296089224875</v>
      </c>
      <c r="S53"/>
      <c r="T53"/>
    </row>
    <row r="54" spans="1:25" ht="15" x14ac:dyDescent="0.3">
      <c r="A54" s="45"/>
      <c r="B54" s="72">
        <v>0.27200000000000002</v>
      </c>
      <c r="C54" s="72">
        <v>0.25800000000000001</v>
      </c>
      <c r="D54" s="27">
        <f t="shared" si="34"/>
        <v>0.26500000000000001</v>
      </c>
      <c r="E54" s="27">
        <f t="shared" si="28"/>
        <v>0.21950000000000003</v>
      </c>
      <c r="F54" s="27">
        <f t="shared" si="29"/>
        <v>-0.65856547542185973</v>
      </c>
      <c r="G54" s="28">
        <f t="shared" si="30"/>
        <v>-5.1925424049518193E-2</v>
      </c>
      <c r="H54" s="27">
        <f t="shared" si="31"/>
        <v>0.88730836530599166</v>
      </c>
      <c r="I54" s="41">
        <v>16</v>
      </c>
      <c r="J54" s="42">
        <f t="shared" si="32"/>
        <v>14.196933844895867</v>
      </c>
      <c r="K54" s="30">
        <f t="shared" si="35"/>
        <v>1.4196933844895867</v>
      </c>
      <c r="L54" s="43">
        <f>K54*100/L35</f>
        <v>10.580942771468361</v>
      </c>
      <c r="M54" s="30"/>
      <c r="N54" s="44"/>
      <c r="O54" s="2">
        <f t="shared" si="36"/>
        <v>0.74835831407174291</v>
      </c>
      <c r="P54" s="30"/>
      <c r="Q54" s="44"/>
      <c r="S54"/>
      <c r="T54"/>
    </row>
    <row r="55" spans="1:25" ht="15" x14ac:dyDescent="0.3">
      <c r="A55" s="46"/>
      <c r="B55" s="72">
        <v>0.30399999999999999</v>
      </c>
      <c r="C55" s="72">
        <v>0.254</v>
      </c>
      <c r="D55" s="27">
        <f t="shared" si="34"/>
        <v>0.27900000000000003</v>
      </c>
      <c r="E55" s="27">
        <f t="shared" si="28"/>
        <v>0.23350000000000004</v>
      </c>
      <c r="F55" s="27">
        <f t="shared" si="29"/>
        <v>-0.63171311509786898</v>
      </c>
      <c r="G55" s="28">
        <f t="shared" si="30"/>
        <v>-2.4783488778002419E-2</v>
      </c>
      <c r="H55" s="27">
        <f t="shared" si="31"/>
        <v>0.94453164149530311</v>
      </c>
      <c r="I55" s="41">
        <v>16</v>
      </c>
      <c r="J55" s="42">
        <f t="shared" si="32"/>
        <v>15.11250626392485</v>
      </c>
      <c r="K55" s="30">
        <f t="shared" si="35"/>
        <v>1.511250626392485</v>
      </c>
      <c r="L55" s="43">
        <f t="shared" si="33"/>
        <v>12.144442602866954</v>
      </c>
      <c r="M55" s="30"/>
      <c r="N55" s="44"/>
      <c r="O55" s="2">
        <f t="shared" si="36"/>
        <v>0.83182512407538511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0.71680339349706157</v>
      </c>
      <c r="O58" s="30">
        <f>Q50</f>
        <v>0.24629606583994842</v>
      </c>
    </row>
    <row r="59" spans="1:25" ht="15" x14ac:dyDescent="0.3">
      <c r="D59"/>
      <c r="E59"/>
      <c r="G59"/>
      <c r="M59" s="2" t="s">
        <v>26</v>
      </c>
      <c r="N59" s="30">
        <f>P53</f>
        <v>0.9296762112474557</v>
      </c>
      <c r="O59" s="30">
        <f>Q53</f>
        <v>0.24534296089224875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3.044991902564528</v>
      </c>
      <c r="C65" s="30">
        <f>N40</f>
        <v>0.77350168345944803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2.0647012870897616</v>
      </c>
      <c r="C66" s="30">
        <f>N50</f>
        <v>0.217708832828374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13.553105363225093</v>
      </c>
      <c r="C67" s="30">
        <f>N43</f>
        <v>1.4323722248115456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12.378551042392871</v>
      </c>
      <c r="C68" s="30">
        <f>N53</f>
        <v>1.9253668544821427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2" sqref="B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/>
      <c r="F3" s="10"/>
    </row>
    <row r="4" spans="1:20" x14ac:dyDescent="0.2">
      <c r="D4" s="10" t="s">
        <v>42</v>
      </c>
      <c r="E4" s="10"/>
      <c r="F4" s="1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4.3999999999999997E-2</v>
      </c>
      <c r="D8" s="63">
        <v>4.7E-2</v>
      </c>
      <c r="E8" s="11">
        <f t="shared" ref="E8:E13" si="0">AVERAGE(C8:D8)</f>
        <v>4.5499999999999999E-2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7.4999999999999997E-2</v>
      </c>
      <c r="D9" s="63">
        <v>0.08</v>
      </c>
      <c r="E9" s="11">
        <f t="shared" si="0"/>
        <v>7.7499999999999999E-2</v>
      </c>
      <c r="F9" s="12">
        <f>(E9-$E$8)</f>
        <v>3.2000000000000001E-2</v>
      </c>
      <c r="G9" s="12">
        <f>LOG(B9)</f>
        <v>-0.86341728222799241</v>
      </c>
      <c r="H9" s="12">
        <f>LOG(F9)</f>
        <v>-1.494850021680094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0.17199999999999999</v>
      </c>
      <c r="D10" s="63">
        <v>0.159</v>
      </c>
      <c r="E10" s="11">
        <f t="shared" si="0"/>
        <v>0.16549999999999998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0.41299999999999998</v>
      </c>
      <c r="D11" s="63">
        <v>0.39</v>
      </c>
      <c r="E11" s="11">
        <f t="shared" si="0"/>
        <v>0.40149999999999997</v>
      </c>
      <c r="F11" s="12">
        <f>(E11-$E$8)</f>
        <v>0.35599999999999998</v>
      </c>
      <c r="G11" s="12">
        <f>LOG(B11)</f>
        <v>0.13658271777200767</v>
      </c>
      <c r="H11" s="12">
        <f>LOG(F11)</f>
        <v>-0.44855000202712486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3">
        <v>1.228</v>
      </c>
      <c r="D12" s="63">
        <v>1.208</v>
      </c>
      <c r="E12" s="11">
        <f t="shared" si="0"/>
        <v>1.218</v>
      </c>
      <c r="F12" s="12">
        <f>(E12-$E$8)</f>
        <v>1.1724999999999999</v>
      </c>
      <c r="G12" s="12">
        <f>LOG(B12)</f>
        <v>0.66357802924717735</v>
      </c>
      <c r="H12" s="12">
        <f>LOG(F12)</f>
        <v>6.9112851387120824E-2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2.0579999999999998</v>
      </c>
      <c r="D13" s="63">
        <v>2.077</v>
      </c>
      <c r="E13" s="11">
        <f t="shared" si="0"/>
        <v>2.0674999999999999</v>
      </c>
      <c r="F13" s="12">
        <f>(E13-$E$8)</f>
        <v>2.0219999999999998</v>
      </c>
      <c r="G13" s="12">
        <f>LOG(B13)</f>
        <v>0.96049145871632635</v>
      </c>
      <c r="H13" s="12">
        <f>LOG(F13)</f>
        <v>0.30578115125498223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0.9893310869461498</v>
      </c>
      <c r="N15"/>
    </row>
    <row r="16" spans="1:20" ht="15" x14ac:dyDescent="0.25">
      <c r="A16" s="5" t="s">
        <v>11</v>
      </c>
      <c r="B16" s="11">
        <f>INTERCEPT(H9:H13,G9:G13)</f>
        <v>-0.60719403920681014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0.20799999999999999</v>
      </c>
      <c r="C22" s="67">
        <v>0.53400000000000003</v>
      </c>
      <c r="D22" s="27">
        <f>AVERAGE(B22:C22)</f>
        <v>0.371</v>
      </c>
      <c r="E22" s="27">
        <f>D22-E$8</f>
        <v>0.32550000000000001</v>
      </c>
      <c r="F22" s="27">
        <f>LOG(E22)</f>
        <v>-0.48744900709578926</v>
      </c>
      <c r="G22" s="28">
        <f>(F22-$B$16)/$B$15</f>
        <v>0.12103635849617118</v>
      </c>
      <c r="H22" s="28">
        <f>10^G22</f>
        <v>1.3214062557469384</v>
      </c>
      <c r="I22" s="29">
        <v>500</v>
      </c>
      <c r="J22" s="30">
        <f>(H22*I22)</f>
        <v>660.70312787346916</v>
      </c>
      <c r="K22" s="31">
        <f>(0.05*J22/1000)*1000</f>
        <v>33.035156393673461</v>
      </c>
      <c r="L22" s="32">
        <f>K22+K40+K50</f>
        <v>38.558459180463089</v>
      </c>
      <c r="M22" s="33">
        <f>(L22*1000000/50000)/1000</f>
        <v>0.77116918360926179</v>
      </c>
      <c r="N22" s="34"/>
    </row>
    <row r="23" spans="1:17" ht="15" x14ac:dyDescent="0.3">
      <c r="B23" s="67">
        <v>0.17699999999999999</v>
      </c>
      <c r="C23" s="67">
        <v>0.63900000000000001</v>
      </c>
      <c r="D23" s="27">
        <f>AVERAGE(B23:C23)</f>
        <v>0.40800000000000003</v>
      </c>
      <c r="E23" s="27">
        <f t="shared" ref="E23:E27" si="2">D23-E$8</f>
        <v>0.36250000000000004</v>
      </c>
      <c r="F23" s="27">
        <f t="shared" ref="F23:F27" si="3">LOG(E23)</f>
        <v>-0.44069198909298746</v>
      </c>
      <c r="G23" s="28">
        <f t="shared" ref="G23:G27" si="4">(F23-$B$16)/$B$15</f>
        <v>0.16829760260316731</v>
      </c>
      <c r="H23" s="28">
        <f t="shared" ref="H23:H27" si="5">10^G23</f>
        <v>1.4733217581637461</v>
      </c>
      <c r="I23" s="29">
        <v>500</v>
      </c>
      <c r="J23" s="30">
        <f t="shared" ref="J23:J25" si="6">(H23*I23)</f>
        <v>736.66087908187308</v>
      </c>
      <c r="K23" s="31">
        <f t="shared" ref="K23:K26" si="7">(0.05*J23/1000)*1000</f>
        <v>36.833043954093654</v>
      </c>
      <c r="L23" s="32">
        <f>K23+K41+K51</f>
        <v>42.622199694250959</v>
      </c>
      <c r="M23" s="33">
        <f t="shared" ref="M23:M27" si="8">(L23*1000000/50000)/1000</f>
        <v>0.85244399388501912</v>
      </c>
      <c r="N23" s="34"/>
    </row>
    <row r="24" spans="1:17" ht="15" x14ac:dyDescent="0.3">
      <c r="B24" s="67">
        <v>0.16300000000000001</v>
      </c>
      <c r="C24" s="67">
        <v>0.59</v>
      </c>
      <c r="D24" s="27">
        <f>AVERAGE(B24:C24)</f>
        <v>0.3765</v>
      </c>
      <c r="E24" s="27">
        <f t="shared" si="2"/>
        <v>0.33100000000000002</v>
      </c>
      <c r="F24" s="27">
        <f t="shared" si="3"/>
        <v>-0.48017200622428124</v>
      </c>
      <c r="G24" s="28">
        <f t="shared" si="4"/>
        <v>0.12839183429949455</v>
      </c>
      <c r="H24" s="28">
        <f t="shared" si="5"/>
        <v>1.3439769930931527</v>
      </c>
      <c r="I24" s="29">
        <v>500</v>
      </c>
      <c r="J24" s="30">
        <f t="shared" si="6"/>
        <v>671.98849654657636</v>
      </c>
      <c r="K24" s="31">
        <f t="shared" si="7"/>
        <v>33.599424827328818</v>
      </c>
      <c r="L24" s="32">
        <f t="shared" ref="L24:L27" si="9">K24+K42+K52</f>
        <v>38.432808480147536</v>
      </c>
      <c r="M24" s="33">
        <f t="shared" si="8"/>
        <v>0.76865616960295058</v>
      </c>
      <c r="N24" s="34"/>
    </row>
    <row r="25" spans="1:17" ht="15" x14ac:dyDescent="0.3">
      <c r="A25" s="1" t="s">
        <v>26</v>
      </c>
      <c r="B25" s="67">
        <v>0.25</v>
      </c>
      <c r="C25" s="67">
        <v>9.7000000000000003E-2</v>
      </c>
      <c r="D25" s="27">
        <f t="shared" ref="D25:D27" si="10">AVERAGE(B25:C25)</f>
        <v>0.17349999999999999</v>
      </c>
      <c r="E25" s="27">
        <f t="shared" si="2"/>
        <v>0.128</v>
      </c>
      <c r="F25" s="27">
        <f t="shared" si="3"/>
        <v>-0.89279003035213167</v>
      </c>
      <c r="G25" s="28">
        <f t="shared" si="4"/>
        <v>-0.28867584867558777</v>
      </c>
      <c r="H25" s="28">
        <f t="shared" si="5"/>
        <v>0.51442746979164578</v>
      </c>
      <c r="I25" s="29">
        <v>500</v>
      </c>
      <c r="J25" s="30">
        <f t="shared" si="6"/>
        <v>257.21373489582288</v>
      </c>
      <c r="K25" s="31">
        <f t="shared" si="7"/>
        <v>12.860686744791145</v>
      </c>
      <c r="L25" s="32">
        <f t="shared" si="9"/>
        <v>19.23840002225047</v>
      </c>
      <c r="M25" s="33">
        <f t="shared" si="8"/>
        <v>0.38476800044500942</v>
      </c>
      <c r="N25" s="34"/>
    </row>
    <row r="26" spans="1:17" ht="15" x14ac:dyDescent="0.3">
      <c r="B26" s="67">
        <v>0.217</v>
      </c>
      <c r="C26" s="67">
        <v>9.9000000000000005E-2</v>
      </c>
      <c r="D26" s="27">
        <f t="shared" si="10"/>
        <v>0.158</v>
      </c>
      <c r="E26" s="27">
        <f t="shared" si="2"/>
        <v>0.1125</v>
      </c>
      <c r="F26" s="27">
        <f t="shared" si="3"/>
        <v>-0.94884747755261867</v>
      </c>
      <c r="G26" s="28">
        <f t="shared" si="4"/>
        <v>-0.34533781749486764</v>
      </c>
      <c r="H26" s="28">
        <f t="shared" si="5"/>
        <v>0.45150460329818026</v>
      </c>
      <c r="I26" s="29">
        <v>500</v>
      </c>
      <c r="J26" s="30">
        <f>(H26*I26)</f>
        <v>225.75230164909013</v>
      </c>
      <c r="K26" s="31">
        <f t="shared" si="7"/>
        <v>11.287615082454508</v>
      </c>
      <c r="L26" s="32">
        <f t="shared" si="9"/>
        <v>18.497959924764537</v>
      </c>
      <c r="M26" s="33">
        <f t="shared" si="8"/>
        <v>0.36995919849529069</v>
      </c>
      <c r="N26" s="34"/>
    </row>
    <row r="27" spans="1:17" ht="15" x14ac:dyDescent="0.3">
      <c r="B27" s="67">
        <v>0.17699999999999999</v>
      </c>
      <c r="C27" s="67">
        <v>0.1</v>
      </c>
      <c r="D27" s="27">
        <f t="shared" si="10"/>
        <v>0.13850000000000001</v>
      </c>
      <c r="E27" s="27">
        <f t="shared" si="2"/>
        <v>9.3000000000000013E-2</v>
      </c>
      <c r="F27" s="27">
        <f t="shared" si="3"/>
        <v>-1.0315170514460648</v>
      </c>
      <c r="G27" s="28">
        <f t="shared" si="4"/>
        <v>-0.42889889728326197</v>
      </c>
      <c r="H27" s="28">
        <f t="shared" si="5"/>
        <v>0.37247840824479728</v>
      </c>
      <c r="I27" s="29">
        <v>500</v>
      </c>
      <c r="J27" s="30">
        <f>(H27*I27)</f>
        <v>186.23920412239863</v>
      </c>
      <c r="K27" s="31">
        <f>(0.05*J27/1000)*1000</f>
        <v>9.3119602061199327</v>
      </c>
      <c r="L27" s="32">
        <f t="shared" si="9"/>
        <v>13.95249332357832</v>
      </c>
      <c r="M27" s="33">
        <f t="shared" si="8"/>
        <v>0.27904986647156643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0.20799999999999999</v>
      </c>
      <c r="C31" s="67">
        <v>0.53400000000000003</v>
      </c>
      <c r="D31" s="27">
        <f>AVERAGE(B31:C31)</f>
        <v>0.371</v>
      </c>
      <c r="E31" s="27">
        <f t="shared" ref="E31:E36" si="11">D31-E$8</f>
        <v>0.32550000000000001</v>
      </c>
      <c r="F31" s="27">
        <f>LOG(E31)</f>
        <v>-0.48744900709578926</v>
      </c>
      <c r="G31" s="28">
        <f>(F31-$B$16)/$B$15</f>
        <v>0.12103635849617118</v>
      </c>
      <c r="H31" s="28">
        <f>10^G31</f>
        <v>1.3214062557469384</v>
      </c>
      <c r="I31" s="29">
        <v>500</v>
      </c>
      <c r="J31" s="30">
        <f>(H31*I31)</f>
        <v>660.70312787346916</v>
      </c>
      <c r="K31" s="31">
        <f>(0.05*J31/1000)*1000</f>
        <v>33.035156393673461</v>
      </c>
      <c r="L31" s="32">
        <f>K31+K50</f>
        <v>36.637791976997541</v>
      </c>
      <c r="M31" s="33">
        <f>(L31*1000000/50000)/1000</f>
        <v>0.73275583953995083</v>
      </c>
      <c r="N31" s="35"/>
      <c r="Q31"/>
    </row>
    <row r="32" spans="1:17" ht="15" x14ac:dyDescent="0.3">
      <c r="B32" s="67">
        <v>0.17699999999999999</v>
      </c>
      <c r="C32" s="67">
        <v>0.63900000000000001</v>
      </c>
      <c r="D32" s="27">
        <f>AVERAGE(B32:C32)</f>
        <v>0.40800000000000003</v>
      </c>
      <c r="E32" s="27">
        <f t="shared" si="11"/>
        <v>0.36250000000000004</v>
      </c>
      <c r="F32" s="27">
        <f t="shared" ref="F32:F36" si="12">LOG(E32)</f>
        <v>-0.44069198909298746</v>
      </c>
      <c r="G32" s="28">
        <f t="shared" ref="G32:G36" si="13">(F32-$B$16)/$B$15</f>
        <v>0.16829760260316731</v>
      </c>
      <c r="H32" s="28">
        <f t="shared" ref="H32:H35" si="14">10^G32</f>
        <v>1.4733217581637461</v>
      </c>
      <c r="I32" s="29">
        <v>500</v>
      </c>
      <c r="J32" s="30">
        <f t="shared" ref="J32:J33" si="15">(H32*I32)</f>
        <v>736.66087908187308</v>
      </c>
      <c r="K32" s="31">
        <f t="shared" ref="K32:K35" si="16">(0.05*J32/1000)*1000</f>
        <v>36.833043954093654</v>
      </c>
      <c r="L32" s="32">
        <f>K32+K51</f>
        <v>41.209043749425746</v>
      </c>
      <c r="M32" s="33">
        <f t="shared" ref="M32:M36" si="17">(L32*1000000/50000)/1000</f>
        <v>0.82418087498851489</v>
      </c>
      <c r="N32" s="36"/>
      <c r="Q32"/>
    </row>
    <row r="33" spans="1:21" ht="15" x14ac:dyDescent="0.3">
      <c r="B33" s="67">
        <v>0.16300000000000001</v>
      </c>
      <c r="C33" s="67">
        <v>0.59</v>
      </c>
      <c r="D33" s="27">
        <f>AVERAGE(B33:C33)</f>
        <v>0.3765</v>
      </c>
      <c r="E33" s="27">
        <f t="shared" si="11"/>
        <v>0.33100000000000002</v>
      </c>
      <c r="F33" s="27">
        <f t="shared" si="12"/>
        <v>-0.48017200622428124</v>
      </c>
      <c r="G33" s="28">
        <f t="shared" si="13"/>
        <v>0.12839183429949455</v>
      </c>
      <c r="H33" s="28">
        <f t="shared" si="14"/>
        <v>1.3439769930931527</v>
      </c>
      <c r="I33" s="29">
        <v>500</v>
      </c>
      <c r="J33" s="30">
        <f t="shared" si="15"/>
        <v>671.98849654657636</v>
      </c>
      <c r="K33" s="31">
        <f t="shared" si="16"/>
        <v>33.599424827328818</v>
      </c>
      <c r="L33" s="32">
        <f t="shared" ref="L33:L35" si="18">K33+K52</f>
        <v>36.921557853755054</v>
      </c>
      <c r="M33" s="33">
        <f t="shared" si="17"/>
        <v>0.73843115707510121</v>
      </c>
      <c r="N33" s="36"/>
      <c r="Q33"/>
      <c r="R33"/>
      <c r="S33"/>
    </row>
    <row r="34" spans="1:21" ht="15" x14ac:dyDescent="0.3">
      <c r="A34" s="1" t="s">
        <v>26</v>
      </c>
      <c r="B34" s="67">
        <v>0.25</v>
      </c>
      <c r="C34" s="67">
        <v>9.7000000000000003E-2</v>
      </c>
      <c r="D34" s="27">
        <f t="shared" ref="D34:D36" si="19">AVERAGE(B34:C34)</f>
        <v>0.17349999999999999</v>
      </c>
      <c r="E34" s="27">
        <f t="shared" si="11"/>
        <v>0.128</v>
      </c>
      <c r="F34" s="27">
        <f t="shared" si="12"/>
        <v>-0.89279003035213167</v>
      </c>
      <c r="G34" s="28">
        <f t="shared" si="13"/>
        <v>-0.28867584867558777</v>
      </c>
      <c r="H34" s="28">
        <f>10^G34</f>
        <v>0.51442746979164578</v>
      </c>
      <c r="I34" s="29">
        <v>500</v>
      </c>
      <c r="J34" s="30">
        <f>(H34*I34)</f>
        <v>257.21373489582288</v>
      </c>
      <c r="K34" s="31">
        <f t="shared" si="16"/>
        <v>12.860686744791145</v>
      </c>
      <c r="L34" s="32">
        <f t="shared" si="18"/>
        <v>15.635764438926389</v>
      </c>
      <c r="M34" s="33">
        <f t="shared" si="17"/>
        <v>0.31271528877852778</v>
      </c>
      <c r="N34" s="36"/>
      <c r="Q34"/>
      <c r="R34"/>
      <c r="S34"/>
    </row>
    <row r="35" spans="1:21" ht="15" x14ac:dyDescent="0.3">
      <c r="B35" s="67">
        <v>0.217</v>
      </c>
      <c r="C35" s="67">
        <v>9.9000000000000005E-2</v>
      </c>
      <c r="D35" s="27">
        <f t="shared" si="19"/>
        <v>0.158</v>
      </c>
      <c r="E35" s="27">
        <f t="shared" si="11"/>
        <v>0.1125</v>
      </c>
      <c r="F35" s="27">
        <f t="shared" si="12"/>
        <v>-0.94884747755261867</v>
      </c>
      <c r="G35" s="28">
        <f t="shared" si="13"/>
        <v>-0.34533781749486764</v>
      </c>
      <c r="H35" s="28">
        <f t="shared" si="14"/>
        <v>0.45150460329818026</v>
      </c>
      <c r="I35" s="29">
        <v>500</v>
      </c>
      <c r="J35" s="30">
        <f>(H35*I35)</f>
        <v>225.75230164909013</v>
      </c>
      <c r="K35" s="31">
        <f t="shared" si="16"/>
        <v>11.287615082454508</v>
      </c>
      <c r="L35" s="32">
        <f t="shared" si="18"/>
        <v>14.121960129432445</v>
      </c>
      <c r="M35" s="33">
        <f t="shared" si="17"/>
        <v>0.28243920258864891</v>
      </c>
      <c r="N35" s="36"/>
      <c r="Q35"/>
      <c r="R35"/>
      <c r="S35"/>
    </row>
    <row r="36" spans="1:21" ht="15" x14ac:dyDescent="0.3">
      <c r="B36" s="67">
        <v>0.17699999999999999</v>
      </c>
      <c r="C36" s="67">
        <v>0.1</v>
      </c>
      <c r="D36" s="27">
        <f t="shared" si="19"/>
        <v>0.13850000000000001</v>
      </c>
      <c r="E36" s="27">
        <f t="shared" si="11"/>
        <v>9.3000000000000013E-2</v>
      </c>
      <c r="F36" s="27">
        <f t="shared" si="12"/>
        <v>-1.0315170514460648</v>
      </c>
      <c r="G36" s="28">
        <f t="shared" si="13"/>
        <v>-0.42889889728326197</v>
      </c>
      <c r="H36" s="28">
        <f>10^G36</f>
        <v>0.37247840824479728</v>
      </c>
      <c r="I36" s="29">
        <v>500</v>
      </c>
      <c r="J36" s="30">
        <f>(H36*I36)</f>
        <v>186.23920412239863</v>
      </c>
      <c r="K36" s="31">
        <f>(0.05*J36/1000)*1000</f>
        <v>9.3119602061199327</v>
      </c>
      <c r="L36" s="32">
        <f>K36+K55</f>
        <v>10.630360297152082</v>
      </c>
      <c r="M36" s="33">
        <f t="shared" si="17"/>
        <v>0.21260720594304164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0">
        <v>0.35299999999999998</v>
      </c>
      <c r="C40" s="70">
        <v>0.33</v>
      </c>
      <c r="D40" s="27">
        <f>AVERAGE(B40:C40)</f>
        <v>0.34150000000000003</v>
      </c>
      <c r="E40" s="27">
        <f t="shared" ref="E40:E45" si="20">D40-E$8</f>
        <v>0.29600000000000004</v>
      </c>
      <c r="F40" s="27">
        <f t="shared" ref="F40:F45" si="21">LOG(E40)</f>
        <v>-0.52870828894106137</v>
      </c>
      <c r="G40" s="28">
        <f t="shared" ref="G40:G45" si="22">(F40-$B$16)/$B$15</f>
        <v>7.9332137947890874E-2</v>
      </c>
      <c r="H40" s="27">
        <f t="shared" ref="H40:H45" si="23">10^G40</f>
        <v>1.200417002165969</v>
      </c>
      <c r="I40" s="41">
        <v>16</v>
      </c>
      <c r="J40" s="42">
        <f t="shared" ref="J40:J45" si="24">H40*I40</f>
        <v>19.206672034655504</v>
      </c>
      <c r="K40" s="30">
        <f>(0.1*J40/1000)*1000</f>
        <v>1.9206672034655505</v>
      </c>
      <c r="L40" s="43">
        <f>K40*100/L22</f>
        <v>4.9811824546109449</v>
      </c>
      <c r="M40" s="30">
        <f>AVERAGE(L40:L42)</f>
        <v>4.0763036770817926</v>
      </c>
      <c r="N40" s="44">
        <f>STDEV(L41:L42)</f>
        <v>0.43603683780652985</v>
      </c>
      <c r="R40"/>
      <c r="S40"/>
      <c r="T40"/>
      <c r="U40"/>
    </row>
    <row r="41" spans="1:21" ht="15" x14ac:dyDescent="0.3">
      <c r="B41" s="70">
        <v>0.26900000000000002</v>
      </c>
      <c r="C41" s="70">
        <v>0.25900000000000001</v>
      </c>
      <c r="D41" s="27">
        <f>AVERAGE(B41:C41)</f>
        <v>0.26400000000000001</v>
      </c>
      <c r="E41" s="27">
        <f t="shared" si="20"/>
        <v>0.21850000000000003</v>
      </c>
      <c r="F41" s="27">
        <f t="shared" si="21"/>
        <v>-0.66054855869355933</v>
      </c>
      <c r="G41" s="28">
        <f t="shared" si="22"/>
        <v>-5.3929892824295049E-2</v>
      </c>
      <c r="H41" s="27">
        <f t="shared" si="23"/>
        <v>0.88322246551575789</v>
      </c>
      <c r="I41" s="41">
        <v>16</v>
      </c>
      <c r="J41" s="42">
        <f t="shared" si="24"/>
        <v>14.131559448252126</v>
      </c>
      <c r="K41" s="30">
        <f t="shared" ref="K41:K45" si="25">(0.1*J41/1000)*1000</f>
        <v>1.4131559448252127</v>
      </c>
      <c r="L41" s="43">
        <f t="shared" ref="L41:L45" si="26">K41*100/L23</f>
        <v>3.3155396834570801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0">
        <v>0.28199999999999997</v>
      </c>
      <c r="C42" s="70">
        <v>0.27600000000000002</v>
      </c>
      <c r="D42" s="27">
        <f>AVERAGE(B42:C42)</f>
        <v>0.27900000000000003</v>
      </c>
      <c r="E42" s="27">
        <f t="shared" si="20"/>
        <v>0.23350000000000004</v>
      </c>
      <c r="F42" s="27">
        <f t="shared" si="21"/>
        <v>-0.63171311509786898</v>
      </c>
      <c r="G42" s="28">
        <f t="shared" si="22"/>
        <v>-2.4783488778002419E-2</v>
      </c>
      <c r="H42" s="27">
        <f t="shared" si="23"/>
        <v>0.94453164149530311</v>
      </c>
      <c r="I42" s="41">
        <v>16</v>
      </c>
      <c r="J42" s="42">
        <f t="shared" si="24"/>
        <v>15.11250626392485</v>
      </c>
      <c r="K42" s="30">
        <f t="shared" si="25"/>
        <v>1.511250626392485</v>
      </c>
      <c r="L42" s="43">
        <f t="shared" si="26"/>
        <v>3.9321888931773521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0">
        <v>0.61699999999999999</v>
      </c>
      <c r="C43" s="70">
        <v>0.57699999999999996</v>
      </c>
      <c r="D43" s="27">
        <f t="shared" ref="D43:D45" si="27">AVERAGE(B43:C43)</f>
        <v>0.59699999999999998</v>
      </c>
      <c r="E43" s="27">
        <f t="shared" si="20"/>
        <v>0.55149999999999999</v>
      </c>
      <c r="F43" s="27">
        <f t="shared" si="21"/>
        <v>-0.25845448322379061</v>
      </c>
      <c r="G43" s="28">
        <f t="shared" si="22"/>
        <v>0.35250035158553727</v>
      </c>
      <c r="H43" s="27">
        <f t="shared" si="23"/>
        <v>2.2516472395775509</v>
      </c>
      <c r="I43" s="41">
        <v>16</v>
      </c>
      <c r="J43" s="42">
        <f t="shared" si="24"/>
        <v>36.026355833240814</v>
      </c>
      <c r="K43" s="30">
        <f t="shared" si="25"/>
        <v>3.6026355833240817</v>
      </c>
      <c r="L43" s="43">
        <f t="shared" si="26"/>
        <v>18.72627442592626</v>
      </c>
      <c r="M43" s="30">
        <f>AVERAGE(L43:L45)</f>
        <v>22.064418025316098</v>
      </c>
      <c r="N43" s="44">
        <f>STDEV(L44:L45)</f>
        <v>0.10865141818960486</v>
      </c>
      <c r="R43"/>
      <c r="S43"/>
      <c r="T43"/>
      <c r="U43"/>
    </row>
    <row r="44" spans="1:21" ht="15" x14ac:dyDescent="0.3">
      <c r="A44" s="45"/>
      <c r="B44" s="70">
        <v>0.72099999999999997</v>
      </c>
      <c r="C44" s="70">
        <v>0.70699999999999996</v>
      </c>
      <c r="D44" s="27">
        <f t="shared" si="27"/>
        <v>0.71399999999999997</v>
      </c>
      <c r="E44" s="27">
        <f t="shared" si="20"/>
        <v>0.66849999999999998</v>
      </c>
      <c r="F44" s="27">
        <f t="shared" si="21"/>
        <v>-0.17489858840199685</v>
      </c>
      <c r="G44" s="28">
        <f t="shared" si="22"/>
        <v>0.43695731035725915</v>
      </c>
      <c r="H44" s="27">
        <f t="shared" si="23"/>
        <v>2.7349998720825579</v>
      </c>
      <c r="I44" s="41">
        <v>16</v>
      </c>
      <c r="J44" s="42">
        <f t="shared" si="24"/>
        <v>43.759997953320926</v>
      </c>
      <c r="K44" s="30">
        <f t="shared" si="25"/>
        <v>4.3759997953320928</v>
      </c>
      <c r="L44" s="43">
        <f t="shared" si="26"/>
        <v>23.656661670423613</v>
      </c>
      <c r="M44" s="30"/>
      <c r="N44" s="44"/>
      <c r="R44"/>
      <c r="S44"/>
      <c r="T44"/>
      <c r="U44"/>
    </row>
    <row r="45" spans="1:21" ht="15" x14ac:dyDescent="0.3">
      <c r="A45" s="46"/>
      <c r="B45" s="70">
        <v>0.57999999999999996</v>
      </c>
      <c r="C45" s="70">
        <v>0.52900000000000003</v>
      </c>
      <c r="D45" s="27">
        <f t="shared" si="27"/>
        <v>0.55449999999999999</v>
      </c>
      <c r="E45" s="27">
        <f t="shared" si="20"/>
        <v>0.50900000000000001</v>
      </c>
      <c r="F45" s="27">
        <f t="shared" si="21"/>
        <v>-0.29328221766324125</v>
      </c>
      <c r="G45" s="28">
        <f t="shared" si="22"/>
        <v>0.31729703603325204</v>
      </c>
      <c r="H45" s="27">
        <f t="shared" si="23"/>
        <v>2.076333141516399</v>
      </c>
      <c r="I45" s="41">
        <v>16</v>
      </c>
      <c r="J45" s="42">
        <f t="shared" si="24"/>
        <v>33.221330264262384</v>
      </c>
      <c r="K45" s="30">
        <f t="shared" si="25"/>
        <v>3.3221330264262385</v>
      </c>
      <c r="L45" s="43">
        <f t="shared" si="26"/>
        <v>23.810317979598423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8">
        <v>0.30199999999999999</v>
      </c>
      <c r="C50" s="68">
        <v>0.30199999999999999</v>
      </c>
      <c r="D50" s="27">
        <f>AVERAGE(B43:C43)</f>
        <v>0.59699999999999998</v>
      </c>
      <c r="E50" s="27">
        <f t="shared" ref="E50:E55" si="28">D50-E$8</f>
        <v>0.55149999999999999</v>
      </c>
      <c r="F50" s="27">
        <f t="shared" ref="F50:F55" si="29">LOG(E50)</f>
        <v>-0.25845448322379061</v>
      </c>
      <c r="G50" s="28">
        <f t="shared" ref="G50:G55" si="30">(F50-$B$16)/$B$15</f>
        <v>0.35250035158553727</v>
      </c>
      <c r="H50" s="27">
        <f t="shared" ref="H50:H55" si="31">10^G50</f>
        <v>2.2516472395775509</v>
      </c>
      <c r="I50" s="41">
        <v>16</v>
      </c>
      <c r="J50" s="42">
        <f t="shared" ref="J50:J55" si="32">H50*I50</f>
        <v>36.026355833240814</v>
      </c>
      <c r="K50" s="30">
        <f>(0.1*J50/1000)*1000</f>
        <v>3.6026355833240817</v>
      </c>
      <c r="L50" s="43">
        <f t="shared" ref="L50:L55" si="33">K50*100/L31</f>
        <v>9.8331132661759195</v>
      </c>
      <c r="M50" s="30">
        <f>AVERAGE(L50:L52)</f>
        <v>9.8166516074986614</v>
      </c>
      <c r="N50" s="44">
        <f>STDEV(L51:L52)</f>
        <v>1.1463713873009127</v>
      </c>
      <c r="O50" s="48">
        <f>L50/L40</f>
        <v>1.9740520159171593</v>
      </c>
      <c r="P50" s="30">
        <f>AVERAGE(O50:O52)</f>
        <v>2.488367595814978</v>
      </c>
      <c r="Q50" s="44">
        <f>STDEV(O50:O52)</f>
        <v>0.63835352357922115</v>
      </c>
      <c r="S50"/>
      <c r="T50"/>
    </row>
    <row r="51" spans="1:25" ht="15" x14ac:dyDescent="0.3">
      <c r="B51" s="68">
        <v>0.246</v>
      </c>
      <c r="C51" s="68">
        <v>0.22500000000000001</v>
      </c>
      <c r="D51" s="27">
        <f>AVERAGE(B44:C44)</f>
        <v>0.71399999999999997</v>
      </c>
      <c r="E51" s="27">
        <f t="shared" si="28"/>
        <v>0.66849999999999998</v>
      </c>
      <c r="F51" s="27">
        <f t="shared" si="29"/>
        <v>-0.17489858840199685</v>
      </c>
      <c r="G51" s="28">
        <f t="shared" si="30"/>
        <v>0.43695731035725915</v>
      </c>
      <c r="H51" s="27">
        <f t="shared" si="31"/>
        <v>2.7349998720825579</v>
      </c>
      <c r="I51" s="41">
        <v>16</v>
      </c>
      <c r="J51" s="42">
        <f t="shared" si="32"/>
        <v>43.759997953320926</v>
      </c>
      <c r="K51" s="30">
        <f t="shared" ref="K51:K55" si="34">(0.1*J51/1000)*1000</f>
        <v>4.3759997953320928</v>
      </c>
      <c r="L51" s="43">
        <f t="shared" si="33"/>
        <v>10.619027759878737</v>
      </c>
      <c r="M51" s="30"/>
      <c r="N51" s="44"/>
      <c r="O51" s="2">
        <f>L51/L41</f>
        <v>3.202805206302457</v>
      </c>
      <c r="P51" s="30"/>
      <c r="Q51" s="44"/>
      <c r="S51"/>
      <c r="T51"/>
    </row>
    <row r="52" spans="1:25" ht="15" x14ac:dyDescent="0.3">
      <c r="B52" s="68">
        <v>0.14099999999999999</v>
      </c>
      <c r="C52" s="68">
        <v>0.123</v>
      </c>
      <c r="D52" s="27">
        <f>AVERAGE(B45:C45)</f>
        <v>0.55449999999999999</v>
      </c>
      <c r="E52" s="27">
        <f t="shared" si="28"/>
        <v>0.50900000000000001</v>
      </c>
      <c r="F52" s="27">
        <f t="shared" si="29"/>
        <v>-0.29328221766324125</v>
      </c>
      <c r="G52" s="28">
        <f t="shared" si="30"/>
        <v>0.31729703603325204</v>
      </c>
      <c r="H52" s="27">
        <f t="shared" si="31"/>
        <v>2.076333141516399</v>
      </c>
      <c r="I52" s="41">
        <v>16</v>
      </c>
      <c r="J52" s="42">
        <f t="shared" si="32"/>
        <v>33.221330264262384</v>
      </c>
      <c r="K52" s="30">
        <f t="shared" si="34"/>
        <v>3.3221330264262385</v>
      </c>
      <c r="L52" s="43">
        <f t="shared" si="33"/>
        <v>8.9978137964413261</v>
      </c>
      <c r="M52" s="30"/>
      <c r="N52" s="44"/>
      <c r="O52" s="2">
        <f t="shared" ref="O52:O55" si="35">L52/L42</f>
        <v>2.2882455652253175</v>
      </c>
      <c r="P52" s="30"/>
      <c r="Q52" s="44"/>
      <c r="S52"/>
      <c r="T52"/>
    </row>
    <row r="53" spans="1:25" ht="15" x14ac:dyDescent="0.3">
      <c r="A53" s="1" t="s">
        <v>26</v>
      </c>
      <c r="B53" s="68">
        <v>0.47699999999999998</v>
      </c>
      <c r="C53" s="68">
        <v>0.46600000000000003</v>
      </c>
      <c r="D53" s="27">
        <f>AVERAGE(B53:C53)</f>
        <v>0.47150000000000003</v>
      </c>
      <c r="E53" s="27">
        <f t="shared" si="28"/>
        <v>0.42600000000000005</v>
      </c>
      <c r="F53" s="27">
        <f t="shared" si="29"/>
        <v>-0.37059040089728101</v>
      </c>
      <c r="G53" s="28">
        <f t="shared" si="30"/>
        <v>0.23915516396019978</v>
      </c>
      <c r="H53" s="27">
        <f t="shared" si="31"/>
        <v>1.7344235588345271</v>
      </c>
      <c r="I53" s="41">
        <v>16</v>
      </c>
      <c r="J53" s="42">
        <f t="shared" si="32"/>
        <v>27.750776941352434</v>
      </c>
      <c r="K53" s="30">
        <f t="shared" si="34"/>
        <v>2.7750776941352435</v>
      </c>
      <c r="L53" s="43">
        <f t="shared" si="33"/>
        <v>17.748270031662045</v>
      </c>
      <c r="M53" s="30">
        <f>AVERAGE(L53:L55)</f>
        <v>16.740321203806896</v>
      </c>
      <c r="N53" s="44">
        <f>STDEV(L54:L55)</f>
        <v>5.4222818196711886</v>
      </c>
      <c r="O53" s="2">
        <f>L53/L43</f>
        <v>0.94777368033706788</v>
      </c>
      <c r="P53" s="30">
        <f>AVERAGE(O53:O55)</f>
        <v>0.77235212941067388</v>
      </c>
      <c r="Q53" s="44">
        <f>STDEV(O53:O55)</f>
        <v>0.22338028210241032</v>
      </c>
      <c r="S53"/>
      <c r="T53"/>
    </row>
    <row r="54" spans="1:25" ht="15" x14ac:dyDescent="0.3">
      <c r="A54" s="45"/>
      <c r="B54" s="68">
        <v>0.50800000000000001</v>
      </c>
      <c r="C54" s="68">
        <v>0.45300000000000001</v>
      </c>
      <c r="D54" s="27">
        <f>AVERAGE(B54:C54)</f>
        <v>0.48050000000000004</v>
      </c>
      <c r="E54" s="27">
        <f t="shared" si="28"/>
        <v>0.43500000000000005</v>
      </c>
      <c r="F54" s="27">
        <f t="shared" si="29"/>
        <v>-0.36151074304536263</v>
      </c>
      <c r="G54" s="28">
        <f t="shared" si="30"/>
        <v>0.24833273653597451</v>
      </c>
      <c r="H54" s="27">
        <f t="shared" si="31"/>
        <v>1.77146565436121</v>
      </c>
      <c r="I54" s="41">
        <v>16</v>
      </c>
      <c r="J54" s="42">
        <f t="shared" si="32"/>
        <v>28.343450469779359</v>
      </c>
      <c r="K54" s="30">
        <f t="shared" si="34"/>
        <v>2.8343450469779361</v>
      </c>
      <c r="L54" s="43">
        <f t="shared" si="33"/>
        <v>20.070479034073347</v>
      </c>
      <c r="M54" s="30"/>
      <c r="N54" s="44"/>
      <c r="O54" s="2">
        <f t="shared" si="35"/>
        <v>0.84840707085759959</v>
      </c>
      <c r="P54" s="30"/>
      <c r="Q54" s="44"/>
      <c r="S54"/>
      <c r="T54"/>
    </row>
    <row r="55" spans="1:25" ht="15" x14ac:dyDescent="0.3">
      <c r="A55" s="46"/>
      <c r="B55" s="68">
        <v>0.27400000000000002</v>
      </c>
      <c r="C55" s="68">
        <v>0.22500000000000001</v>
      </c>
      <c r="D55" s="27">
        <f>AVERAGE(B55:C55)</f>
        <v>0.2495</v>
      </c>
      <c r="E55" s="27">
        <f t="shared" si="28"/>
        <v>0.20400000000000001</v>
      </c>
      <c r="F55" s="27">
        <f t="shared" si="29"/>
        <v>-0.69036983257410123</v>
      </c>
      <c r="G55" s="28">
        <f t="shared" si="30"/>
        <v>-8.4072758315961435E-2</v>
      </c>
      <c r="H55" s="27">
        <f t="shared" si="31"/>
        <v>0.82400005689509359</v>
      </c>
      <c r="I55" s="41">
        <v>16</v>
      </c>
      <c r="J55" s="42">
        <f t="shared" si="32"/>
        <v>13.184000910321497</v>
      </c>
      <c r="K55" s="30">
        <f t="shared" si="34"/>
        <v>1.3184000910321498</v>
      </c>
      <c r="L55" s="43">
        <f t="shared" si="33"/>
        <v>12.402214545685293</v>
      </c>
      <c r="M55" s="30"/>
      <c r="N55" s="44"/>
      <c r="O55" s="2">
        <f t="shared" si="35"/>
        <v>0.52087563703735407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2.488367595814978</v>
      </c>
      <c r="O58" s="30">
        <f>Q50</f>
        <v>0.63835352357922115</v>
      </c>
    </row>
    <row r="59" spans="1:25" ht="15" x14ac:dyDescent="0.3">
      <c r="D59"/>
      <c r="E59"/>
      <c r="G59"/>
      <c r="M59" s="2" t="s">
        <v>26</v>
      </c>
      <c r="N59" s="30">
        <f>P53</f>
        <v>0.77235212941067388</v>
      </c>
      <c r="O59" s="30">
        <f>Q53</f>
        <v>0.22338028210241032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4.0763036770817926</v>
      </c>
      <c r="C65" s="30">
        <f>N40</f>
        <v>0.43603683780652985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9.8166516074986614</v>
      </c>
      <c r="C66" s="30">
        <f>N50</f>
        <v>1.1463713873009127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22.064418025316098</v>
      </c>
      <c r="C67" s="30">
        <f>N43</f>
        <v>0.10865141818960486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16.740321203806896</v>
      </c>
      <c r="C68" s="30">
        <f>N53</f>
        <v>5.4222818196711886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siPRC1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2016-05-13T15:31:01Z</dcterms:modified>
</cp:coreProperties>
</file>