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ils\csalazar\Documents\drop-good\projet endoCBH1\siRNA série 2\Manip 2016-02-29 One shot essai 3\"/>
    </mc:Choice>
  </mc:AlternateContent>
  <bookViews>
    <workbookView xWindow="0" yWindow="0" windowWidth="25200" windowHeight="11985" activeTab="3"/>
  </bookViews>
  <sheets>
    <sheet name="siNTP" sheetId="1" r:id="rId1"/>
    <sheet name="siZBED3" sheetId="8" r:id="rId2"/>
    <sheet name="siPAM" sheetId="9" r:id="rId3"/>
    <sheet name="siST6GAL1" sheetId="10" r:id="rId4"/>
  </sheets>
  <externalReferences>
    <externalReference r:id="rId5"/>
  </externalReferences>
  <definedNames>
    <definedName name="_xlnm.Print_Area" localSheetId="0">siNTP!$A$1:$Q$83</definedName>
  </definedNames>
  <calcPr calcId="152511"/>
</workbook>
</file>

<file path=xl/calcChain.xml><?xml version="1.0" encoding="utf-8"?>
<calcChain xmlns="http://schemas.openxmlformats.org/spreadsheetml/2006/main">
  <c r="D43" i="10" l="1"/>
  <c r="D44" i="10"/>
  <c r="D45" i="10"/>
  <c r="M43" i="9"/>
  <c r="M40" i="9"/>
  <c r="N43" i="9"/>
  <c r="N40" i="9"/>
  <c r="Q53" i="9"/>
  <c r="P53" i="9"/>
  <c r="Q50" i="9"/>
  <c r="P50" i="9"/>
  <c r="N53" i="9"/>
  <c r="M53" i="9"/>
  <c r="M50" i="9"/>
  <c r="N50" i="9"/>
  <c r="D35" i="9"/>
  <c r="D36" i="9"/>
  <c r="D34" i="9"/>
  <c r="D43" i="9"/>
  <c r="D44" i="9"/>
  <c r="D45" i="9"/>
  <c r="D55" i="10"/>
  <c r="D54" i="10"/>
  <c r="D53" i="10"/>
  <c r="D52" i="10"/>
  <c r="D51" i="10"/>
  <c r="D50" i="10"/>
  <c r="D42" i="10"/>
  <c r="D41" i="10"/>
  <c r="D40" i="10"/>
  <c r="D36" i="10"/>
  <c r="D35" i="10"/>
  <c r="D34" i="10"/>
  <c r="D33" i="10"/>
  <c r="D32" i="10"/>
  <c r="D31" i="10"/>
  <c r="D27" i="10"/>
  <c r="D26" i="10"/>
  <c r="D25" i="10"/>
  <c r="D24" i="10"/>
  <c r="D23" i="10"/>
  <c r="D22" i="10"/>
  <c r="G13" i="10"/>
  <c r="E13" i="10"/>
  <c r="G12" i="10"/>
  <c r="E12" i="10"/>
  <c r="G11" i="10"/>
  <c r="E11" i="10"/>
  <c r="G10" i="10"/>
  <c r="E10" i="10"/>
  <c r="G9" i="10"/>
  <c r="E9" i="10"/>
  <c r="F9" i="10" s="1"/>
  <c r="H9" i="10" s="1"/>
  <c r="E8" i="10"/>
  <c r="E51" i="10" s="1"/>
  <c r="F51" i="10" s="1"/>
  <c r="D55" i="9"/>
  <c r="D54" i="9"/>
  <c r="D53" i="9"/>
  <c r="D52" i="9"/>
  <c r="D51" i="9"/>
  <c r="D50" i="9"/>
  <c r="D42" i="9"/>
  <c r="D41" i="9"/>
  <c r="D40" i="9"/>
  <c r="D33" i="9"/>
  <c r="D32" i="9"/>
  <c r="D31" i="9"/>
  <c r="D27" i="9"/>
  <c r="D26" i="9"/>
  <c r="D25" i="9"/>
  <c r="D24" i="9"/>
  <c r="D23" i="9"/>
  <c r="D22" i="9"/>
  <c r="G13" i="9"/>
  <c r="E13" i="9"/>
  <c r="G12" i="9"/>
  <c r="E12" i="9"/>
  <c r="G11" i="9"/>
  <c r="E11" i="9"/>
  <c r="G10" i="9"/>
  <c r="E10" i="9"/>
  <c r="G9" i="9"/>
  <c r="E9" i="9"/>
  <c r="E8" i="9"/>
  <c r="E55" i="9" s="1"/>
  <c r="F55" i="9" s="1"/>
  <c r="F13" i="10" l="1"/>
  <c r="H13" i="10" s="1"/>
  <c r="F10" i="10"/>
  <c r="H10" i="10" s="1"/>
  <c r="F12" i="10"/>
  <c r="H12" i="10" s="1"/>
  <c r="E36" i="9"/>
  <c r="F36" i="9" s="1"/>
  <c r="F12" i="9"/>
  <c r="H12" i="9" s="1"/>
  <c r="E35" i="9"/>
  <c r="F35" i="9" s="1"/>
  <c r="E42" i="9"/>
  <c r="F42" i="9" s="1"/>
  <c r="E54" i="9"/>
  <c r="F54" i="9" s="1"/>
  <c r="E22" i="9"/>
  <c r="F22" i="9" s="1"/>
  <c r="E26" i="9"/>
  <c r="F26" i="9" s="1"/>
  <c r="E33" i="9"/>
  <c r="F33" i="9" s="1"/>
  <c r="E51" i="9"/>
  <c r="F51" i="9" s="1"/>
  <c r="F9" i="9"/>
  <c r="H9" i="9" s="1"/>
  <c r="F11" i="9"/>
  <c r="H11" i="9" s="1"/>
  <c r="E41" i="9"/>
  <c r="F41" i="9" s="1"/>
  <c r="E45" i="9"/>
  <c r="F45" i="9" s="1"/>
  <c r="F11" i="10"/>
  <c r="H11" i="10" s="1"/>
  <c r="E31" i="10"/>
  <c r="F31" i="10" s="1"/>
  <c r="E52" i="10"/>
  <c r="F52" i="10" s="1"/>
  <c r="E26" i="10"/>
  <c r="F26" i="10" s="1"/>
  <c r="E35" i="10"/>
  <c r="F35" i="10" s="1"/>
  <c r="E41" i="10"/>
  <c r="F41" i="10" s="1"/>
  <c r="E43" i="10"/>
  <c r="F43" i="10" s="1"/>
  <c r="E53" i="10"/>
  <c r="F53" i="10" s="1"/>
  <c r="E33" i="10"/>
  <c r="F33" i="10" s="1"/>
  <c r="E36" i="10"/>
  <c r="F36" i="10" s="1"/>
  <c r="E44" i="10"/>
  <c r="F44" i="10" s="1"/>
  <c r="E54" i="10"/>
  <c r="F54" i="10" s="1"/>
  <c r="E22" i="10"/>
  <c r="F22" i="10" s="1"/>
  <c r="E25" i="10"/>
  <c r="F25" i="10" s="1"/>
  <c r="E50" i="10"/>
  <c r="F50" i="10" s="1"/>
  <c r="E32" i="10"/>
  <c r="F32" i="10" s="1"/>
  <c r="B16" i="10"/>
  <c r="E24" i="10"/>
  <c r="F24" i="10" s="1"/>
  <c r="E40" i="10"/>
  <c r="F40" i="10" s="1"/>
  <c r="E42" i="10"/>
  <c r="F42" i="10" s="1"/>
  <c r="E45" i="10"/>
  <c r="F45" i="10" s="1"/>
  <c r="E55" i="10"/>
  <c r="F55" i="10" s="1"/>
  <c r="F13" i="9"/>
  <c r="H13" i="9" s="1"/>
  <c r="E24" i="9"/>
  <c r="F24" i="9" s="1"/>
  <c r="E31" i="9"/>
  <c r="F31" i="9" s="1"/>
  <c r="E40" i="9"/>
  <c r="F40" i="9" s="1"/>
  <c r="E43" i="9"/>
  <c r="F43" i="9" s="1"/>
  <c r="E50" i="9"/>
  <c r="F50" i="9" s="1"/>
  <c r="E52" i="9"/>
  <c r="F52" i="9" s="1"/>
  <c r="F10" i="9"/>
  <c r="H10" i="9" s="1"/>
  <c r="E23" i="9"/>
  <c r="F23" i="9" s="1"/>
  <c r="E25" i="9"/>
  <c r="F25" i="9" s="1"/>
  <c r="E27" i="9"/>
  <c r="F27" i="9" s="1"/>
  <c r="E32" i="9"/>
  <c r="F32" i="9" s="1"/>
  <c r="E34" i="9"/>
  <c r="F34" i="9" s="1"/>
  <c r="E44" i="9"/>
  <c r="F44" i="9" s="1"/>
  <c r="E53" i="9"/>
  <c r="F53" i="9" s="1"/>
  <c r="B15" i="10"/>
  <c r="E23" i="10"/>
  <c r="F23" i="10" s="1"/>
  <c r="E27" i="10"/>
  <c r="F27" i="10" s="1"/>
  <c r="E34" i="10"/>
  <c r="F34" i="10" s="1"/>
  <c r="O52" i="1"/>
  <c r="O51" i="1"/>
  <c r="O50" i="1"/>
  <c r="Q53" i="1"/>
  <c r="Q50" i="1"/>
  <c r="P53" i="1"/>
  <c r="P50" i="1"/>
  <c r="M50" i="1"/>
  <c r="M53" i="1"/>
  <c r="N53" i="1"/>
  <c r="N50" i="1"/>
  <c r="N43" i="1"/>
  <c r="N40" i="1"/>
  <c r="G41" i="10" l="1"/>
  <c r="H41" i="10" s="1"/>
  <c r="J41" i="10" s="1"/>
  <c r="K41" i="10" s="1"/>
  <c r="L23" i="10" s="1"/>
  <c r="M23" i="10" s="1"/>
  <c r="G42" i="10"/>
  <c r="H42" i="10" s="1"/>
  <c r="J42" i="10" s="1"/>
  <c r="K42" i="10" s="1"/>
  <c r="G53" i="10"/>
  <c r="H53" i="10" s="1"/>
  <c r="J53" i="10" s="1"/>
  <c r="K53" i="10" s="1"/>
  <c r="G26" i="10"/>
  <c r="H26" i="10" s="1"/>
  <c r="J26" i="10" s="1"/>
  <c r="K26" i="10" s="1"/>
  <c r="G55" i="10"/>
  <c r="H55" i="10" s="1"/>
  <c r="J55" i="10" s="1"/>
  <c r="K55" i="10" s="1"/>
  <c r="G36" i="10"/>
  <c r="H36" i="10" s="1"/>
  <c r="J36" i="10" s="1"/>
  <c r="K36" i="10" s="1"/>
  <c r="G22" i="10"/>
  <c r="H22" i="10" s="1"/>
  <c r="J22" i="10" s="1"/>
  <c r="K22" i="10" s="1"/>
  <c r="G33" i="10"/>
  <c r="H33" i="10" s="1"/>
  <c r="J33" i="10" s="1"/>
  <c r="K33" i="10" s="1"/>
  <c r="G35" i="10"/>
  <c r="H35" i="10" s="1"/>
  <c r="J35" i="10" s="1"/>
  <c r="K35" i="10" s="1"/>
  <c r="B15" i="9"/>
  <c r="B16" i="9"/>
  <c r="G44" i="9" s="1"/>
  <c r="H44" i="9" s="1"/>
  <c r="J44" i="9" s="1"/>
  <c r="K44" i="9" s="1"/>
  <c r="G34" i="10"/>
  <c r="H34" i="10" s="1"/>
  <c r="J34" i="10" s="1"/>
  <c r="K34" i="10" s="1"/>
  <c r="L34" i="10" s="1"/>
  <c r="M34" i="10" s="1"/>
  <c r="G24" i="10"/>
  <c r="H24" i="10" s="1"/>
  <c r="J24" i="10" s="1"/>
  <c r="K24" i="10" s="1"/>
  <c r="G44" i="10"/>
  <c r="H44" i="10" s="1"/>
  <c r="J44" i="10" s="1"/>
  <c r="K44" i="10" s="1"/>
  <c r="G50" i="10"/>
  <c r="H50" i="10" s="1"/>
  <c r="J50" i="10" s="1"/>
  <c r="K50" i="10" s="1"/>
  <c r="G27" i="10"/>
  <c r="H27" i="10" s="1"/>
  <c r="J27" i="10" s="1"/>
  <c r="K27" i="10" s="1"/>
  <c r="G23" i="10"/>
  <c r="H23" i="10" s="1"/>
  <c r="J23" i="10" s="1"/>
  <c r="K23" i="10" s="1"/>
  <c r="G32" i="10"/>
  <c r="H32" i="10" s="1"/>
  <c r="J32" i="10" s="1"/>
  <c r="K32" i="10" s="1"/>
  <c r="G31" i="10"/>
  <c r="H31" i="10" s="1"/>
  <c r="J31" i="10" s="1"/>
  <c r="K31" i="10" s="1"/>
  <c r="G45" i="10"/>
  <c r="H45" i="10" s="1"/>
  <c r="J45" i="10" s="1"/>
  <c r="K45" i="10" s="1"/>
  <c r="G54" i="10"/>
  <c r="H54" i="10" s="1"/>
  <c r="J54" i="10" s="1"/>
  <c r="K54" i="10" s="1"/>
  <c r="G52" i="10"/>
  <c r="H52" i="10" s="1"/>
  <c r="J52" i="10" s="1"/>
  <c r="K52" i="10" s="1"/>
  <c r="G43" i="10"/>
  <c r="H43" i="10" s="1"/>
  <c r="J43" i="10" s="1"/>
  <c r="K43" i="10" s="1"/>
  <c r="G51" i="10"/>
  <c r="H51" i="10" s="1"/>
  <c r="J51" i="10" s="1"/>
  <c r="K51" i="10" s="1"/>
  <c r="G25" i="10"/>
  <c r="H25" i="10" s="1"/>
  <c r="J25" i="10" s="1"/>
  <c r="K25" i="10" s="1"/>
  <c r="G40" i="10"/>
  <c r="H40" i="10" s="1"/>
  <c r="J40" i="10" s="1"/>
  <c r="K40" i="10" s="1"/>
  <c r="L22" i="10" s="1"/>
  <c r="M22" i="10" s="1"/>
  <c r="N43" i="8"/>
  <c r="N40" i="8"/>
  <c r="M40" i="8"/>
  <c r="L36" i="10" l="1"/>
  <c r="M36" i="10" s="1"/>
  <c r="L24" i="10"/>
  <c r="M24" i="10" s="1"/>
  <c r="G43" i="9"/>
  <c r="H43" i="9" s="1"/>
  <c r="J43" i="9" s="1"/>
  <c r="K43" i="9" s="1"/>
  <c r="G25" i="9"/>
  <c r="H25" i="9" s="1"/>
  <c r="J25" i="9" s="1"/>
  <c r="K25" i="9" s="1"/>
  <c r="L25" i="9" s="1"/>
  <c r="M25" i="9" s="1"/>
  <c r="G51" i="9"/>
  <c r="H51" i="9" s="1"/>
  <c r="J51" i="9" s="1"/>
  <c r="K51" i="9" s="1"/>
  <c r="G24" i="9"/>
  <c r="H24" i="9" s="1"/>
  <c r="J24" i="9" s="1"/>
  <c r="K24" i="9" s="1"/>
  <c r="G26" i="9"/>
  <c r="H26" i="9" s="1"/>
  <c r="J26" i="9" s="1"/>
  <c r="K26" i="9" s="1"/>
  <c r="G31" i="9"/>
  <c r="H31" i="9" s="1"/>
  <c r="J31" i="9" s="1"/>
  <c r="K31" i="9" s="1"/>
  <c r="G52" i="9"/>
  <c r="H52" i="9" s="1"/>
  <c r="J52" i="9" s="1"/>
  <c r="K52" i="9" s="1"/>
  <c r="G45" i="9"/>
  <c r="H45" i="9" s="1"/>
  <c r="J45" i="9" s="1"/>
  <c r="K45" i="9" s="1"/>
  <c r="G40" i="9"/>
  <c r="H40" i="9" s="1"/>
  <c r="J40" i="9" s="1"/>
  <c r="K40" i="9" s="1"/>
  <c r="L22" i="9" s="1"/>
  <c r="G27" i="9"/>
  <c r="H27" i="9" s="1"/>
  <c r="J27" i="9" s="1"/>
  <c r="K27" i="9" s="1"/>
  <c r="G22" i="9"/>
  <c r="H22" i="9" s="1"/>
  <c r="J22" i="9" s="1"/>
  <c r="K22" i="9" s="1"/>
  <c r="G50" i="9"/>
  <c r="H50" i="9" s="1"/>
  <c r="J50" i="9" s="1"/>
  <c r="K50" i="9" s="1"/>
  <c r="G23" i="9"/>
  <c r="H23" i="9" s="1"/>
  <c r="J23" i="9" s="1"/>
  <c r="K23" i="9" s="1"/>
  <c r="G32" i="9"/>
  <c r="H32" i="9" s="1"/>
  <c r="J32" i="9" s="1"/>
  <c r="K32" i="9" s="1"/>
  <c r="L32" i="9" s="1"/>
  <c r="M32" i="9" s="1"/>
  <c r="G35" i="9"/>
  <c r="H35" i="9" s="1"/>
  <c r="J35" i="9" s="1"/>
  <c r="K35" i="9" s="1"/>
  <c r="L35" i="9" s="1"/>
  <c r="M35" i="9" s="1"/>
  <c r="G42" i="9"/>
  <c r="H42" i="9" s="1"/>
  <c r="J42" i="9" s="1"/>
  <c r="K42" i="9" s="1"/>
  <c r="L24" i="9" s="1"/>
  <c r="M24" i="9" s="1"/>
  <c r="G53" i="9"/>
  <c r="H53" i="9" s="1"/>
  <c r="J53" i="9" s="1"/>
  <c r="K53" i="9" s="1"/>
  <c r="G36" i="9"/>
  <c r="H36" i="9" s="1"/>
  <c r="J36" i="9" s="1"/>
  <c r="K36" i="9" s="1"/>
  <c r="G33" i="9"/>
  <c r="H33" i="9" s="1"/>
  <c r="J33" i="9" s="1"/>
  <c r="K33" i="9" s="1"/>
  <c r="G54" i="9"/>
  <c r="H54" i="9" s="1"/>
  <c r="J54" i="9" s="1"/>
  <c r="K54" i="9" s="1"/>
  <c r="L26" i="9" s="1"/>
  <c r="G41" i="9"/>
  <c r="H41" i="9" s="1"/>
  <c r="J41" i="9" s="1"/>
  <c r="K41" i="9" s="1"/>
  <c r="G55" i="9"/>
  <c r="H55" i="9" s="1"/>
  <c r="J55" i="9" s="1"/>
  <c r="K55" i="9" s="1"/>
  <c r="G34" i="9"/>
  <c r="H34" i="9" s="1"/>
  <c r="J34" i="9" s="1"/>
  <c r="K34" i="9" s="1"/>
  <c r="L34" i="9" s="1"/>
  <c r="M34" i="9" s="1"/>
  <c r="L25" i="10"/>
  <c r="M25" i="10" s="1"/>
  <c r="L53" i="10"/>
  <c r="L31" i="10"/>
  <c r="L33" i="9"/>
  <c r="M33" i="9" s="1"/>
  <c r="L42" i="10"/>
  <c r="L35" i="10"/>
  <c r="M35" i="10" s="1"/>
  <c r="L55" i="10"/>
  <c r="L27" i="10"/>
  <c r="M27" i="10" s="1"/>
  <c r="L41" i="10"/>
  <c r="L40" i="10"/>
  <c r="L32" i="10"/>
  <c r="M32" i="10" s="1"/>
  <c r="L26" i="10"/>
  <c r="L33" i="10"/>
  <c r="M33" i="10" s="1"/>
  <c r="L23" i="9"/>
  <c r="M23" i="9" s="1"/>
  <c r="L31" i="9"/>
  <c r="M31" i="9" s="1"/>
  <c r="D23" i="1"/>
  <c r="D24" i="1"/>
  <c r="D25" i="1"/>
  <c r="D26" i="1"/>
  <c r="D27" i="1"/>
  <c r="D22" i="1"/>
  <c r="D25" i="8"/>
  <c r="D26" i="8"/>
  <c r="D27" i="8"/>
  <c r="D51" i="8"/>
  <c r="D52" i="8"/>
  <c r="D53" i="8"/>
  <c r="D54" i="8"/>
  <c r="D50" i="8"/>
  <c r="D41" i="8"/>
  <c r="D42" i="8"/>
  <c r="D43" i="8"/>
  <c r="D44" i="8"/>
  <c r="D45" i="8"/>
  <c r="D40" i="8"/>
  <c r="D43" i="1"/>
  <c r="D44" i="1"/>
  <c r="D45" i="1"/>
  <c r="L27" i="9" l="1"/>
  <c r="M27" i="9" s="1"/>
  <c r="M22" i="9"/>
  <c r="L40" i="9"/>
  <c r="L36" i="9"/>
  <c r="M36" i="9" s="1"/>
  <c r="L52" i="9"/>
  <c r="L51" i="9"/>
  <c r="C66" i="9" s="1"/>
  <c r="L43" i="10"/>
  <c r="O53" i="10" s="1"/>
  <c r="M53" i="10"/>
  <c r="B68" i="10" s="1"/>
  <c r="L52" i="10"/>
  <c r="O52" i="10" s="1"/>
  <c r="L54" i="10"/>
  <c r="M31" i="10"/>
  <c r="L50" i="10"/>
  <c r="O50" i="10" s="1"/>
  <c r="L43" i="9"/>
  <c r="L54" i="9"/>
  <c r="L45" i="9"/>
  <c r="L42" i="9"/>
  <c r="O52" i="9" s="1"/>
  <c r="L50" i="9"/>
  <c r="N53" i="10"/>
  <c r="C68" i="10" s="1"/>
  <c r="N40" i="10"/>
  <c r="C65" i="10" s="1"/>
  <c r="M40" i="10"/>
  <c r="B65" i="10" s="1"/>
  <c r="L45" i="10"/>
  <c r="M26" i="10"/>
  <c r="L44" i="10"/>
  <c r="O54" i="10" s="1"/>
  <c r="L51" i="10"/>
  <c r="M26" i="9"/>
  <c r="L44" i="9"/>
  <c r="L41" i="9"/>
  <c r="L53" i="9"/>
  <c r="C67" i="9"/>
  <c r="D41" i="1"/>
  <c r="C65" i="9" l="1"/>
  <c r="B65" i="9"/>
  <c r="O54" i="9"/>
  <c r="B66" i="9"/>
  <c r="L55" i="9"/>
  <c r="O55" i="9" s="1"/>
  <c r="O50" i="9"/>
  <c r="N43" i="10"/>
  <c r="C67" i="10" s="1"/>
  <c r="O55" i="10"/>
  <c r="Q53" i="10" s="1"/>
  <c r="O59" i="10" s="1"/>
  <c r="O51" i="9"/>
  <c r="N58" i="9" s="1"/>
  <c r="O51" i="10"/>
  <c r="N50" i="10"/>
  <c r="C66" i="10" s="1"/>
  <c r="M50" i="10"/>
  <c r="B66" i="10" s="1"/>
  <c r="M43" i="10"/>
  <c r="B67" i="10" s="1"/>
  <c r="B67" i="9"/>
  <c r="O53" i="9"/>
  <c r="B68" i="9"/>
  <c r="D51" i="1"/>
  <c r="D52" i="1"/>
  <c r="D53" i="1"/>
  <c r="D54" i="1"/>
  <c r="D55" i="1"/>
  <c r="D50" i="1"/>
  <c r="D42" i="1"/>
  <c r="D40" i="1"/>
  <c r="D31" i="1"/>
  <c r="P53" i="10" l="1"/>
  <c r="N59" i="10" s="1"/>
  <c r="C68" i="9"/>
  <c r="O58" i="9"/>
  <c r="Q50" i="10"/>
  <c r="O58" i="10" s="1"/>
  <c r="P50" i="10"/>
  <c r="N58" i="10" s="1"/>
  <c r="O59" i="9"/>
  <c r="N59" i="9"/>
  <c r="D55" i="8"/>
  <c r="D36" i="8"/>
  <c r="D35" i="8"/>
  <c r="D34" i="8"/>
  <c r="D33" i="8"/>
  <c r="D32" i="8"/>
  <c r="D31" i="8"/>
  <c r="D24" i="8"/>
  <c r="D23" i="8"/>
  <c r="D22" i="8"/>
  <c r="G13" i="8"/>
  <c r="E13" i="8"/>
  <c r="G12" i="8"/>
  <c r="E12" i="8"/>
  <c r="G11" i="8"/>
  <c r="E11" i="8"/>
  <c r="G10" i="8"/>
  <c r="E10" i="8"/>
  <c r="G9" i="8"/>
  <c r="E9" i="8"/>
  <c r="E8" i="8"/>
  <c r="E54" i="8" l="1"/>
  <c r="F54" i="8" s="1"/>
  <c r="F10" i="8"/>
  <c r="H10" i="8" s="1"/>
  <c r="F12" i="8"/>
  <c r="H12" i="8" s="1"/>
  <c r="E27" i="8"/>
  <c r="F27" i="8" s="1"/>
  <c r="E34" i="8"/>
  <c r="F34" i="8" s="1"/>
  <c r="E45" i="8"/>
  <c r="F45" i="8" s="1"/>
  <c r="F13" i="8"/>
  <c r="H13" i="8" s="1"/>
  <c r="E24" i="8"/>
  <c r="F24" i="8" s="1"/>
  <c r="E31" i="8"/>
  <c r="F31" i="8" s="1"/>
  <c r="E35" i="8"/>
  <c r="F35" i="8" s="1"/>
  <c r="E42" i="8"/>
  <c r="F42" i="8" s="1"/>
  <c r="E50" i="8"/>
  <c r="F50" i="8" s="1"/>
  <c r="E23" i="8"/>
  <c r="F23" i="8" s="1"/>
  <c r="E41" i="8"/>
  <c r="F41" i="8" s="1"/>
  <c r="F9" i="8"/>
  <c r="H9" i="8" s="1"/>
  <c r="F11" i="8"/>
  <c r="H11" i="8" s="1"/>
  <c r="E25" i="8"/>
  <c r="F25" i="8" s="1"/>
  <c r="E32" i="8"/>
  <c r="F32" i="8" s="1"/>
  <c r="E36" i="8"/>
  <c r="F36" i="8" s="1"/>
  <c r="E43" i="8"/>
  <c r="F43" i="8" s="1"/>
  <c r="E51" i="8"/>
  <c r="F51" i="8" s="1"/>
  <c r="E55" i="8"/>
  <c r="F55" i="8" s="1"/>
  <c r="E22" i="8"/>
  <c r="F22" i="8" s="1"/>
  <c r="E26" i="8"/>
  <c r="F26" i="8" s="1"/>
  <c r="E33" i="8"/>
  <c r="F33" i="8" s="1"/>
  <c r="E40" i="8"/>
  <c r="F40" i="8" s="1"/>
  <c r="E44" i="8"/>
  <c r="F44" i="8" s="1"/>
  <c r="E52" i="8"/>
  <c r="F52" i="8" s="1"/>
  <c r="E53" i="8"/>
  <c r="F53" i="8" s="1"/>
  <c r="B16" i="8" l="1"/>
  <c r="B15" i="8"/>
  <c r="G26" i="8" s="1"/>
  <c r="H26" i="8" s="1"/>
  <c r="J26" i="8" s="1"/>
  <c r="K26" i="8" s="1"/>
  <c r="G45" i="8" l="1"/>
  <c r="H45" i="8" s="1"/>
  <c r="J45" i="8" s="1"/>
  <c r="K45" i="8" s="1"/>
  <c r="G34" i="8"/>
  <c r="H34" i="8" s="1"/>
  <c r="J34" i="8" s="1"/>
  <c r="K34" i="8" s="1"/>
  <c r="G44" i="8"/>
  <c r="H44" i="8" s="1"/>
  <c r="J44" i="8" s="1"/>
  <c r="K44" i="8" s="1"/>
  <c r="G25" i="8"/>
  <c r="H25" i="8" s="1"/>
  <c r="J25" i="8" s="1"/>
  <c r="K25" i="8" s="1"/>
  <c r="G43" i="8"/>
  <c r="H43" i="8" s="1"/>
  <c r="J43" i="8" s="1"/>
  <c r="K43" i="8" s="1"/>
  <c r="G36" i="8"/>
  <c r="H36" i="8" s="1"/>
  <c r="J36" i="8" s="1"/>
  <c r="K36" i="8" s="1"/>
  <c r="G40" i="8"/>
  <c r="H40" i="8" s="1"/>
  <c r="J40" i="8" s="1"/>
  <c r="K40" i="8" s="1"/>
  <c r="G24" i="8"/>
  <c r="H24" i="8" s="1"/>
  <c r="J24" i="8" s="1"/>
  <c r="K24" i="8" s="1"/>
  <c r="G42" i="8"/>
  <c r="H42" i="8" s="1"/>
  <c r="J42" i="8" s="1"/>
  <c r="K42" i="8" s="1"/>
  <c r="G23" i="8"/>
  <c r="H23" i="8" s="1"/>
  <c r="J23" i="8" s="1"/>
  <c r="K23" i="8" s="1"/>
  <c r="G52" i="8"/>
  <c r="H52" i="8" s="1"/>
  <c r="J52" i="8" s="1"/>
  <c r="K52" i="8" s="1"/>
  <c r="G32" i="8"/>
  <c r="H32" i="8" s="1"/>
  <c r="J32" i="8" s="1"/>
  <c r="K32" i="8" s="1"/>
  <c r="G55" i="8"/>
  <c r="H55" i="8" s="1"/>
  <c r="J55" i="8" s="1"/>
  <c r="K55" i="8" s="1"/>
  <c r="G41" i="8"/>
  <c r="H41" i="8" s="1"/>
  <c r="J41" i="8" s="1"/>
  <c r="K41" i="8" s="1"/>
  <c r="G54" i="8"/>
  <c r="H54" i="8" s="1"/>
  <c r="J54" i="8" s="1"/>
  <c r="K54" i="8" s="1"/>
  <c r="G35" i="8"/>
  <c r="H35" i="8" s="1"/>
  <c r="J35" i="8" s="1"/>
  <c r="K35" i="8" s="1"/>
  <c r="G27" i="8"/>
  <c r="H27" i="8" s="1"/>
  <c r="J27" i="8" s="1"/>
  <c r="K27" i="8" s="1"/>
  <c r="G51" i="8"/>
  <c r="H51" i="8" s="1"/>
  <c r="J51" i="8" s="1"/>
  <c r="K51" i="8" s="1"/>
  <c r="G53" i="8"/>
  <c r="H53" i="8" s="1"/>
  <c r="J53" i="8" s="1"/>
  <c r="K53" i="8" s="1"/>
  <c r="G31" i="8"/>
  <c r="H31" i="8" s="1"/>
  <c r="J31" i="8" s="1"/>
  <c r="K31" i="8" s="1"/>
  <c r="G33" i="8"/>
  <c r="H33" i="8" s="1"/>
  <c r="J33" i="8" s="1"/>
  <c r="K33" i="8" s="1"/>
  <c r="G50" i="8"/>
  <c r="H50" i="8" s="1"/>
  <c r="J50" i="8" s="1"/>
  <c r="K50" i="8" s="1"/>
  <c r="G22" i="8"/>
  <c r="H22" i="8" s="1"/>
  <c r="J22" i="8" s="1"/>
  <c r="K22" i="8" s="1"/>
  <c r="L27" i="8" l="1"/>
  <c r="M27" i="8" s="1"/>
  <c r="L25" i="8"/>
  <c r="M25" i="8" s="1"/>
  <c r="L26" i="8"/>
  <c r="M26" i="8" s="1"/>
  <c r="L33" i="8"/>
  <c r="M33" i="8" s="1"/>
  <c r="L34" i="8"/>
  <c r="M34" i="8" s="1"/>
  <c r="L36" i="8"/>
  <c r="M36" i="8" s="1"/>
  <c r="L22" i="8"/>
  <c r="M22" i="8" s="1"/>
  <c r="L31" i="8"/>
  <c r="M31" i="8" s="1"/>
  <c r="L35" i="8"/>
  <c r="M35" i="8" s="1"/>
  <c r="L32" i="8"/>
  <c r="M32" i="8" s="1"/>
  <c r="L23" i="8"/>
  <c r="M23" i="8" s="1"/>
  <c r="L24" i="8"/>
  <c r="M24" i="8" s="1"/>
  <c r="L43" i="8" l="1"/>
  <c r="L52" i="8"/>
  <c r="L45" i="8"/>
  <c r="L44" i="8"/>
  <c r="C67" i="8" s="1"/>
  <c r="L53" i="8"/>
  <c r="O53" i="8" s="1"/>
  <c r="L40" i="8"/>
  <c r="L55" i="8"/>
  <c r="L54" i="8"/>
  <c r="N53" i="8" s="1"/>
  <c r="C68" i="8" s="1"/>
  <c r="L50" i="8"/>
  <c r="L51" i="8"/>
  <c r="N50" i="8" s="1"/>
  <c r="C66" i="8" s="1"/>
  <c r="L42" i="8"/>
  <c r="L41" i="8"/>
  <c r="C65" i="8" s="1"/>
  <c r="M43" i="8"/>
  <c r="B67" i="8" s="1"/>
  <c r="M50" i="8" l="1"/>
  <c r="B66" i="8" s="1"/>
  <c r="O55" i="8"/>
  <c r="P53" i="8" s="1"/>
  <c r="N59" i="8" s="1"/>
  <c r="O52" i="8"/>
  <c r="O54" i="8"/>
  <c r="O50" i="8"/>
  <c r="B65" i="8"/>
  <c r="M53" i="8"/>
  <c r="B68" i="8" s="1"/>
  <c r="O51" i="8"/>
  <c r="Q53" i="8"/>
  <c r="O59" i="8" s="1"/>
  <c r="P50" i="8" l="1"/>
  <c r="N58" i="8" s="1"/>
  <c r="Q50" i="8"/>
  <c r="O58" i="8" s="1"/>
  <c r="D36" i="1"/>
  <c r="D35" i="1"/>
  <c r="D34" i="1"/>
  <c r="D33" i="1"/>
  <c r="D32" i="1"/>
  <c r="E13" i="1"/>
  <c r="G13" i="1"/>
  <c r="E12" i="1"/>
  <c r="G12" i="1"/>
  <c r="E11" i="1"/>
  <c r="G11" i="1"/>
  <c r="E10" i="1"/>
  <c r="G10" i="1"/>
  <c r="E9" i="1"/>
  <c r="G9" i="1"/>
  <c r="E8" i="1"/>
  <c r="E31" i="1" l="1"/>
  <c r="F31" i="1" s="1"/>
  <c r="E43" i="1"/>
  <c r="F43" i="1" s="1"/>
  <c r="E22" i="1"/>
  <c r="E41" i="1"/>
  <c r="F41" i="1" s="1"/>
  <c r="E52" i="1"/>
  <c r="F52" i="1" s="1"/>
  <c r="E51" i="1"/>
  <c r="F51" i="1" s="1"/>
  <c r="E42" i="1"/>
  <c r="F42" i="1" s="1"/>
  <c r="E44" i="1"/>
  <c r="F44" i="1" s="1"/>
  <c r="E40" i="1"/>
  <c r="F40" i="1" s="1"/>
  <c r="E36" i="1"/>
  <c r="F36" i="1" s="1"/>
  <c r="E26" i="1"/>
  <c r="F26" i="1" s="1"/>
  <c r="E33" i="1"/>
  <c r="F33" i="1" s="1"/>
  <c r="F10" i="1"/>
  <c r="H10" i="1" s="1"/>
  <c r="F12" i="1"/>
  <c r="H12" i="1" s="1"/>
  <c r="E23" i="1"/>
  <c r="F23" i="1" s="1"/>
  <c r="E27" i="1"/>
  <c r="F27" i="1" s="1"/>
  <c r="E45" i="1"/>
  <c r="F45" i="1" s="1"/>
  <c r="E53" i="1"/>
  <c r="F53" i="1" s="1"/>
  <c r="E24" i="1"/>
  <c r="F24" i="1" s="1"/>
  <c r="E35" i="1"/>
  <c r="F35" i="1" s="1"/>
  <c r="E50" i="1"/>
  <c r="F50" i="1" s="1"/>
  <c r="F9" i="1"/>
  <c r="H9" i="1" s="1"/>
  <c r="F11" i="1"/>
  <c r="H11" i="1" s="1"/>
  <c r="F13" i="1"/>
  <c r="H13" i="1" s="1"/>
  <c r="E25" i="1"/>
  <c r="F25" i="1" s="1"/>
  <c r="E55" i="1"/>
  <c r="F55" i="1" s="1"/>
  <c r="E54" i="1"/>
  <c r="F54" i="1" s="1"/>
  <c r="E32" i="1"/>
  <c r="F32" i="1" s="1"/>
  <c r="E34" i="1"/>
  <c r="F34" i="1" s="1"/>
  <c r="F22" i="1" l="1"/>
  <c r="B15" i="1"/>
  <c r="B16" i="1"/>
  <c r="G27" i="1" l="1"/>
  <c r="H27" i="1" s="1"/>
  <c r="J27" i="1" s="1"/>
  <c r="K27" i="1" s="1"/>
  <c r="G51" i="1"/>
  <c r="H51" i="1" s="1"/>
  <c r="J51" i="1" s="1"/>
  <c r="K51" i="1" s="1"/>
  <c r="G24" i="1"/>
  <c r="H24" i="1" s="1"/>
  <c r="J24" i="1" s="1"/>
  <c r="K24" i="1" s="1"/>
  <c r="G35" i="1"/>
  <c r="H35" i="1" s="1"/>
  <c r="J35" i="1" s="1"/>
  <c r="K35" i="1" s="1"/>
  <c r="G50" i="1"/>
  <c r="H50" i="1" s="1"/>
  <c r="J50" i="1" s="1"/>
  <c r="K50" i="1" s="1"/>
  <c r="G36" i="1"/>
  <c r="H36" i="1" s="1"/>
  <c r="J36" i="1" s="1"/>
  <c r="K36" i="1" s="1"/>
  <c r="G53" i="1"/>
  <c r="H53" i="1" s="1"/>
  <c r="J53" i="1" s="1"/>
  <c r="K53" i="1" s="1"/>
  <c r="G26" i="1"/>
  <c r="H26" i="1" s="1"/>
  <c r="J26" i="1" s="1"/>
  <c r="K26" i="1" s="1"/>
  <c r="G40" i="1"/>
  <c r="H40" i="1" s="1"/>
  <c r="J40" i="1" s="1"/>
  <c r="K40" i="1" s="1"/>
  <c r="G23" i="1"/>
  <c r="H23" i="1" s="1"/>
  <c r="J23" i="1" s="1"/>
  <c r="K23" i="1" s="1"/>
  <c r="G55" i="1"/>
  <c r="H55" i="1" s="1"/>
  <c r="J55" i="1" s="1"/>
  <c r="K55" i="1" s="1"/>
  <c r="G42" i="1"/>
  <c r="H42" i="1" s="1"/>
  <c r="J42" i="1" s="1"/>
  <c r="K42" i="1" s="1"/>
  <c r="G25" i="1"/>
  <c r="H25" i="1" s="1"/>
  <c r="J25" i="1" s="1"/>
  <c r="K25" i="1" s="1"/>
  <c r="G22" i="1"/>
  <c r="H22" i="1" s="1"/>
  <c r="J22" i="1" s="1"/>
  <c r="K22" i="1" s="1"/>
  <c r="G44" i="1"/>
  <c r="H44" i="1" s="1"/>
  <c r="J44" i="1" s="1"/>
  <c r="K44" i="1" s="1"/>
  <c r="G31" i="1"/>
  <c r="H31" i="1" s="1"/>
  <c r="J31" i="1" s="1"/>
  <c r="K31" i="1" s="1"/>
  <c r="G34" i="1"/>
  <c r="H34" i="1" s="1"/>
  <c r="J34" i="1" s="1"/>
  <c r="K34" i="1" s="1"/>
  <c r="G32" i="1"/>
  <c r="H32" i="1" s="1"/>
  <c r="J32" i="1" s="1"/>
  <c r="K32" i="1" s="1"/>
  <c r="G33" i="1"/>
  <c r="H33" i="1" s="1"/>
  <c r="J33" i="1" s="1"/>
  <c r="K33" i="1" s="1"/>
  <c r="G54" i="1"/>
  <c r="H54" i="1" s="1"/>
  <c r="J54" i="1" s="1"/>
  <c r="K54" i="1" s="1"/>
  <c r="G43" i="1"/>
  <c r="H43" i="1" s="1"/>
  <c r="J43" i="1" s="1"/>
  <c r="K43" i="1" s="1"/>
  <c r="G52" i="1"/>
  <c r="H52" i="1" s="1"/>
  <c r="J52" i="1" s="1"/>
  <c r="K52" i="1" s="1"/>
  <c r="G41" i="1"/>
  <c r="H41" i="1" s="1"/>
  <c r="J41" i="1" s="1"/>
  <c r="K41" i="1" s="1"/>
  <c r="G45" i="1"/>
  <c r="H45" i="1" s="1"/>
  <c r="J45" i="1" s="1"/>
  <c r="K45" i="1" s="1"/>
  <c r="L22" i="1" l="1"/>
  <c r="M22" i="1" s="1"/>
  <c r="L31" i="1"/>
  <c r="M31" i="1" s="1"/>
  <c r="L33" i="1"/>
  <c r="M33" i="1" s="1"/>
  <c r="L32" i="1"/>
  <c r="M32" i="1" s="1"/>
  <c r="L24" i="1"/>
  <c r="M24" i="1" s="1"/>
  <c r="L23" i="1"/>
  <c r="L26" i="1"/>
  <c r="M26" i="1" s="1"/>
  <c r="L35" i="1"/>
  <c r="L36" i="1"/>
  <c r="M36" i="1" s="1"/>
  <c r="L34" i="1"/>
  <c r="M34" i="1" s="1"/>
  <c r="L25" i="1"/>
  <c r="M25" i="1" s="1"/>
  <c r="L27" i="1"/>
  <c r="M27" i="1" s="1"/>
  <c r="L50" i="1" l="1"/>
  <c r="L40" i="1"/>
  <c r="L51" i="1"/>
  <c r="L52" i="1"/>
  <c r="L43" i="1"/>
  <c r="L44" i="1"/>
  <c r="L55" i="1"/>
  <c r="L42" i="1"/>
  <c r="L53" i="1"/>
  <c r="M23" i="1"/>
  <c r="L41" i="1"/>
  <c r="M35" i="1"/>
  <c r="L54" i="1"/>
  <c r="L45" i="1"/>
  <c r="B66" i="1" l="1"/>
  <c r="M43" i="1"/>
  <c r="B67" i="1" s="1"/>
  <c r="C67" i="1"/>
  <c r="C68" i="1"/>
  <c r="B68" i="1"/>
  <c r="C65" i="1"/>
  <c r="M40" i="1"/>
  <c r="B65" i="1" s="1"/>
  <c r="O53" i="1"/>
  <c r="C66" i="1"/>
  <c r="O54" i="1"/>
  <c r="O55" i="1"/>
  <c r="N59" i="1" l="1"/>
  <c r="N58" i="1"/>
  <c r="O58" i="1"/>
  <c r="O59" i="1"/>
</calcChain>
</file>

<file path=xl/sharedStrings.xml><?xml version="1.0" encoding="utf-8"?>
<sst xmlns="http://schemas.openxmlformats.org/spreadsheetml/2006/main" count="402" uniqueCount="46">
  <si>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</si>
  <si>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</si>
  <si>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</si>
  <si>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</si>
  <si>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</si>
  <si>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</si>
  <si>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</si>
  <si>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</si>
  <si>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</si>
  <si>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</si>
  <si>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</si>
  <si>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</si>
  <si>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</si>
  <si>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</si>
  <si>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</si>
  <si>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</si>
  <si>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</si>
  <si>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</si>
  <si>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</si>
  <si>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</si>
  <si>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</si>
  <si>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</si>
  <si>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</si>
  <si>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</si>
  <si>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</si>
  <si>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</si>
  <si>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</si>
  <si>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</si>
  <si>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</si>
  <si>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</si>
  <si>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</si>
  <si>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</si>
  <si>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</si>
  <si>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</si>
  <si>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</si>
  <si>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</si>
  <si>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</si>
  <si>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</si>
  <si>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</si>
  <si>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</si>
  <si>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</si>
  <si>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</si>
  <si>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</si>
  <si>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Clara</t>
  </si>
  <si>
    <t>29.02.16</t>
  </si>
  <si>
    <t>P63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</si>
</sst>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78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0" fontId="0" fillId="5" borderId="0" xfId="0" applyFill="1"/>
    <xf numFmtId="0" fontId="3" fillId="6" borderId="0" xfId="0" applyFont="1" applyFill="1" applyAlignment="1">
      <alignment horizontal="left"/>
    </xf>
    <xf numFmtId="14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8" borderId="2" xfId="0" applyFill="1" applyBorder="1" applyProtection="1">
      <protection locked="0"/>
    </xf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-0.69897000433601875</c:v>
                </c:pt>
                <c:pt idx="1">
                  <c:v>-0.3010299956639812</c:v>
                </c:pt>
                <c:pt idx="2">
                  <c:v>0.17609125905568124</c:v>
                </c:pt>
                <c:pt idx="3">
                  <c:v>0.47712125471966244</c:v>
                </c:pt>
                <c:pt idx="4">
                  <c:v>0.81291335664285558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-1.5157001606532143</c:v>
                </c:pt>
                <c:pt idx="1">
                  <c:v>-1.0942041196321315</c:v>
                </c:pt>
                <c:pt idx="2">
                  <c:v>-0.49079747766889709</c:v>
                </c:pt>
                <c:pt idx="3">
                  <c:v>9.0786927949267598E-2</c:v>
                </c:pt>
                <c:pt idx="4">
                  <c:v>0.37776143870226281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6240"/>
        <c:axId val="106916800"/>
      </c:scatterChart>
      <c:valAx>
        <c:axId val="1069162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6916800"/>
        <c:crosses val="autoZero"/>
        <c:crossBetween val="midCat"/>
      </c:valAx>
      <c:valAx>
        <c:axId val="1069168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9162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-0.69897000433601875</c:v>
                </c:pt>
                <c:pt idx="1">
                  <c:v>-0.3010299956639812</c:v>
                </c:pt>
                <c:pt idx="2">
                  <c:v>0.17609125905568124</c:v>
                </c:pt>
                <c:pt idx="3">
                  <c:v>0.47712125471966244</c:v>
                </c:pt>
                <c:pt idx="4">
                  <c:v>0.81291335664285558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-1.5157001606532143</c:v>
                </c:pt>
                <c:pt idx="1">
                  <c:v>-1.0942041196321315</c:v>
                </c:pt>
                <c:pt idx="2">
                  <c:v>-0.49079747766889709</c:v>
                </c:pt>
                <c:pt idx="3">
                  <c:v>9.0786927949267598E-2</c:v>
                </c:pt>
                <c:pt idx="4">
                  <c:v>0.37776143870226281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0304"/>
        <c:axId val="69276176"/>
      </c:scatterChart>
      <c:valAx>
        <c:axId val="1097703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9276176"/>
        <c:crosses val="autoZero"/>
        <c:crossBetween val="midCat"/>
      </c:valAx>
      <c:valAx>
        <c:axId val="6927617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97703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0.24334513942481431</c:v>
                  </c:pt>
                  <c:pt idx="1">
                    <c:v>0.16408794166827517</c:v>
                  </c:pt>
                  <c:pt idx="2">
                    <c:v>0.33772478657145877</c:v>
                  </c:pt>
                  <c:pt idx="3">
                    <c:v>0.53099418473699522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0.24334513942481431</c:v>
                  </c:pt>
                  <c:pt idx="1">
                    <c:v>0.16408794166827517</c:v>
                  </c:pt>
                  <c:pt idx="2">
                    <c:v>0.33772478657145877</c:v>
                  </c:pt>
                  <c:pt idx="3">
                    <c:v>0.53099418473699522</c:v>
                  </c:pt>
                </c:numCache>
              </c:numRef>
            </c:minus>
          </c:errBars>
          <c:cat>
            <c:strRef>
              <c:f>siZBED3!$A$65:$A$68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siZBED3!$B$65:$B$68</c:f>
              <c:numCache>
                <c:formatCode>0.0</c:formatCode>
                <c:ptCount val="4"/>
                <c:pt idx="0">
                  <c:v>0.99162223782224801</c:v>
                </c:pt>
                <c:pt idx="1">
                  <c:v>0.96493115044746014</c:v>
                </c:pt>
                <c:pt idx="2">
                  <c:v>4.0981611531045674</c:v>
                </c:pt>
                <c:pt idx="3">
                  <c:v>4.280912805171595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736640"/>
        <c:axId val="262737200"/>
      </c:barChart>
      <c:catAx>
        <c:axId val="2627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62737200"/>
        <c:crosses val="autoZero"/>
        <c:auto val="1"/>
        <c:lblAlgn val="ctr"/>
        <c:lblOffset val="100"/>
        <c:noMultiLvlLbl val="0"/>
      </c:catAx>
      <c:valAx>
        <c:axId val="262737200"/>
        <c:scaling>
          <c:orientation val="minMax"/>
          <c:max val="17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86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627366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Insulin secretion Human b-cell line</a:t>
            </a:r>
            <a:endParaRPr lang="fr-FR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siZBED3!$O$58:$O$59</c:f>
                <c:numCache>
                  <c:formatCode>General</c:formatCode>
                  <c:ptCount val="2"/>
                  <c:pt idx="0">
                    <c:v>0.34383494569405465</c:v>
                  </c:pt>
                  <c:pt idx="1">
                    <c:v>0.18017758746055962</c:v>
                  </c:pt>
                </c:numCache>
              </c:numRef>
            </c:plus>
            <c:minus>
              <c:numRef>
                <c:f>siZBED3!$O$58:$O$59</c:f>
                <c:numCache>
                  <c:formatCode>General</c:formatCode>
                  <c:ptCount val="2"/>
                  <c:pt idx="0">
                    <c:v>0.34383494569405465</c:v>
                  </c:pt>
                  <c:pt idx="1">
                    <c:v>0.18017758746055962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siZBED3!$M$58:$M$59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siZBED3!$N$58:$N$59</c:f>
              <c:numCache>
                <c:formatCode>0.0</c:formatCode>
                <c:ptCount val="2"/>
                <c:pt idx="0">
                  <c:v>0.98956070052923784</c:v>
                </c:pt>
                <c:pt idx="1">
                  <c:v>1.059355777901781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321888"/>
        <c:axId val="262739440"/>
      </c:barChart>
      <c:catAx>
        <c:axId val="2003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2739440"/>
        <c:crosses val="autoZero"/>
        <c:auto val="1"/>
        <c:lblAlgn val="ctr"/>
        <c:lblOffset val="100"/>
        <c:noMultiLvlLbl val="0"/>
      </c:catAx>
      <c:valAx>
        <c:axId val="262739440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Fold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3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0.24334513942481431</c:v>
                  </c:pt>
                  <c:pt idx="1">
                    <c:v>0.16408794166827517</c:v>
                  </c:pt>
                  <c:pt idx="2">
                    <c:v>0.33772478657145877</c:v>
                  </c:pt>
                  <c:pt idx="3">
                    <c:v>0.53099418473699522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0.24334513942481431</c:v>
                  </c:pt>
                  <c:pt idx="1">
                    <c:v>0.16408794166827517</c:v>
                  </c:pt>
                  <c:pt idx="2">
                    <c:v>0.33772478657145877</c:v>
                  </c:pt>
                  <c:pt idx="3">
                    <c:v>0.53099418473699522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0.58673558588514652</c:v>
                </c:pt>
                <c:pt idx="1">
                  <c:v>2.459699254036213</c:v>
                </c:pt>
                <c:pt idx="2">
                  <c:v>3.1951966576930659</c:v>
                </c:pt>
                <c:pt idx="3">
                  <c:v>4.2728238512926335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19040"/>
        <c:axId val="106919600"/>
      </c:barChart>
      <c:catAx>
        <c:axId val="10691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919600"/>
        <c:crosses val="autoZero"/>
        <c:auto val="1"/>
        <c:lblAlgn val="ctr"/>
        <c:lblOffset val="100"/>
        <c:noMultiLvlLbl val="0"/>
      </c:catAx>
      <c:valAx>
        <c:axId val="106919600"/>
        <c:scaling>
          <c:orientation val="minMax"/>
          <c:max val="17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86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9190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71"/>
          <c:y val="2.720080182307727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2.6588450449104997</c:v>
                  </c:pt>
                  <c:pt idx="1">
                    <c:v>0.2122197985878069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2.6588450449104997</c:v>
                  </c:pt>
                  <c:pt idx="1">
                    <c:v>0.2122197985878069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4.9226338435875947</c:v>
                </c:pt>
                <c:pt idx="1">
                  <c:v>1.3476069742592642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13120"/>
        <c:axId val="197413680"/>
      </c:barChart>
      <c:catAx>
        <c:axId val="19741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7413680"/>
        <c:crosses val="autoZero"/>
        <c:auto val="1"/>
        <c:lblAlgn val="ctr"/>
        <c:lblOffset val="100"/>
        <c:noMultiLvlLbl val="0"/>
      </c:catAx>
      <c:valAx>
        <c:axId val="1974136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74131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-0.69897000433601875</c:v>
                </c:pt>
                <c:pt idx="1">
                  <c:v>-0.3010299956639812</c:v>
                </c:pt>
                <c:pt idx="2">
                  <c:v>0.17609125905568124</c:v>
                </c:pt>
                <c:pt idx="3">
                  <c:v>0.47712125471966244</c:v>
                </c:pt>
                <c:pt idx="4">
                  <c:v>0.81291335664285558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-1.5157001606532143</c:v>
                </c:pt>
                <c:pt idx="1">
                  <c:v>-1.0942041196321315</c:v>
                </c:pt>
                <c:pt idx="2">
                  <c:v>-0.49079747766889709</c:v>
                </c:pt>
                <c:pt idx="3">
                  <c:v>9.0786927949267598E-2</c:v>
                </c:pt>
                <c:pt idx="4">
                  <c:v>0.37776143870226281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6480"/>
        <c:axId val="197417040"/>
      </c:scatterChart>
      <c:valAx>
        <c:axId val="1974164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7417040"/>
        <c:crosses val="autoZero"/>
        <c:crossBetween val="midCat"/>
      </c:valAx>
      <c:valAx>
        <c:axId val="19741704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7416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0.24334513942481431</c:v>
                  </c:pt>
                  <c:pt idx="1">
                    <c:v>0.16408794166827517</c:v>
                  </c:pt>
                  <c:pt idx="2">
                    <c:v>0.33772478657145877</c:v>
                  </c:pt>
                  <c:pt idx="3">
                    <c:v>0.53099418473699522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0.24334513942481431</c:v>
                  </c:pt>
                  <c:pt idx="1">
                    <c:v>0.16408794166827517</c:v>
                  </c:pt>
                  <c:pt idx="2">
                    <c:v>0.33772478657145877</c:v>
                  </c:pt>
                  <c:pt idx="3">
                    <c:v>0.53099418473699522</c:v>
                  </c:pt>
                </c:numCache>
              </c:numRef>
            </c:minus>
          </c:errBars>
          <c:cat>
            <c:strRef>
              <c:f>siZBED3!$A$65:$A$68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siZBED3!$B$65:$B$68</c:f>
              <c:numCache>
                <c:formatCode>0.0</c:formatCode>
                <c:ptCount val="4"/>
                <c:pt idx="0">
                  <c:v>0.99162223782224801</c:v>
                </c:pt>
                <c:pt idx="1">
                  <c:v>0.96493115044746014</c:v>
                </c:pt>
                <c:pt idx="2">
                  <c:v>4.0981611531045674</c:v>
                </c:pt>
                <c:pt idx="3">
                  <c:v>4.280912805171595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19280"/>
        <c:axId val="197419840"/>
      </c:barChart>
      <c:catAx>
        <c:axId val="19741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7419840"/>
        <c:crosses val="autoZero"/>
        <c:auto val="1"/>
        <c:lblAlgn val="ctr"/>
        <c:lblOffset val="100"/>
        <c:noMultiLvlLbl val="0"/>
      </c:catAx>
      <c:valAx>
        <c:axId val="197419840"/>
        <c:scaling>
          <c:orientation val="minMax"/>
          <c:max val="17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86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74192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Insulin secretion Human b-cell line</a:t>
            </a:r>
            <a:endParaRPr lang="fr-FR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siZBED3!$O$58:$O$59</c:f>
                <c:numCache>
                  <c:formatCode>General</c:formatCode>
                  <c:ptCount val="2"/>
                  <c:pt idx="0">
                    <c:v>0.34383494569405465</c:v>
                  </c:pt>
                  <c:pt idx="1">
                    <c:v>0.18017758746055962</c:v>
                  </c:pt>
                </c:numCache>
              </c:numRef>
            </c:plus>
            <c:minus>
              <c:numRef>
                <c:f>siZBED3!$O$58:$O$59</c:f>
                <c:numCache>
                  <c:formatCode>General</c:formatCode>
                  <c:ptCount val="2"/>
                  <c:pt idx="0">
                    <c:v>0.34383494569405465</c:v>
                  </c:pt>
                  <c:pt idx="1">
                    <c:v>0.18017758746055962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siZBED3!$M$58:$M$59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siZBED3!$N$58:$N$59</c:f>
              <c:numCache>
                <c:formatCode>0.0</c:formatCode>
                <c:ptCount val="2"/>
                <c:pt idx="0">
                  <c:v>0.98956070052923784</c:v>
                </c:pt>
                <c:pt idx="1">
                  <c:v>1.059355777901781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29504"/>
        <c:axId val="197030064"/>
      </c:barChart>
      <c:catAx>
        <c:axId val="1970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030064"/>
        <c:crosses val="autoZero"/>
        <c:auto val="1"/>
        <c:lblAlgn val="ctr"/>
        <c:lblOffset val="100"/>
        <c:noMultiLvlLbl val="0"/>
      </c:catAx>
      <c:valAx>
        <c:axId val="197030064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Fold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0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-0.69897000433601875</c:v>
                </c:pt>
                <c:pt idx="1">
                  <c:v>-0.3010299956639812</c:v>
                </c:pt>
                <c:pt idx="2">
                  <c:v>0.17609125905568124</c:v>
                </c:pt>
                <c:pt idx="3">
                  <c:v>0.47712125471966244</c:v>
                </c:pt>
                <c:pt idx="4">
                  <c:v>0.81291335664285558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-1.5157001606532143</c:v>
                </c:pt>
                <c:pt idx="1">
                  <c:v>-1.0942041196321315</c:v>
                </c:pt>
                <c:pt idx="2">
                  <c:v>-0.49079747766889709</c:v>
                </c:pt>
                <c:pt idx="3">
                  <c:v>9.0786927949267598E-2</c:v>
                </c:pt>
                <c:pt idx="4">
                  <c:v>0.37776143870226281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484576"/>
        <c:axId val="258485136"/>
      </c:scatterChart>
      <c:valAx>
        <c:axId val="2584845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58485136"/>
        <c:crosses val="autoZero"/>
        <c:crossBetween val="midCat"/>
      </c:valAx>
      <c:valAx>
        <c:axId val="25848513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584845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0.24334513942481431</c:v>
                  </c:pt>
                  <c:pt idx="1">
                    <c:v>0.16408794166827517</c:v>
                  </c:pt>
                  <c:pt idx="2">
                    <c:v>0.33772478657145877</c:v>
                  </c:pt>
                  <c:pt idx="3">
                    <c:v>0.53099418473699522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0.24334513942481431</c:v>
                  </c:pt>
                  <c:pt idx="1">
                    <c:v>0.16408794166827517</c:v>
                  </c:pt>
                  <c:pt idx="2">
                    <c:v>0.33772478657145877</c:v>
                  </c:pt>
                  <c:pt idx="3">
                    <c:v>0.53099418473699522</c:v>
                  </c:pt>
                </c:numCache>
              </c:numRef>
            </c:minus>
          </c:errBars>
          <c:cat>
            <c:strRef>
              <c:f>siZBED3!$A$65:$A$68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siZBED3!$B$65:$B$68</c:f>
              <c:numCache>
                <c:formatCode>0.0</c:formatCode>
                <c:ptCount val="4"/>
                <c:pt idx="0">
                  <c:v>0.99162223782224801</c:v>
                </c:pt>
                <c:pt idx="1">
                  <c:v>0.96493115044746014</c:v>
                </c:pt>
                <c:pt idx="2">
                  <c:v>4.0981611531045674</c:v>
                </c:pt>
                <c:pt idx="3">
                  <c:v>4.280912805171595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286976"/>
        <c:axId val="258288096"/>
      </c:barChart>
      <c:catAx>
        <c:axId val="25828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58288096"/>
        <c:crosses val="autoZero"/>
        <c:auto val="1"/>
        <c:lblAlgn val="ctr"/>
        <c:lblOffset val="100"/>
        <c:noMultiLvlLbl val="0"/>
      </c:catAx>
      <c:valAx>
        <c:axId val="258288096"/>
        <c:scaling>
          <c:orientation val="minMax"/>
          <c:max val="17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86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582869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Insulin secretion Human b-cell line</a:t>
            </a:r>
            <a:endParaRPr lang="fr-FR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siZBED3!$O$58:$O$59</c:f>
                <c:numCache>
                  <c:formatCode>General</c:formatCode>
                  <c:ptCount val="2"/>
                  <c:pt idx="0">
                    <c:v>0.34383494569405465</c:v>
                  </c:pt>
                  <c:pt idx="1">
                    <c:v>0.18017758746055962</c:v>
                  </c:pt>
                </c:numCache>
              </c:numRef>
            </c:plus>
            <c:minus>
              <c:numRef>
                <c:f>siZBED3!$O$58:$O$59</c:f>
                <c:numCache>
                  <c:formatCode>General</c:formatCode>
                  <c:ptCount val="2"/>
                  <c:pt idx="0">
                    <c:v>0.34383494569405465</c:v>
                  </c:pt>
                  <c:pt idx="1">
                    <c:v>0.18017758746055962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siZBED3!$M$58:$M$59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siZBED3!$N$58:$N$59</c:f>
              <c:numCache>
                <c:formatCode>0.0</c:formatCode>
                <c:ptCount val="2"/>
                <c:pt idx="0">
                  <c:v>0.98956070052923784</c:v>
                </c:pt>
                <c:pt idx="1">
                  <c:v>1.059355777901781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02832"/>
        <c:axId val="204300592"/>
      </c:barChart>
      <c:catAx>
        <c:axId val="20430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300592"/>
        <c:crosses val="autoZero"/>
        <c:auto val="1"/>
        <c:lblAlgn val="ctr"/>
        <c:lblOffset val="100"/>
        <c:noMultiLvlLbl val="0"/>
      </c:catAx>
      <c:valAx>
        <c:axId val="204300592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Fold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391205</xdr:colOff>
      <xdr:row>57</xdr:row>
      <xdr:rowOff>143895</xdr:rowOff>
    </xdr:from>
    <xdr:to>
      <xdr:col>8</xdr:col>
      <xdr:colOff>700769</xdr:colOff>
      <xdr:row>74</xdr:row>
      <xdr:rowOff>27214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391205</xdr:colOff>
      <xdr:row>57</xdr:row>
      <xdr:rowOff>143895</xdr:rowOff>
    </xdr:from>
    <xdr:to>
      <xdr:col>8</xdr:col>
      <xdr:colOff>700769</xdr:colOff>
      <xdr:row>74</xdr:row>
      <xdr:rowOff>27214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823232</xdr:colOff>
      <xdr:row>60</xdr:row>
      <xdr:rowOff>136070</xdr:rowOff>
    </xdr:from>
    <xdr:to>
      <xdr:col>14</xdr:col>
      <xdr:colOff>843644</xdr:colOff>
      <xdr:row>81</xdr:row>
      <xdr:rowOff>126545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391205</xdr:colOff>
      <xdr:row>57</xdr:row>
      <xdr:rowOff>143895</xdr:rowOff>
    </xdr:from>
    <xdr:to>
      <xdr:col>8</xdr:col>
      <xdr:colOff>700769</xdr:colOff>
      <xdr:row>74</xdr:row>
      <xdr:rowOff>27214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823232</xdr:colOff>
      <xdr:row>60</xdr:row>
      <xdr:rowOff>136070</xdr:rowOff>
    </xdr:from>
    <xdr:to>
      <xdr:col>14</xdr:col>
      <xdr:colOff>843644</xdr:colOff>
      <xdr:row>81</xdr:row>
      <xdr:rowOff>126545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391205</xdr:colOff>
      <xdr:row>57</xdr:row>
      <xdr:rowOff>143895</xdr:rowOff>
    </xdr:from>
    <xdr:to>
      <xdr:col>8</xdr:col>
      <xdr:colOff>700769</xdr:colOff>
      <xdr:row>74</xdr:row>
      <xdr:rowOff>27214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823232</xdr:colOff>
      <xdr:row>60</xdr:row>
      <xdr:rowOff>136070</xdr:rowOff>
    </xdr:from>
    <xdr:to>
      <xdr:col>14</xdr:col>
      <xdr:colOff>843644</xdr:colOff>
      <xdr:row>81</xdr:row>
      <xdr:rowOff>126545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13" zoomScale="70" zoomScaleNormal="70" workbookViewId="0">
      <selection activeCell="O44" sqref="O44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6" style="2" bestFit="1" customWidth="1"/>
    <col min="5" max="5" width="8.37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8" width="10.25" style="2" bestFit="1" customWidth="1"/>
    <col min="19" max="16384" width="8.75" style="2"/>
  </cols>
  <sheetData>
    <row r="1" spans="1:20" x14ac:dyDescent="0.2">
      <c r="A1" s="64" t="s">
        <v>0</v>
      </c>
      <c r="B1" s="65" t="s">
        <v>44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x14ac:dyDescent="0.2">
      <c r="A3" s="64" t="s">
        <v>2</v>
      </c>
      <c r="B3" s="66" t="s">
        <v>43</v>
      </c>
      <c r="D3" s="10" t="s">
        <v>41</v>
      </c>
      <c r="E3" s="10">
        <v>238608</v>
      </c>
      <c r="F3" s="10">
        <v>218280</v>
      </c>
    </row>
    <row r="4" spans="1:20" x14ac:dyDescent="0.2">
      <c r="D4" s="10" t="s">
        <v>42</v>
      </c>
      <c r="E4" s="10">
        <v>247016</v>
      </c>
      <c r="F4" s="10">
        <v>312416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3">
        <v>4.7E-2</v>
      </c>
      <c r="D8" s="63">
        <v>5.0999999999999997E-2</v>
      </c>
      <c r="E8" s="11">
        <f t="shared" ref="E8:E13" si="0">AVERAGE(C8:D8)</f>
        <v>4.9000000000000002E-2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v>0.2</v>
      </c>
      <c r="C9" s="63">
        <v>8.5999999999999993E-2</v>
      </c>
      <c r="D9" s="63">
        <v>7.2999999999999995E-2</v>
      </c>
      <c r="E9" s="11">
        <f t="shared" si="0"/>
        <v>7.9499999999999987E-2</v>
      </c>
      <c r="F9" s="12">
        <f>(E9-$E$8)</f>
        <v>3.0499999999999985E-2</v>
      </c>
      <c r="G9" s="12">
        <f>LOG(B9)</f>
        <v>-0.69897000433601875</v>
      </c>
      <c r="H9" s="12">
        <f>LOG(F9)</f>
        <v>-1.5157001606532143</v>
      </c>
      <c r="N9"/>
      <c r="O9"/>
      <c r="P9"/>
    </row>
    <row r="10" spans="1:20" ht="15" x14ac:dyDescent="0.3">
      <c r="A10" s="10">
        <v>10.4</v>
      </c>
      <c r="B10" s="12">
        <v>0.5</v>
      </c>
      <c r="C10" s="63">
        <v>0.11600000000000001</v>
      </c>
      <c r="D10" s="63">
        <v>0.14299999999999999</v>
      </c>
      <c r="E10" s="11">
        <f t="shared" si="0"/>
        <v>0.1295</v>
      </c>
      <c r="F10" s="12">
        <f>(E10-$E$8)</f>
        <v>8.0500000000000002E-2</v>
      </c>
      <c r="G10" s="12">
        <f>LOG(B10)</f>
        <v>-0.3010299956639812</v>
      </c>
      <c r="H10" s="12">
        <f>LOG(F10)</f>
        <v>-1.0942041196321315</v>
      </c>
      <c r="N10"/>
      <c r="O10"/>
      <c r="P10"/>
    </row>
    <row r="11" spans="1:20" ht="15" x14ac:dyDescent="0.3">
      <c r="A11" s="10">
        <v>31.5</v>
      </c>
      <c r="B11" s="12">
        <v>1.5</v>
      </c>
      <c r="C11" s="63">
        <v>0.39700000000000002</v>
      </c>
      <c r="D11" s="63">
        <v>0.34699999999999998</v>
      </c>
      <c r="E11" s="11">
        <f t="shared" si="0"/>
        <v>0.372</v>
      </c>
      <c r="F11" s="12">
        <f>(E11-$E$8)</f>
        <v>0.32300000000000001</v>
      </c>
      <c r="G11" s="12">
        <f>LOG(B11)</f>
        <v>0.17609125905568124</v>
      </c>
      <c r="H11" s="12">
        <f>LOG(F11)</f>
        <v>-0.49079747766889709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v>3</v>
      </c>
      <c r="C12" s="63">
        <v>1.337</v>
      </c>
      <c r="D12" s="63">
        <v>1.226</v>
      </c>
      <c r="E12" s="11">
        <f t="shared" si="0"/>
        <v>1.2814999999999999</v>
      </c>
      <c r="F12" s="12">
        <f>(E12-$E$8)</f>
        <v>1.2324999999999999</v>
      </c>
      <c r="G12" s="12">
        <f>LOG(B12)</f>
        <v>0.47712125471966244</v>
      </c>
      <c r="H12" s="12">
        <f>LOG(F12)</f>
        <v>9.0786927949267598E-2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v>6.5</v>
      </c>
      <c r="C13" s="63">
        <v>2.4649999999999999</v>
      </c>
      <c r="D13" s="63">
        <v>2.4060000000000001</v>
      </c>
      <c r="E13" s="11">
        <f t="shared" si="0"/>
        <v>2.4355000000000002</v>
      </c>
      <c r="F13" s="12">
        <f>(E13-$E$8)</f>
        <v>2.3865000000000003</v>
      </c>
      <c r="G13" s="12">
        <f>LOG(B13)</f>
        <v>0.81291335664285558</v>
      </c>
      <c r="H13" s="12">
        <f>LOG(F13)</f>
        <v>0.37776143870226281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1.3044069291334019</v>
      </c>
      <c r="N15"/>
    </row>
    <row r="16" spans="1:20" ht="15" x14ac:dyDescent="0.25">
      <c r="A16" s="5" t="s">
        <v>11</v>
      </c>
      <c r="B16" s="11">
        <f>INTERCEPT(H9:H13,G9:G13)</f>
        <v>-0.64803424130490994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67">
        <v>0.27400000000000002</v>
      </c>
      <c r="C22" s="67">
        <v>0.26200000000000001</v>
      </c>
      <c r="D22" s="27">
        <f>AVERAGE(B22:C22)</f>
        <v>0.26800000000000002</v>
      </c>
      <c r="E22" s="27">
        <f>D22-E$8</f>
        <v>0.21900000000000003</v>
      </c>
      <c r="F22" s="27" t="b">
        <f>F40=LOG(E22)</f>
        <v>0</v>
      </c>
      <c r="G22" s="28">
        <f>(F22-$B$16)/$B$15</f>
        <v>0.49680374032928443</v>
      </c>
      <c r="H22" s="28">
        <f>10^G22</f>
        <v>3.1390898042013089</v>
      </c>
      <c r="I22" s="29">
        <v>500</v>
      </c>
      <c r="J22" s="30">
        <f>(H22*I22)</f>
        <v>1569.5449021006546</v>
      </c>
      <c r="K22" s="31">
        <f>(0.05*J22/1000)*1000</f>
        <v>78.477245105032736</v>
      </c>
      <c r="L22" s="32">
        <f>K22+K40+K50</f>
        <v>79.37188521148579</v>
      </c>
      <c r="M22" s="33">
        <f>(L22*1000000/50000)/1000</f>
        <v>1.5874377042297159</v>
      </c>
      <c r="N22" s="34"/>
    </row>
    <row r="23" spans="1:17" ht="15" x14ac:dyDescent="0.3">
      <c r="B23" s="67">
        <v>0.28499999999999998</v>
      </c>
      <c r="C23" s="67">
        <v>0.23300000000000001</v>
      </c>
      <c r="D23" s="27">
        <f t="shared" ref="D23:D27" si="1">AVERAGE(B23:C23)</f>
        <v>0.25900000000000001</v>
      </c>
      <c r="E23" s="27">
        <f t="shared" ref="E23:E27" si="2">D23-E$8</f>
        <v>0.21000000000000002</v>
      </c>
      <c r="F23" s="27">
        <f t="shared" ref="F23:F27" si="3">LOG(E23)</f>
        <v>-0.6777807052660807</v>
      </c>
      <c r="G23" s="28">
        <f t="shared" ref="G23:G27" si="4">(F23-$B$16)/$B$15</f>
        <v>-2.2804589041038877E-2</v>
      </c>
      <c r="H23" s="28">
        <f t="shared" ref="H23:H27" si="5">10^G23</f>
        <v>0.94884530055153049</v>
      </c>
      <c r="I23" s="29">
        <v>500</v>
      </c>
      <c r="J23" s="30">
        <f t="shared" ref="J23:J27" si="6">(H23*I23)</f>
        <v>474.42265027576525</v>
      </c>
      <c r="K23" s="31">
        <f t="shared" ref="K23:K27" si="7">(0.05*J23/1000)*1000</f>
        <v>23.721132513788262</v>
      </c>
      <c r="L23" s="32">
        <f>K23+K41+K51</f>
        <v>24.46785103596585</v>
      </c>
      <c r="M23" s="33">
        <f t="shared" ref="M23:M27" si="8">(L23*1000000/50000)/1000</f>
        <v>0.48935702071931697</v>
      </c>
      <c r="N23" s="34"/>
    </row>
    <row r="24" spans="1:17" ht="15" x14ac:dyDescent="0.3">
      <c r="B24" s="67">
        <v>0.40600000000000003</v>
      </c>
      <c r="C24" s="67">
        <v>0.253</v>
      </c>
      <c r="D24" s="27">
        <f t="shared" si="1"/>
        <v>0.32950000000000002</v>
      </c>
      <c r="E24" s="27">
        <f t="shared" si="2"/>
        <v>0.28050000000000003</v>
      </c>
      <c r="F24" s="27">
        <f t="shared" si="3"/>
        <v>-0.55206713440781974</v>
      </c>
      <c r="G24" s="28">
        <f t="shared" si="4"/>
        <v>7.3571448260281072E-2</v>
      </c>
      <c r="H24" s="28">
        <f t="shared" si="5"/>
        <v>1.1845992361386302</v>
      </c>
      <c r="I24" s="29">
        <v>500</v>
      </c>
      <c r="J24" s="30">
        <f t="shared" si="6"/>
        <v>592.2996180693151</v>
      </c>
      <c r="K24" s="31">
        <f t="shared" si="7"/>
        <v>29.614980903465757</v>
      </c>
      <c r="L24" s="32">
        <f t="shared" ref="L24:L27" si="9">K24+K42+K52</f>
        <v>30.589927527318835</v>
      </c>
      <c r="M24" s="33">
        <f t="shared" si="8"/>
        <v>0.61179855054637677</v>
      </c>
      <c r="N24" s="34"/>
    </row>
    <row r="25" spans="1:17" ht="15" x14ac:dyDescent="0.3">
      <c r="A25" s="1" t="s">
        <v>26</v>
      </c>
      <c r="B25" s="67">
        <v>0.19</v>
      </c>
      <c r="C25" s="67">
        <v>0.2</v>
      </c>
      <c r="D25" s="27">
        <f t="shared" si="1"/>
        <v>0.19500000000000001</v>
      </c>
      <c r="E25" s="27">
        <f t="shared" si="2"/>
        <v>0.14600000000000002</v>
      </c>
      <c r="F25" s="27">
        <f t="shared" si="3"/>
        <v>-0.83564714421556285</v>
      </c>
      <c r="G25" s="28">
        <f t="shared" si="4"/>
        <v>-0.14383004162305069</v>
      </c>
      <c r="H25" s="28">
        <f t="shared" si="5"/>
        <v>0.71807525046365928</v>
      </c>
      <c r="I25" s="29">
        <v>500</v>
      </c>
      <c r="J25" s="30">
        <f t="shared" si="6"/>
        <v>359.03762523182962</v>
      </c>
      <c r="K25" s="31">
        <f t="shared" si="7"/>
        <v>17.951881261591481</v>
      </c>
      <c r="L25" s="32">
        <f t="shared" si="9"/>
        <v>19.509749877623456</v>
      </c>
      <c r="M25" s="33">
        <f t="shared" si="8"/>
        <v>0.39019499755246917</v>
      </c>
      <c r="N25" s="34"/>
    </row>
    <row r="26" spans="1:17" ht="15" x14ac:dyDescent="0.3">
      <c r="B26" s="67">
        <v>0.21199999999999999</v>
      </c>
      <c r="C26" s="67">
        <v>0.183</v>
      </c>
      <c r="D26" s="27">
        <f t="shared" si="1"/>
        <v>0.19750000000000001</v>
      </c>
      <c r="E26" s="27">
        <f t="shared" si="2"/>
        <v>0.14850000000000002</v>
      </c>
      <c r="F26" s="27">
        <f>LOG(E26)</f>
        <v>-0.82827354634676875</v>
      </c>
      <c r="G26" s="28">
        <f t="shared" si="4"/>
        <v>-0.13817720606682371</v>
      </c>
      <c r="H26" s="28">
        <f t="shared" si="5"/>
        <v>0.72748290762863632</v>
      </c>
      <c r="I26" s="29">
        <v>500</v>
      </c>
      <c r="J26" s="30">
        <f t="shared" si="6"/>
        <v>363.74145381431816</v>
      </c>
      <c r="K26" s="31">
        <f t="shared" si="7"/>
        <v>18.187072690715908</v>
      </c>
      <c r="L26" s="32">
        <f t="shared" si="9"/>
        <v>19.517537046081067</v>
      </c>
      <c r="M26" s="33">
        <f t="shared" si="8"/>
        <v>0.39035074092162131</v>
      </c>
      <c r="N26" s="34"/>
    </row>
    <row r="27" spans="1:17" ht="15" x14ac:dyDescent="0.3">
      <c r="B27" s="67">
        <v>0.22700000000000001</v>
      </c>
      <c r="C27" s="67">
        <v>0.224</v>
      </c>
      <c r="D27" s="27">
        <f t="shared" si="1"/>
        <v>0.22550000000000001</v>
      </c>
      <c r="E27" s="27">
        <f t="shared" si="2"/>
        <v>0.17649999999999999</v>
      </c>
      <c r="F27" s="27">
        <f t="shared" si="3"/>
        <v>-0.75325529027615867</v>
      </c>
      <c r="G27" s="28">
        <f t="shared" si="4"/>
        <v>-8.0665815721443282E-2</v>
      </c>
      <c r="H27" s="28">
        <f t="shared" si="5"/>
        <v>0.83048957324956219</v>
      </c>
      <c r="I27" s="29">
        <v>500</v>
      </c>
      <c r="J27" s="30">
        <f t="shared" si="6"/>
        <v>415.24478662478111</v>
      </c>
      <c r="K27" s="31">
        <f t="shared" si="7"/>
        <v>20.762239331239059</v>
      </c>
      <c r="L27" s="32">
        <f t="shared" si="9"/>
        <v>22.371363223954095</v>
      </c>
      <c r="M27" s="33">
        <f t="shared" si="8"/>
        <v>0.44742726447908193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67">
        <v>0.27400000000000002</v>
      </c>
      <c r="C31" s="67">
        <v>0.26200000000000001</v>
      </c>
      <c r="D31" s="27">
        <f>AVERAGE(B31:C31)</f>
        <v>0.26800000000000002</v>
      </c>
      <c r="E31" s="27">
        <f>D31-E$8</f>
        <v>0.21900000000000003</v>
      </c>
      <c r="F31" s="27">
        <f>LOG(E31)</f>
        <v>-0.65955588515988162</v>
      </c>
      <c r="G31" s="28">
        <f>(F31-$B$16)/$B$15</f>
        <v>-8.8328600512925931E-3</v>
      </c>
      <c r="H31" s="28">
        <f>10^G31</f>
        <v>0.97986701854951119</v>
      </c>
      <c r="I31" s="29">
        <v>500</v>
      </c>
      <c r="J31" s="30">
        <f>(H31*I31)</f>
        <v>489.93350927475558</v>
      </c>
      <c r="K31" s="31">
        <f>(0.05*J31/1000)*1000</f>
        <v>24.49667546373778</v>
      </c>
      <c r="L31" s="32">
        <f>K31+K50</f>
        <v>25.136245013963492</v>
      </c>
      <c r="M31" s="33">
        <f>(L31*1000000/50000)/1000</f>
        <v>0.50272490027926986</v>
      </c>
      <c r="N31" s="35"/>
      <c r="Q31"/>
    </row>
    <row r="32" spans="1:17" ht="15" x14ac:dyDescent="0.3">
      <c r="B32" s="67">
        <v>0.28499999999999998</v>
      </c>
      <c r="C32" s="67">
        <v>0.23300000000000001</v>
      </c>
      <c r="D32" s="27">
        <f t="shared" ref="D32:D36" si="10">AVERAGE(B32:C32)</f>
        <v>0.25900000000000001</v>
      </c>
      <c r="E32" s="27">
        <f t="shared" ref="E32:E36" si="11">D32-E$8</f>
        <v>0.21000000000000002</v>
      </c>
      <c r="F32" s="27">
        <f t="shared" ref="F32:F36" si="12">LOG(E32)</f>
        <v>-0.6777807052660807</v>
      </c>
      <c r="G32" s="28">
        <f t="shared" ref="G32:G36" si="13">(F32-$B$16)/$B$15</f>
        <v>-2.2804589041038877E-2</v>
      </c>
      <c r="H32" s="28">
        <f t="shared" ref="H32:H36" si="14">10^G32</f>
        <v>0.94884530055153049</v>
      </c>
      <c r="I32" s="29">
        <v>500</v>
      </c>
      <c r="J32" s="30">
        <f t="shared" ref="J32:J36" si="15">(H32*I32)</f>
        <v>474.42265027576525</v>
      </c>
      <c r="K32" s="31">
        <f t="shared" ref="K32:K36" si="16">(0.05*J32/1000)*1000</f>
        <v>23.721132513788262</v>
      </c>
      <c r="L32" s="32">
        <f>K32+K51</f>
        <v>24.272250640633096</v>
      </c>
      <c r="M32" s="33">
        <f t="shared" ref="M32:M36" si="17">(L32*1000000/50000)/1000</f>
        <v>0.48544501281266189</v>
      </c>
      <c r="N32" s="36"/>
      <c r="Q32"/>
    </row>
    <row r="33" spans="1:21" ht="15" x14ac:dyDescent="0.3">
      <c r="B33" s="67">
        <v>0.40600000000000003</v>
      </c>
      <c r="C33" s="67">
        <v>0.253</v>
      </c>
      <c r="D33" s="27">
        <f t="shared" si="10"/>
        <v>0.32950000000000002</v>
      </c>
      <c r="E33" s="27">
        <f t="shared" si="11"/>
        <v>0.28050000000000003</v>
      </c>
      <c r="F33" s="27">
        <f t="shared" si="12"/>
        <v>-0.55206713440781974</v>
      </c>
      <c r="G33" s="28">
        <f t="shared" si="13"/>
        <v>7.3571448260281072E-2</v>
      </c>
      <c r="H33" s="28">
        <f t="shared" si="14"/>
        <v>1.1845992361386302</v>
      </c>
      <c r="I33" s="29">
        <v>500</v>
      </c>
      <c r="J33" s="30">
        <f t="shared" si="15"/>
        <v>592.2996180693151</v>
      </c>
      <c r="K33" s="31">
        <f t="shared" si="16"/>
        <v>29.614980903465757</v>
      </c>
      <c r="L33" s="32">
        <f t="shared" ref="L33:L36" si="18">K33+K52</f>
        <v>30.394327131986081</v>
      </c>
      <c r="M33" s="33">
        <f t="shared" si="17"/>
        <v>0.60788654263972164</v>
      </c>
      <c r="N33" s="36"/>
      <c r="Q33"/>
      <c r="R33"/>
      <c r="S33"/>
    </row>
    <row r="34" spans="1:21" ht="15" x14ac:dyDescent="0.3">
      <c r="A34" s="1" t="s">
        <v>26</v>
      </c>
      <c r="B34" s="67">
        <v>0.19</v>
      </c>
      <c r="C34" s="67">
        <v>0.2</v>
      </c>
      <c r="D34" s="27">
        <f t="shared" si="10"/>
        <v>0.19500000000000001</v>
      </c>
      <c r="E34" s="27">
        <f t="shared" si="11"/>
        <v>0.14600000000000002</v>
      </c>
      <c r="F34" s="27">
        <f t="shared" si="12"/>
        <v>-0.83564714421556285</v>
      </c>
      <c r="G34" s="28">
        <f t="shared" si="13"/>
        <v>-0.14383004162305069</v>
      </c>
      <c r="H34" s="28">
        <f t="shared" si="14"/>
        <v>0.71807525046365928</v>
      </c>
      <c r="I34" s="29">
        <v>500</v>
      </c>
      <c r="J34" s="30">
        <f t="shared" si="15"/>
        <v>359.03762523182962</v>
      </c>
      <c r="K34" s="31">
        <f t="shared" si="16"/>
        <v>17.951881261591481</v>
      </c>
      <c r="L34" s="32">
        <f t="shared" si="18"/>
        <v>18.870180327397744</v>
      </c>
      <c r="M34" s="33">
        <f t="shared" si="17"/>
        <v>0.37740360654795491</v>
      </c>
      <c r="N34" s="36"/>
      <c r="Q34"/>
      <c r="R34"/>
      <c r="S34"/>
    </row>
    <row r="35" spans="1:21" ht="15" x14ac:dyDescent="0.3">
      <c r="B35" s="67">
        <v>0.21199999999999999</v>
      </c>
      <c r="C35" s="67">
        <v>0.183</v>
      </c>
      <c r="D35" s="27">
        <f t="shared" si="10"/>
        <v>0.19750000000000001</v>
      </c>
      <c r="E35" s="27">
        <f t="shared" si="11"/>
        <v>0.14850000000000002</v>
      </c>
      <c r="F35" s="27">
        <f t="shared" si="12"/>
        <v>-0.82827354634676875</v>
      </c>
      <c r="G35" s="28">
        <f t="shared" si="13"/>
        <v>-0.13817720606682371</v>
      </c>
      <c r="H35" s="28">
        <f t="shared" si="14"/>
        <v>0.72748290762863632</v>
      </c>
      <c r="I35" s="29">
        <v>500</v>
      </c>
      <c r="J35" s="30">
        <f t="shared" si="15"/>
        <v>363.74145381431816</v>
      </c>
      <c r="K35" s="31">
        <f t="shared" si="16"/>
        <v>18.187072690715908</v>
      </c>
      <c r="L35" s="32">
        <f t="shared" si="18"/>
        <v>18.966418919236233</v>
      </c>
      <c r="M35" s="33">
        <f t="shared" si="17"/>
        <v>0.37932837838472466</v>
      </c>
      <c r="N35" s="36"/>
      <c r="Q35"/>
      <c r="R35"/>
      <c r="S35"/>
    </row>
    <row r="36" spans="1:21" ht="15" x14ac:dyDescent="0.3">
      <c r="B36" s="67">
        <v>0.22700000000000001</v>
      </c>
      <c r="C36" s="67">
        <v>0.224</v>
      </c>
      <c r="D36" s="27">
        <f t="shared" si="10"/>
        <v>0.22550000000000001</v>
      </c>
      <c r="E36" s="27">
        <f t="shared" si="11"/>
        <v>0.17649999999999999</v>
      </c>
      <c r="F36" s="27">
        <f t="shared" si="12"/>
        <v>-0.75325529027615867</v>
      </c>
      <c r="G36" s="28">
        <f t="shared" si="13"/>
        <v>-8.0665815721443282E-2</v>
      </c>
      <c r="H36" s="28">
        <f t="shared" si="14"/>
        <v>0.83048957324956219</v>
      </c>
      <c r="I36" s="29">
        <v>500</v>
      </c>
      <c r="J36" s="30">
        <f t="shared" si="15"/>
        <v>415.24478662478111</v>
      </c>
      <c r="K36" s="31">
        <f t="shared" si="16"/>
        <v>20.762239331239059</v>
      </c>
      <c r="L36" s="32">
        <f t="shared" si="18"/>
        <v>21.59201699543377</v>
      </c>
      <c r="M36" s="33">
        <f t="shared" si="17"/>
        <v>0.43184033990867537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</row>
    <row r="40" spans="1:21" ht="15" x14ac:dyDescent="0.3">
      <c r="A40" s="1" t="s">
        <v>33</v>
      </c>
      <c r="B40" s="68">
        <v>6.8000000000000005E-2</v>
      </c>
      <c r="C40" s="68">
        <v>7.0999999999999994E-2</v>
      </c>
      <c r="D40" s="27">
        <f>AVERAGE(B40:C40)</f>
        <v>6.9500000000000006E-2</v>
      </c>
      <c r="E40" s="27">
        <f>D40-E$8</f>
        <v>2.0500000000000004E-2</v>
      </c>
      <c r="F40" s="27">
        <f>LOG(E40)</f>
        <v>-1.6882461389442456</v>
      </c>
      <c r="G40" s="28">
        <f t="shared" ref="G40:G45" si="19">(F40-$B$16)/$B$15</f>
        <v>-0.79745965343070702</v>
      </c>
      <c r="H40" s="27">
        <f t="shared" ref="H40:H45" si="20">10^G40</f>
        <v>0.15941909764208972</v>
      </c>
      <c r="I40" s="41">
        <v>16</v>
      </c>
      <c r="J40" s="42">
        <f t="shared" ref="J40:J45" si="21">H40*I40</f>
        <v>2.5507055622734356</v>
      </c>
      <c r="K40" s="30">
        <f>(0.1*J40/1000)*1000</f>
        <v>0.25507055622734359</v>
      </c>
      <c r="L40" s="43">
        <f>K40*100/L22</f>
        <v>0.32136134293359675</v>
      </c>
      <c r="M40" s="30">
        <f>AVERAGE(L40:L42)</f>
        <v>0.58673558588514652</v>
      </c>
      <c r="N40" s="44">
        <f>STDEV(L40:L42)</f>
        <v>0.24334513942481431</v>
      </c>
      <c r="R40"/>
      <c r="S40"/>
    </row>
    <row r="41" spans="1:21" ht="15" x14ac:dyDescent="0.3">
      <c r="B41" s="68">
        <v>6.5000000000000002E-2</v>
      </c>
      <c r="C41" s="68">
        <v>6.2E-2</v>
      </c>
      <c r="D41" s="27">
        <f>AVERAGE(B41:C41)</f>
        <v>6.3500000000000001E-2</v>
      </c>
      <c r="E41" s="27">
        <f>D41-E$8</f>
        <v>1.4499999999999999E-2</v>
      </c>
      <c r="F41" s="27">
        <f t="shared" ref="F41:F45" si="22">LOG(E41)</f>
        <v>-1.8386319977650252</v>
      </c>
      <c r="G41" s="28">
        <f t="shared" si="19"/>
        <v>-0.91275025444023283</v>
      </c>
      <c r="H41" s="27">
        <f t="shared" si="20"/>
        <v>0.12225024708297083</v>
      </c>
      <c r="I41" s="41">
        <v>16</v>
      </c>
      <c r="J41" s="42">
        <f t="shared" si="21"/>
        <v>1.9560039533275333</v>
      </c>
      <c r="K41" s="30">
        <f t="shared" ref="K41:K45" si="23">(0.1*J41/1000)*1000</f>
        <v>0.19560039533275334</v>
      </c>
      <c r="L41" s="43">
        <f t="shared" ref="L41:L45" si="24">K41*100/L23</f>
        <v>0.79941795887687828</v>
      </c>
      <c r="M41" s="30"/>
      <c r="N41" s="44"/>
      <c r="R41"/>
      <c r="S41"/>
    </row>
    <row r="42" spans="1:21" s="17" customFormat="1" ht="15" x14ac:dyDescent="0.3">
      <c r="A42" s="1"/>
      <c r="B42" s="68">
        <v>6.4000000000000001E-2</v>
      </c>
      <c r="C42" s="68">
        <v>6.3E-2</v>
      </c>
      <c r="D42" s="27">
        <f>AVERAGE(B42:C42)</f>
        <v>6.3500000000000001E-2</v>
      </c>
      <c r="E42" s="27">
        <f>D42-E$8</f>
        <v>1.4499999999999999E-2</v>
      </c>
      <c r="F42" s="27">
        <f t="shared" si="22"/>
        <v>-1.8386319977650252</v>
      </c>
      <c r="G42" s="28">
        <f t="shared" si="19"/>
        <v>-0.91275025444023283</v>
      </c>
      <c r="H42" s="27">
        <f t="shared" si="20"/>
        <v>0.12225024708297083</v>
      </c>
      <c r="I42" s="41">
        <v>16</v>
      </c>
      <c r="J42" s="42">
        <f t="shared" si="21"/>
        <v>1.9560039533275333</v>
      </c>
      <c r="K42" s="30">
        <f t="shared" si="23"/>
        <v>0.19560039533275334</v>
      </c>
      <c r="L42" s="43">
        <f t="shared" si="24"/>
        <v>0.63942745584496463</v>
      </c>
      <c r="M42" s="30"/>
      <c r="N42" s="44"/>
      <c r="R42"/>
      <c r="S42"/>
    </row>
    <row r="43" spans="1:21" ht="15" x14ac:dyDescent="0.3">
      <c r="A43" s="1" t="s">
        <v>34</v>
      </c>
      <c r="B43" s="68">
        <v>0.12</v>
      </c>
      <c r="C43" s="68">
        <v>0.114</v>
      </c>
      <c r="D43" s="27">
        <f t="shared" ref="D43:D45" si="25">AVERAGE(B43:C43)</f>
        <v>0.11699999999999999</v>
      </c>
      <c r="E43" s="27">
        <f>D43-E$8</f>
        <v>6.7999999999999991E-2</v>
      </c>
      <c r="F43" s="27">
        <f t="shared" si="22"/>
        <v>-1.1674910872937638</v>
      </c>
      <c r="G43" s="28">
        <f t="shared" si="19"/>
        <v>-0.39823220376018786</v>
      </c>
      <c r="H43" s="27">
        <f t="shared" si="20"/>
        <v>0.39973096889107046</v>
      </c>
      <c r="I43" s="41">
        <v>16</v>
      </c>
      <c r="J43" s="42">
        <f t="shared" si="21"/>
        <v>6.3956955022571274</v>
      </c>
      <c r="K43" s="30">
        <f t="shared" si="23"/>
        <v>0.63956955022571282</v>
      </c>
      <c r="L43" s="43">
        <f t="shared" si="24"/>
        <v>3.2782047655016928</v>
      </c>
      <c r="M43" s="30">
        <f>AVERAGE(L43:L45)</f>
        <v>3.1951966576930659</v>
      </c>
      <c r="N43" s="44">
        <f>STDEV(L43:L45)</f>
        <v>0.33772478657145877</v>
      </c>
      <c r="R43"/>
      <c r="S43"/>
    </row>
    <row r="44" spans="1:21" ht="15" x14ac:dyDescent="0.3">
      <c r="A44" s="45"/>
      <c r="B44" s="68">
        <v>0.10100000000000001</v>
      </c>
      <c r="C44" s="68">
        <v>0.109</v>
      </c>
      <c r="D44" s="27">
        <f t="shared" si="25"/>
        <v>0.10500000000000001</v>
      </c>
      <c r="E44" s="27">
        <f>D44-E$8</f>
        <v>5.6000000000000008E-2</v>
      </c>
      <c r="F44" s="27">
        <f t="shared" si="22"/>
        <v>-1.2518119729937995</v>
      </c>
      <c r="G44" s="28">
        <f t="shared" si="19"/>
        <v>-0.46287528700113273</v>
      </c>
      <c r="H44" s="27">
        <f t="shared" si="20"/>
        <v>0.3444488292780214</v>
      </c>
      <c r="I44" s="41">
        <v>16</v>
      </c>
      <c r="J44" s="42">
        <f t="shared" si="21"/>
        <v>5.5111812684483423</v>
      </c>
      <c r="K44" s="30">
        <f t="shared" si="23"/>
        <v>0.5511181268448343</v>
      </c>
      <c r="L44" s="43">
        <f t="shared" si="24"/>
        <v>2.8237073435220839</v>
      </c>
      <c r="M44" s="30"/>
      <c r="N44" s="44"/>
      <c r="R44"/>
      <c r="S44"/>
    </row>
    <row r="45" spans="1:21" ht="15" x14ac:dyDescent="0.3">
      <c r="A45" s="46"/>
      <c r="B45" s="68">
        <v>0.154</v>
      </c>
      <c r="C45" s="68">
        <v>0.12</v>
      </c>
      <c r="D45" s="27">
        <f t="shared" si="25"/>
        <v>0.13700000000000001</v>
      </c>
      <c r="E45" s="27">
        <f t="shared" ref="E45" si="26">D45-E$8</f>
        <v>8.8000000000000009E-2</v>
      </c>
      <c r="F45" s="27">
        <f t="shared" si="22"/>
        <v>-1.0555173278498313</v>
      </c>
      <c r="G45" s="28">
        <f t="shared" si="19"/>
        <v>-0.31238954458455503</v>
      </c>
      <c r="H45" s="27">
        <f t="shared" si="20"/>
        <v>0.48709139282520236</v>
      </c>
      <c r="I45" s="41">
        <v>16</v>
      </c>
      <c r="J45" s="42">
        <f t="shared" si="21"/>
        <v>7.7934622852032378</v>
      </c>
      <c r="K45" s="30">
        <f t="shared" si="23"/>
        <v>0.77934622852032387</v>
      </c>
      <c r="L45" s="43">
        <f t="shared" si="24"/>
        <v>3.4836778640554207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9">
        <v>6.7000000000000004E-2</v>
      </c>
      <c r="C50" s="69">
        <v>6.6000000000000003E-2</v>
      </c>
      <c r="D50" s="27">
        <f>AVERAGE(B43:C43)</f>
        <v>0.11699999999999999</v>
      </c>
      <c r="E50" s="27">
        <f t="shared" ref="E50:E55" si="27">D50-E$8</f>
        <v>6.7999999999999991E-2</v>
      </c>
      <c r="F50" s="27">
        <f t="shared" ref="F50:F55" si="28">LOG(E50)</f>
        <v>-1.1674910872937638</v>
      </c>
      <c r="G50" s="28">
        <f t="shared" ref="G50:G55" si="29">(F50-$B$16)/$B$15</f>
        <v>-0.39823220376018786</v>
      </c>
      <c r="H50" s="27">
        <f t="shared" ref="H50:H55" si="30">10^G50</f>
        <v>0.39973096889107046</v>
      </c>
      <c r="I50" s="41">
        <v>16</v>
      </c>
      <c r="J50" s="42">
        <f t="shared" ref="J50:J55" si="31">H50*I50</f>
        <v>6.3956955022571274</v>
      </c>
      <c r="K50" s="30">
        <f>(0.1*J50/1000)*1000</f>
        <v>0.63956955022571282</v>
      </c>
      <c r="L50" s="43">
        <f t="shared" ref="L50:L55" si="32">K50*100/L31</f>
        <v>2.5444116647909185</v>
      </c>
      <c r="M50" s="30">
        <f>AVERAGE(L50:L52)</f>
        <v>2.459699254036213</v>
      </c>
      <c r="N50" s="44">
        <f>STDEV(L50:L52)</f>
        <v>0.16408794166827517</v>
      </c>
      <c r="O50" s="48">
        <f>L50/L40</f>
        <v>7.9176034104284696</v>
      </c>
      <c r="P50" s="30">
        <f>AVERAGE(O50:O52)</f>
        <v>4.9226338435875947</v>
      </c>
      <c r="Q50" s="44">
        <f>STDEV(O50:O52)</f>
        <v>2.6588450449104997</v>
      </c>
      <c r="S50"/>
      <c r="T50"/>
    </row>
    <row r="51" spans="1:25" ht="15" x14ac:dyDescent="0.3">
      <c r="B51" s="69">
        <v>6.4000000000000001E-2</v>
      </c>
      <c r="C51" s="69">
        <v>5.8000000000000003E-2</v>
      </c>
      <c r="D51" s="27">
        <f>AVERAGE(B44:C44)</f>
        <v>0.10500000000000001</v>
      </c>
      <c r="E51" s="27">
        <f>D51-E$8</f>
        <v>5.6000000000000008E-2</v>
      </c>
      <c r="F51" s="27">
        <f t="shared" si="28"/>
        <v>-1.2518119729937995</v>
      </c>
      <c r="G51" s="28">
        <f t="shared" si="29"/>
        <v>-0.46287528700113273</v>
      </c>
      <c r="H51" s="27">
        <f t="shared" si="30"/>
        <v>0.3444488292780214</v>
      </c>
      <c r="I51" s="41">
        <v>16</v>
      </c>
      <c r="J51" s="42">
        <f t="shared" si="31"/>
        <v>5.5111812684483423</v>
      </c>
      <c r="K51" s="30">
        <f t="shared" ref="K51:K55" si="33">(0.1*J51/1000)*1000</f>
        <v>0.5511181268448343</v>
      </c>
      <c r="L51" s="43">
        <f t="shared" si="32"/>
        <v>2.2705687041737774</v>
      </c>
      <c r="M51" s="30"/>
      <c r="N51" s="44"/>
      <c r="O51" s="2">
        <f>L51/L41</f>
        <v>2.8402773279746611</v>
      </c>
      <c r="P51" s="30"/>
      <c r="Q51" s="44"/>
      <c r="S51"/>
      <c r="T51"/>
    </row>
    <row r="52" spans="1:25" ht="15" x14ac:dyDescent="0.3">
      <c r="B52" s="69">
        <v>6.0999999999999999E-2</v>
      </c>
      <c r="C52" s="69">
        <v>5.8000000000000003E-2</v>
      </c>
      <c r="D52" s="27">
        <f>AVERAGE(B45:C45)</f>
        <v>0.13700000000000001</v>
      </c>
      <c r="E52" s="27">
        <f>D52-E$8</f>
        <v>8.8000000000000009E-2</v>
      </c>
      <c r="F52" s="27">
        <f t="shared" si="28"/>
        <v>-1.0555173278498313</v>
      </c>
      <c r="G52" s="28">
        <f t="shared" si="29"/>
        <v>-0.31238954458455503</v>
      </c>
      <c r="H52" s="27">
        <f t="shared" si="30"/>
        <v>0.48709139282520236</v>
      </c>
      <c r="I52" s="41">
        <v>16</v>
      </c>
      <c r="J52" s="42">
        <f t="shared" si="31"/>
        <v>7.7934622852032378</v>
      </c>
      <c r="K52" s="30">
        <f t="shared" si="33"/>
        <v>0.77934622852032387</v>
      </c>
      <c r="L52" s="43">
        <f t="shared" si="32"/>
        <v>2.5641173931439436</v>
      </c>
      <c r="M52" s="30"/>
      <c r="N52" s="44"/>
      <c r="O52" s="2">
        <f>L52/L42</f>
        <v>4.0100207923596551</v>
      </c>
      <c r="P52" s="30"/>
      <c r="Q52" s="44"/>
      <c r="S52"/>
      <c r="T52"/>
    </row>
    <row r="53" spans="1:25" ht="15" x14ac:dyDescent="0.3">
      <c r="A53" s="1" t="s">
        <v>26</v>
      </c>
      <c r="B53" s="69">
        <v>0.124</v>
      </c>
      <c r="C53" s="69">
        <v>0.14000000000000001</v>
      </c>
      <c r="D53" s="27">
        <f>AVERAGE(siZBED3!B43:C43)</f>
        <v>0.158</v>
      </c>
      <c r="E53" s="27">
        <f t="shared" si="27"/>
        <v>0.109</v>
      </c>
      <c r="F53" s="27">
        <f t="shared" si="28"/>
        <v>-0.96257350205937642</v>
      </c>
      <c r="G53" s="28">
        <f t="shared" si="29"/>
        <v>-0.24113584015030826</v>
      </c>
      <c r="H53" s="27">
        <f t="shared" si="30"/>
        <v>0.57393691612891529</v>
      </c>
      <c r="I53" s="41">
        <v>16</v>
      </c>
      <c r="J53" s="42">
        <f t="shared" si="31"/>
        <v>9.1829906580626446</v>
      </c>
      <c r="K53" s="30">
        <f t="shared" si="33"/>
        <v>0.91829906580626453</v>
      </c>
      <c r="L53" s="43">
        <f t="shared" si="32"/>
        <v>4.866403234488331</v>
      </c>
      <c r="M53" s="30">
        <f>AVERAGE(L53:L55)</f>
        <v>4.2728238512926335</v>
      </c>
      <c r="N53" s="44">
        <f>STDEV(L53:L55)</f>
        <v>0.53099418473699522</v>
      </c>
      <c r="O53" s="2">
        <f>L53/L43</f>
        <v>1.4844720152017661</v>
      </c>
      <c r="P53" s="30">
        <f>AVERAGE(O53:O55)</f>
        <v>1.3476069742592642</v>
      </c>
      <c r="Q53" s="44">
        <f>STDEV(O53:O55)</f>
        <v>0.2122197985878069</v>
      </c>
      <c r="S53"/>
      <c r="T53"/>
    </row>
    <row r="54" spans="1:25" ht="15" x14ac:dyDescent="0.3">
      <c r="A54" s="45"/>
      <c r="B54" s="69">
        <v>0.16400000000000001</v>
      </c>
      <c r="C54" s="69">
        <v>0.13800000000000001</v>
      </c>
      <c r="D54" s="27">
        <f>AVERAGE(siZBED3!B44:C44)</f>
        <v>0.13700000000000001</v>
      </c>
      <c r="E54" s="27">
        <f t="shared" si="27"/>
        <v>8.8000000000000009E-2</v>
      </c>
      <c r="F54" s="27">
        <f t="shared" si="28"/>
        <v>-1.0555173278498313</v>
      </c>
      <c r="G54" s="28">
        <f t="shared" si="29"/>
        <v>-0.31238954458455503</v>
      </c>
      <c r="H54" s="27">
        <f t="shared" si="30"/>
        <v>0.48709139282520236</v>
      </c>
      <c r="I54" s="41">
        <v>16</v>
      </c>
      <c r="J54" s="42">
        <f t="shared" si="31"/>
        <v>7.7934622852032378</v>
      </c>
      <c r="K54" s="30">
        <f t="shared" si="33"/>
        <v>0.77934622852032387</v>
      </c>
      <c r="L54" s="43">
        <f t="shared" si="32"/>
        <v>4.1090847557410575</v>
      </c>
      <c r="M54" s="30"/>
      <c r="N54" s="44"/>
      <c r="O54" s="2">
        <f t="shared" ref="O54:O55" si="34">L54/L44</f>
        <v>1.4552091473529578</v>
      </c>
      <c r="P54" s="30"/>
      <c r="Q54" s="44"/>
      <c r="S54"/>
      <c r="T54"/>
    </row>
    <row r="55" spans="1:25" ht="15" x14ac:dyDescent="0.3">
      <c r="A55" s="46"/>
      <c r="B55" s="69">
        <v>0.157</v>
      </c>
      <c r="C55" s="69">
        <v>0.16200000000000001</v>
      </c>
      <c r="D55" s="27">
        <f>AVERAGE(siZBED3!B45:C45)</f>
        <v>0.14450000000000002</v>
      </c>
      <c r="E55" s="27">
        <f t="shared" si="27"/>
        <v>9.5500000000000015E-2</v>
      </c>
      <c r="F55" s="27">
        <f t="shared" si="28"/>
        <v>-1.0199966284162536</v>
      </c>
      <c r="G55" s="28">
        <f t="shared" si="29"/>
        <v>-0.28515824226605513</v>
      </c>
      <c r="H55" s="27">
        <f t="shared" si="30"/>
        <v>0.51861104012169557</v>
      </c>
      <c r="I55" s="41">
        <v>16</v>
      </c>
      <c r="J55" s="42">
        <f t="shared" si="31"/>
        <v>8.2977766419471291</v>
      </c>
      <c r="K55" s="30">
        <f t="shared" si="33"/>
        <v>0.82977766419471299</v>
      </c>
      <c r="L55" s="43">
        <f t="shared" si="32"/>
        <v>3.8429835636485112</v>
      </c>
      <c r="M55" s="30"/>
      <c r="N55" s="44"/>
      <c r="O55" s="2">
        <f t="shared" si="34"/>
        <v>1.1031397602230695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4.9226338435875947</v>
      </c>
      <c r="O58" s="30">
        <f>Q50</f>
        <v>2.6588450449104997</v>
      </c>
    </row>
    <row r="59" spans="1:25" ht="15" x14ac:dyDescent="0.3">
      <c r="D59"/>
      <c r="E59"/>
      <c r="G59"/>
      <c r="M59" s="2" t="s">
        <v>26</v>
      </c>
      <c r="N59" s="30">
        <f>P53</f>
        <v>1.3476069742592642</v>
      </c>
      <c r="O59" s="30">
        <f>Q53</f>
        <v>0.2122197985878069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0.58673558588514652</v>
      </c>
      <c r="C65" s="30">
        <f>N40</f>
        <v>0.24334513942481431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2.459699254036213</v>
      </c>
      <c r="C66" s="30">
        <f>N50</f>
        <v>0.16408794166827517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3.1951966576930659</v>
      </c>
      <c r="C67" s="30">
        <f>N43</f>
        <v>0.33772478657145877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4.2728238512926335</v>
      </c>
      <c r="C68" s="30">
        <f>N53</f>
        <v>0.53099418473699522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13" zoomScale="60" zoomScaleNormal="60" workbookViewId="0">
      <selection activeCell="C58" sqref="C58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6" style="2" bestFit="1" customWidth="1"/>
    <col min="5" max="5" width="8.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4" t="s">
        <v>0</v>
      </c>
      <c r="B1" s="65" t="s">
        <v>44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x14ac:dyDescent="0.2">
      <c r="A3" s="64" t="s">
        <v>2</v>
      </c>
      <c r="B3" s="66" t="s">
        <v>43</v>
      </c>
      <c r="D3" s="10" t="s">
        <v>41</v>
      </c>
      <c r="E3" s="10">
        <v>235208</v>
      </c>
      <c r="F3" s="10">
        <v>223056</v>
      </c>
    </row>
    <row r="4" spans="1:20" x14ac:dyDescent="0.2">
      <c r="D4" s="10" t="s">
        <v>42</v>
      </c>
      <c r="E4" s="10">
        <v>253512</v>
      </c>
      <c r="F4" s="10">
        <v>236848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3">
        <v>4.7E-2</v>
      </c>
      <c r="D8" s="63">
        <v>5.0999999999999997E-2</v>
      </c>
      <c r="E8" s="11">
        <f t="shared" ref="E8:E13" si="0">AVERAGE(C8:D8)</f>
        <v>4.9000000000000002E-2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v>0.2</v>
      </c>
      <c r="C9" s="63">
        <v>8.5999999999999993E-2</v>
      </c>
      <c r="D9" s="63">
        <v>7.2999999999999995E-2</v>
      </c>
      <c r="E9" s="11">
        <f t="shared" si="0"/>
        <v>7.9499999999999987E-2</v>
      </c>
      <c r="F9" s="12">
        <f>(E9-$E$8)</f>
        <v>3.0499999999999985E-2</v>
      </c>
      <c r="G9" s="12">
        <f>LOG(B9)</f>
        <v>-0.69897000433601875</v>
      </c>
      <c r="H9" s="12">
        <f>LOG(F9)</f>
        <v>-1.5157001606532143</v>
      </c>
      <c r="N9"/>
      <c r="O9"/>
      <c r="P9"/>
    </row>
    <row r="10" spans="1:20" ht="15" x14ac:dyDescent="0.3">
      <c r="A10" s="10">
        <v>10.4</v>
      </c>
      <c r="B10" s="12">
        <v>0.5</v>
      </c>
      <c r="C10" s="63">
        <v>0.11600000000000001</v>
      </c>
      <c r="D10" s="63">
        <v>0.14299999999999999</v>
      </c>
      <c r="E10" s="11">
        <f t="shared" si="0"/>
        <v>0.1295</v>
      </c>
      <c r="F10" s="12">
        <f>(E10-$E$8)</f>
        <v>8.0500000000000002E-2</v>
      </c>
      <c r="G10" s="12">
        <f>LOG(B10)</f>
        <v>-0.3010299956639812</v>
      </c>
      <c r="H10" s="12">
        <f>LOG(F10)</f>
        <v>-1.0942041196321315</v>
      </c>
      <c r="N10"/>
      <c r="O10"/>
      <c r="P10"/>
    </row>
    <row r="11" spans="1:20" ht="15" x14ac:dyDescent="0.3">
      <c r="A11" s="10">
        <v>31.5</v>
      </c>
      <c r="B11" s="12">
        <v>1.5</v>
      </c>
      <c r="C11" s="63">
        <v>0.39700000000000002</v>
      </c>
      <c r="D11" s="63">
        <v>0.34699999999999998</v>
      </c>
      <c r="E11" s="11">
        <f t="shared" si="0"/>
        <v>0.372</v>
      </c>
      <c r="F11" s="12">
        <f>(E11-$E$8)</f>
        <v>0.32300000000000001</v>
      </c>
      <c r="G11" s="12">
        <f>LOG(B11)</f>
        <v>0.17609125905568124</v>
      </c>
      <c r="H11" s="12">
        <f>LOG(F11)</f>
        <v>-0.49079747766889709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v>3</v>
      </c>
      <c r="C12" s="63">
        <v>1.337</v>
      </c>
      <c r="D12" s="63">
        <v>1.226</v>
      </c>
      <c r="E12" s="11">
        <f t="shared" si="0"/>
        <v>1.2814999999999999</v>
      </c>
      <c r="F12" s="12">
        <f>(E12-$E$8)</f>
        <v>1.2324999999999999</v>
      </c>
      <c r="G12" s="12">
        <f>LOG(B12)</f>
        <v>0.47712125471966244</v>
      </c>
      <c r="H12" s="12">
        <f>LOG(F12)</f>
        <v>9.0786927949267598E-2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v>6.5</v>
      </c>
      <c r="C13" s="63">
        <v>2.4649999999999999</v>
      </c>
      <c r="D13" s="63">
        <v>2.4060000000000001</v>
      </c>
      <c r="E13" s="11">
        <f t="shared" si="0"/>
        <v>2.4355000000000002</v>
      </c>
      <c r="F13" s="12">
        <f>(E13-$E$8)</f>
        <v>2.3865000000000003</v>
      </c>
      <c r="G13" s="12">
        <f>LOG(B13)</f>
        <v>0.81291335664285558</v>
      </c>
      <c r="H13" s="12">
        <f>LOG(F13)</f>
        <v>0.37776143870226281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1.3044069291334019</v>
      </c>
      <c r="N15"/>
    </row>
    <row r="16" spans="1:20" ht="15" x14ac:dyDescent="0.25">
      <c r="A16" s="5" t="s">
        <v>11</v>
      </c>
      <c r="B16" s="11">
        <f>INTERCEPT(H9:H13,G9:G13)</f>
        <v>-0.64803424130490994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2">
        <v>0.19400000000000001</v>
      </c>
      <c r="C22" s="72">
        <v>0.14899999999999999</v>
      </c>
      <c r="D22" s="27">
        <f>AVERAGE(siNTP!B22:C22)</f>
        <v>0.26800000000000002</v>
      </c>
      <c r="E22" s="27">
        <f t="shared" ref="E22:E27" si="1">D22-E$8</f>
        <v>0.21900000000000003</v>
      </c>
      <c r="F22" s="27">
        <f>LOG(E22)</f>
        <v>-0.65955588515988162</v>
      </c>
      <c r="G22" s="28">
        <f>(F22-$B$16)/$B$15</f>
        <v>-8.8328600512925931E-3</v>
      </c>
      <c r="H22" s="28">
        <f>10^G22</f>
        <v>0.97986701854951119</v>
      </c>
      <c r="I22" s="29">
        <v>500</v>
      </c>
      <c r="J22" s="30">
        <f>(H22*I22)</f>
        <v>489.93350927475558</v>
      </c>
      <c r="K22" s="31">
        <f>(0.05*J22/1000)*1000</f>
        <v>24.49667546373778</v>
      </c>
      <c r="L22" s="32">
        <f>K22+K40+K50</f>
        <v>24.948542425550997</v>
      </c>
      <c r="M22" s="33">
        <f>(L22*1000000/50000)/1000</f>
        <v>0.49897084851101992</v>
      </c>
      <c r="N22" s="34"/>
    </row>
    <row r="23" spans="1:17" ht="15" x14ac:dyDescent="0.3">
      <c r="B23" s="72">
        <v>0.26600000000000001</v>
      </c>
      <c r="C23" s="72">
        <v>0.27200000000000002</v>
      </c>
      <c r="D23" s="27">
        <f>AVERAGE(siNTP!B23:C23)</f>
        <v>0.25900000000000001</v>
      </c>
      <c r="E23" s="27">
        <f t="shared" si="1"/>
        <v>0.21000000000000002</v>
      </c>
      <c r="F23" s="27">
        <f t="shared" ref="F23:F27" si="2">LOG(E23)</f>
        <v>-0.6777807052660807</v>
      </c>
      <c r="G23" s="28">
        <f t="shared" ref="G23:G27" si="3">(F23-$B$16)/$B$15</f>
        <v>-2.2804589041038877E-2</v>
      </c>
      <c r="H23" s="28">
        <f t="shared" ref="H23:H27" si="4">10^G23</f>
        <v>0.94884530055153049</v>
      </c>
      <c r="I23" s="29">
        <v>500</v>
      </c>
      <c r="J23" s="30">
        <f t="shared" ref="J23:J27" si="5">(H23*I23)</f>
        <v>474.42265027576525</v>
      </c>
      <c r="K23" s="31">
        <f t="shared" ref="K23:K27" si="6">(0.05*J23/1000)*1000</f>
        <v>23.721132513788262</v>
      </c>
      <c r="L23" s="32">
        <f>K23+K41+K51</f>
        <v>24.140605305878218</v>
      </c>
      <c r="M23" s="33">
        <f t="shared" ref="M23:M27" si="7">(L23*1000000/50000)/1000</f>
        <v>0.48281210611756437</v>
      </c>
      <c r="N23" s="34"/>
    </row>
    <row r="24" spans="1:17" ht="15" x14ac:dyDescent="0.3">
      <c r="B24" s="72">
        <v>0.248</v>
      </c>
      <c r="C24" s="72">
        <v>0.26300000000000001</v>
      </c>
      <c r="D24" s="27">
        <f>AVERAGE(siNTP!B24:C24)</f>
        <v>0.32950000000000002</v>
      </c>
      <c r="E24" s="27">
        <f t="shared" si="1"/>
        <v>0.28050000000000003</v>
      </c>
      <c r="F24" s="27">
        <f t="shared" si="2"/>
        <v>-0.55206713440781974</v>
      </c>
      <c r="G24" s="28">
        <f t="shared" si="3"/>
        <v>7.3571448260281072E-2</v>
      </c>
      <c r="H24" s="28">
        <f t="shared" si="4"/>
        <v>1.1845992361386302</v>
      </c>
      <c r="I24" s="29">
        <v>500</v>
      </c>
      <c r="J24" s="30">
        <f t="shared" si="5"/>
        <v>592.2996180693151</v>
      </c>
      <c r="K24" s="31">
        <f t="shared" si="6"/>
        <v>29.614980903465757</v>
      </c>
      <c r="L24" s="32">
        <f t="shared" ref="L24:L27" si="8">K24+K42+K52</f>
        <v>30.078255362305828</v>
      </c>
      <c r="M24" s="33">
        <f t="shared" si="7"/>
        <v>0.60156510724611656</v>
      </c>
      <c r="N24" s="34"/>
    </row>
    <row r="25" spans="1:17" ht="15" x14ac:dyDescent="0.3">
      <c r="A25" s="1" t="s">
        <v>26</v>
      </c>
      <c r="B25" s="72">
        <v>0.19400000000000001</v>
      </c>
      <c r="C25" s="72">
        <v>0.17899999999999999</v>
      </c>
      <c r="D25" s="27">
        <f>AVERAGE(siNTP!B25:C25)</f>
        <v>0.19500000000000001</v>
      </c>
      <c r="E25" s="27">
        <f t="shared" si="1"/>
        <v>0.14600000000000002</v>
      </c>
      <c r="F25" s="27">
        <f t="shared" si="2"/>
        <v>-0.83564714421556285</v>
      </c>
      <c r="G25" s="28">
        <f t="shared" si="3"/>
        <v>-0.14383004162305069</v>
      </c>
      <c r="H25" s="28">
        <f t="shared" si="4"/>
        <v>0.71807525046365928</v>
      </c>
      <c r="I25" s="29">
        <v>500</v>
      </c>
      <c r="J25" s="30">
        <f t="shared" si="5"/>
        <v>359.03762523182962</v>
      </c>
      <c r="K25" s="31">
        <f t="shared" si="6"/>
        <v>17.951881261591481</v>
      </c>
      <c r="L25" s="32">
        <f t="shared" si="8"/>
        <v>19.61534880698224</v>
      </c>
      <c r="M25" s="33">
        <f t="shared" si="7"/>
        <v>0.39230697613964488</v>
      </c>
      <c r="N25" s="34"/>
    </row>
    <row r="26" spans="1:17" ht="15" x14ac:dyDescent="0.3">
      <c r="B26" s="72">
        <v>0.20899999999999999</v>
      </c>
      <c r="C26" s="72">
        <v>0.17</v>
      </c>
      <c r="D26" s="27">
        <f>AVERAGE(siNTP!B26:C26)</f>
        <v>0.19750000000000001</v>
      </c>
      <c r="E26" s="27">
        <f t="shared" si="1"/>
        <v>0.14850000000000002</v>
      </c>
      <c r="F26" s="27">
        <f t="shared" si="2"/>
        <v>-0.82827354634676875</v>
      </c>
      <c r="G26" s="28">
        <f t="shared" si="3"/>
        <v>-0.13817720606682371</v>
      </c>
      <c r="H26" s="28">
        <f t="shared" si="4"/>
        <v>0.72748290762863632</v>
      </c>
      <c r="I26" s="29">
        <v>500</v>
      </c>
      <c r="J26" s="30">
        <f t="shared" si="5"/>
        <v>363.74145381431816</v>
      </c>
      <c r="K26" s="31">
        <f t="shared" si="6"/>
        <v>18.187072690715908</v>
      </c>
      <c r="L26" s="32">
        <f t="shared" si="8"/>
        <v>19.83915907833525</v>
      </c>
      <c r="M26" s="33">
        <f t="shared" si="7"/>
        <v>0.396783181566705</v>
      </c>
      <c r="N26" s="34"/>
    </row>
    <row r="27" spans="1:17" ht="15" x14ac:dyDescent="0.3">
      <c r="B27" s="72">
        <v>0.16700000000000001</v>
      </c>
      <c r="C27" s="72">
        <v>0.13200000000000001</v>
      </c>
      <c r="D27" s="27">
        <f>AVERAGE(siNTP!B27:C27)</f>
        <v>0.22550000000000001</v>
      </c>
      <c r="E27" s="27">
        <f t="shared" si="1"/>
        <v>0.17649999999999999</v>
      </c>
      <c r="F27" s="27">
        <f t="shared" si="2"/>
        <v>-0.75325529027615867</v>
      </c>
      <c r="G27" s="28">
        <f t="shared" si="3"/>
        <v>-8.0665815721443282E-2</v>
      </c>
      <c r="H27" s="28">
        <f t="shared" si="4"/>
        <v>0.83048957324956219</v>
      </c>
      <c r="I27" s="29">
        <v>500</v>
      </c>
      <c r="J27" s="30">
        <f t="shared" si="5"/>
        <v>415.24478662478111</v>
      </c>
      <c r="K27" s="31">
        <f t="shared" si="6"/>
        <v>20.762239331239059</v>
      </c>
      <c r="L27" s="32">
        <f t="shared" si="8"/>
        <v>22.519988629473641</v>
      </c>
      <c r="M27" s="33">
        <f t="shared" si="7"/>
        <v>0.45039977258947284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67">
        <v>0.27400000000000002</v>
      </c>
      <c r="C31" s="67">
        <v>0.26200000000000001</v>
      </c>
      <c r="D31" s="27">
        <f>AVERAGE(siNTP!B25:C25)</f>
        <v>0.19500000000000001</v>
      </c>
      <c r="E31" s="27">
        <f t="shared" ref="E31:E36" si="9">D31-E$8</f>
        <v>0.14600000000000002</v>
      </c>
      <c r="F31" s="27">
        <f>LOG(E31)</f>
        <v>-0.83564714421556285</v>
      </c>
      <c r="G31" s="28">
        <f>(F31-$B$16)/$B$15</f>
        <v>-0.14383004162305069</v>
      </c>
      <c r="H31" s="28">
        <f>10^G31</f>
        <v>0.71807525046365928</v>
      </c>
      <c r="I31" s="29">
        <v>500</v>
      </c>
      <c r="J31" s="30">
        <f>(H31*I31)</f>
        <v>359.03762523182962</v>
      </c>
      <c r="K31" s="31">
        <f>(0.05*J31/1000)*1000</f>
        <v>17.951881261591481</v>
      </c>
      <c r="L31" s="32">
        <f>K31+K50</f>
        <v>18.177814742498089</v>
      </c>
      <c r="M31" s="33">
        <f>(L31*1000000/50000)/1000</f>
        <v>0.36355629484996177</v>
      </c>
      <c r="N31" s="35"/>
      <c r="Q31"/>
    </row>
    <row r="32" spans="1:17" ht="15" x14ac:dyDescent="0.3">
      <c r="B32" s="67">
        <v>0.28499999999999998</v>
      </c>
      <c r="C32" s="67">
        <v>0.23300000000000001</v>
      </c>
      <c r="D32" s="27">
        <f>AVERAGE(siNTP!B26:C26)</f>
        <v>0.19750000000000001</v>
      </c>
      <c r="E32" s="27">
        <f t="shared" si="9"/>
        <v>0.14850000000000002</v>
      </c>
      <c r="F32" s="27">
        <f t="shared" ref="F32:F36" si="10">LOG(E32)</f>
        <v>-0.82827354634676875</v>
      </c>
      <c r="G32" s="28">
        <f t="shared" ref="G32:G36" si="11">(F32-$B$16)/$B$15</f>
        <v>-0.13817720606682371</v>
      </c>
      <c r="H32" s="28">
        <f t="shared" ref="H32:H36" si="12">10^G32</f>
        <v>0.72748290762863632</v>
      </c>
      <c r="I32" s="29">
        <v>500</v>
      </c>
      <c r="J32" s="30">
        <f t="shared" ref="J32:J36" si="13">(H32*I32)</f>
        <v>363.74145381431816</v>
      </c>
      <c r="K32" s="31">
        <f t="shared" ref="K32:K36" si="14">(0.05*J32/1000)*1000</f>
        <v>18.187072690715908</v>
      </c>
      <c r="L32" s="32">
        <f>K32+K51</f>
        <v>18.356258033954987</v>
      </c>
      <c r="M32" s="33">
        <f t="shared" ref="M32:M36" si="15">(L32*1000000/50000)/1000</f>
        <v>0.36712516067909973</v>
      </c>
      <c r="N32" s="36"/>
      <c r="Q32"/>
    </row>
    <row r="33" spans="1:21" ht="15" x14ac:dyDescent="0.3">
      <c r="B33" s="67">
        <v>0.40600000000000003</v>
      </c>
      <c r="C33" s="67">
        <v>0.253</v>
      </c>
      <c r="D33" s="27">
        <f>AVERAGE(siNTP!B27:C27)</f>
        <v>0.22550000000000001</v>
      </c>
      <c r="E33" s="27">
        <f t="shared" si="9"/>
        <v>0.17649999999999999</v>
      </c>
      <c r="F33" s="27">
        <f t="shared" si="10"/>
        <v>-0.75325529027615867</v>
      </c>
      <c r="G33" s="28">
        <f t="shared" si="11"/>
        <v>-8.0665815721443282E-2</v>
      </c>
      <c r="H33" s="28">
        <f t="shared" si="12"/>
        <v>0.83048957324956219</v>
      </c>
      <c r="I33" s="29">
        <v>500</v>
      </c>
      <c r="J33" s="30">
        <f t="shared" si="13"/>
        <v>415.24478662478111</v>
      </c>
      <c r="K33" s="31">
        <f t="shared" si="14"/>
        <v>20.762239331239059</v>
      </c>
      <c r="L33" s="32">
        <f t="shared" ref="L33:L36" si="16">K33+K52</f>
        <v>20.914962265177145</v>
      </c>
      <c r="M33" s="33">
        <f t="shared" si="15"/>
        <v>0.41829924530354295</v>
      </c>
      <c r="N33" s="36"/>
      <c r="Q33"/>
      <c r="R33"/>
      <c r="S33"/>
    </row>
    <row r="34" spans="1:21" ht="15" x14ac:dyDescent="0.3">
      <c r="A34" s="1" t="s">
        <v>26</v>
      </c>
      <c r="B34" s="67">
        <v>0.19</v>
      </c>
      <c r="C34" s="67">
        <v>0.2</v>
      </c>
      <c r="D34" s="27">
        <f t="shared" ref="D34:D36" si="17">AVERAGE(B34:C34)</f>
        <v>0.19500000000000001</v>
      </c>
      <c r="E34" s="27">
        <f t="shared" si="9"/>
        <v>0.14600000000000002</v>
      </c>
      <c r="F34" s="27">
        <f t="shared" si="10"/>
        <v>-0.83564714421556285</v>
      </c>
      <c r="G34" s="28">
        <f t="shared" si="11"/>
        <v>-0.14383004162305069</v>
      </c>
      <c r="H34" s="28">
        <f t="shared" si="12"/>
        <v>0.71807525046365928</v>
      </c>
      <c r="I34" s="29">
        <v>500</v>
      </c>
      <c r="J34" s="30">
        <f t="shared" si="13"/>
        <v>359.03762523182962</v>
      </c>
      <c r="K34" s="31">
        <f t="shared" si="14"/>
        <v>17.951881261591481</v>
      </c>
      <c r="L34" s="32">
        <f t="shared" si="16"/>
        <v>18.697049741175977</v>
      </c>
      <c r="M34" s="33">
        <f t="shared" si="15"/>
        <v>0.37394099482351956</v>
      </c>
      <c r="N34" s="36"/>
      <c r="Q34"/>
      <c r="R34"/>
      <c r="S34"/>
    </row>
    <row r="35" spans="1:21" ht="15" x14ac:dyDescent="0.3">
      <c r="B35" s="67">
        <v>0.21199999999999999</v>
      </c>
      <c r="C35" s="67">
        <v>0.183</v>
      </c>
      <c r="D35" s="27">
        <f t="shared" si="17"/>
        <v>0.19750000000000001</v>
      </c>
      <c r="E35" s="27">
        <f t="shared" si="9"/>
        <v>0.14850000000000002</v>
      </c>
      <c r="F35" s="27">
        <f t="shared" si="10"/>
        <v>-0.82827354634676875</v>
      </c>
      <c r="G35" s="28">
        <f t="shared" si="11"/>
        <v>-0.13817720606682371</v>
      </c>
      <c r="H35" s="28">
        <f t="shared" si="12"/>
        <v>0.72748290762863632</v>
      </c>
      <c r="I35" s="29">
        <v>500</v>
      </c>
      <c r="J35" s="30">
        <f t="shared" si="13"/>
        <v>363.74145381431816</v>
      </c>
      <c r="K35" s="31">
        <f t="shared" si="14"/>
        <v>18.187072690715908</v>
      </c>
      <c r="L35" s="32">
        <f t="shared" si="16"/>
        <v>19.059812849814925</v>
      </c>
      <c r="M35" s="33">
        <f t="shared" si="15"/>
        <v>0.38119625699629855</v>
      </c>
      <c r="N35" s="36"/>
      <c r="Q35"/>
      <c r="R35"/>
      <c r="S35"/>
    </row>
    <row r="36" spans="1:21" ht="15" x14ac:dyDescent="0.3">
      <c r="B36" s="67">
        <v>0.22700000000000001</v>
      </c>
      <c r="C36" s="67">
        <v>0.224</v>
      </c>
      <c r="D36" s="27">
        <f t="shared" si="17"/>
        <v>0.22550000000000001</v>
      </c>
      <c r="E36" s="27">
        <f t="shared" si="9"/>
        <v>0.17649999999999999</v>
      </c>
      <c r="F36" s="27">
        <f t="shared" si="10"/>
        <v>-0.75325529027615867</v>
      </c>
      <c r="G36" s="28">
        <f t="shared" si="11"/>
        <v>-8.0665815721443282E-2</v>
      </c>
      <c r="H36" s="28">
        <f t="shared" si="12"/>
        <v>0.83048957324956219</v>
      </c>
      <c r="I36" s="29">
        <v>500</v>
      </c>
      <c r="J36" s="30">
        <f t="shared" si="13"/>
        <v>415.24478662478111</v>
      </c>
      <c r="K36" s="31">
        <f t="shared" si="14"/>
        <v>20.762239331239059</v>
      </c>
      <c r="L36" s="32">
        <f t="shared" si="16"/>
        <v>21.690210965278929</v>
      </c>
      <c r="M36" s="33">
        <f t="shared" si="15"/>
        <v>0.43380421930557861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/>
      <c r="C39" s="21"/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70">
        <v>6.5000000000000002E-2</v>
      </c>
      <c r="C40" s="70">
        <v>6.8000000000000005E-2</v>
      </c>
      <c r="D40" s="27">
        <f>AVERAGE(B40:C40)</f>
        <v>6.6500000000000004E-2</v>
      </c>
      <c r="E40" s="27">
        <f t="shared" ref="E40:E45" si="18">D40-E$8</f>
        <v>1.7500000000000002E-2</v>
      </c>
      <c r="F40" s="27">
        <f t="shared" ref="F40:F45" si="19">LOG(E40)</f>
        <v>-1.7569619513137056</v>
      </c>
      <c r="G40" s="28">
        <f t="shared" ref="G40:G45" si="20">(F40-$B$16)/$B$15</f>
        <v>-0.85013938920542598</v>
      </c>
      <c r="H40" s="27">
        <f t="shared" ref="H40:H45" si="21">10^G40</f>
        <v>0.14120842556663002</v>
      </c>
      <c r="I40" s="41">
        <v>16</v>
      </c>
      <c r="J40" s="42">
        <f t="shared" ref="J40:J45" si="22">H40*I40</f>
        <v>2.2593348090660803</v>
      </c>
      <c r="K40" s="30">
        <f>(0.1*J40/1000)*1000</f>
        <v>0.22593348090660803</v>
      </c>
      <c r="L40" s="43">
        <f>K40*100/L22</f>
        <v>0.90559791851895421</v>
      </c>
      <c r="M40" s="30">
        <f>AVERAGE(L40:L42)</f>
        <v>0.99162223782224801</v>
      </c>
      <c r="N40" s="44">
        <f>STDEV(L40:L42)</f>
        <v>7.4530433074991909E-2</v>
      </c>
      <c r="R40"/>
      <c r="S40"/>
      <c r="T40"/>
      <c r="U40"/>
    </row>
    <row r="41" spans="1:21" ht="15" x14ac:dyDescent="0.3">
      <c r="B41" s="70">
        <v>7.1999999999999995E-2</v>
      </c>
      <c r="C41" s="70">
        <v>6.6000000000000003E-2</v>
      </c>
      <c r="D41" s="27">
        <f t="shared" ref="D41:D45" si="23">AVERAGE(B41:C41)</f>
        <v>6.9000000000000006E-2</v>
      </c>
      <c r="E41" s="27">
        <f t="shared" si="18"/>
        <v>2.0000000000000004E-2</v>
      </c>
      <c r="F41" s="27">
        <f t="shared" si="19"/>
        <v>-1.6989700043360187</v>
      </c>
      <c r="G41" s="28">
        <f t="shared" si="20"/>
        <v>-0.80568091104001605</v>
      </c>
      <c r="H41" s="27">
        <f t="shared" si="21"/>
        <v>0.15642965553179794</v>
      </c>
      <c r="I41" s="41">
        <v>16</v>
      </c>
      <c r="J41" s="42">
        <f t="shared" si="22"/>
        <v>2.502874488508767</v>
      </c>
      <c r="K41" s="30">
        <f t="shared" ref="K41:K45" si="24">(0.1*J41/1000)*1000</f>
        <v>0.25028744885087673</v>
      </c>
      <c r="L41" s="43">
        <f t="shared" ref="L41:L45" si="25">K41*100/L23</f>
        <v>1.0367902779551759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70">
        <v>8.2000000000000003E-2</v>
      </c>
      <c r="C42" s="70">
        <v>6.9000000000000006E-2</v>
      </c>
      <c r="D42" s="27">
        <f t="shared" si="23"/>
        <v>7.5500000000000012E-2</v>
      </c>
      <c r="E42" s="27">
        <f t="shared" si="18"/>
        <v>2.650000000000001E-2</v>
      </c>
      <c r="F42" s="27">
        <f t="shared" si="19"/>
        <v>-1.5767541260631921</v>
      </c>
      <c r="G42" s="28">
        <f t="shared" si="20"/>
        <v>-0.71198631655175892</v>
      </c>
      <c r="H42" s="27">
        <f t="shared" si="21"/>
        <v>0.1940947030637416</v>
      </c>
      <c r="I42" s="41">
        <v>16</v>
      </c>
      <c r="J42" s="42">
        <f t="shared" si="22"/>
        <v>3.1055152490198656</v>
      </c>
      <c r="K42" s="30">
        <f t="shared" si="24"/>
        <v>0.31055152490198656</v>
      </c>
      <c r="L42" s="43">
        <f t="shared" si="25"/>
        <v>1.0324785169926138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70">
        <v>0.154</v>
      </c>
      <c r="C43" s="70">
        <v>0.16200000000000001</v>
      </c>
      <c r="D43" s="27">
        <f t="shared" si="23"/>
        <v>0.158</v>
      </c>
      <c r="E43" s="27">
        <f t="shared" si="18"/>
        <v>0.109</v>
      </c>
      <c r="F43" s="27">
        <f t="shared" si="19"/>
        <v>-0.96257350205937642</v>
      </c>
      <c r="G43" s="28">
        <f t="shared" si="20"/>
        <v>-0.24113584015030826</v>
      </c>
      <c r="H43" s="27">
        <f t="shared" si="21"/>
        <v>0.57393691612891529</v>
      </c>
      <c r="I43" s="41">
        <v>16</v>
      </c>
      <c r="J43" s="42">
        <f t="shared" si="22"/>
        <v>9.1829906580626446</v>
      </c>
      <c r="K43" s="30">
        <f t="shared" si="24"/>
        <v>0.91829906580626453</v>
      </c>
      <c r="L43" s="43">
        <f t="shared" si="25"/>
        <v>4.6815331954708279</v>
      </c>
      <c r="M43" s="30">
        <f>AVERAGE(L43:L45)</f>
        <v>4.0981611531045674</v>
      </c>
      <c r="N43" s="44">
        <f>STDEV(L43:L45)</f>
        <v>0.51970095493522828</v>
      </c>
      <c r="R43"/>
      <c r="S43"/>
      <c r="T43"/>
      <c r="U43"/>
    </row>
    <row r="44" spans="1:21" ht="15" x14ac:dyDescent="0.3">
      <c r="A44" s="45"/>
      <c r="B44" s="70">
        <v>0.13900000000000001</v>
      </c>
      <c r="C44" s="70">
        <v>0.13500000000000001</v>
      </c>
      <c r="D44" s="27">
        <f t="shared" si="23"/>
        <v>0.13700000000000001</v>
      </c>
      <c r="E44" s="27">
        <f t="shared" si="18"/>
        <v>8.8000000000000009E-2</v>
      </c>
      <c r="F44" s="27">
        <f t="shared" si="19"/>
        <v>-1.0555173278498313</v>
      </c>
      <c r="G44" s="28">
        <f t="shared" si="20"/>
        <v>-0.31238954458455503</v>
      </c>
      <c r="H44" s="27">
        <f t="shared" si="21"/>
        <v>0.48709139282520236</v>
      </c>
      <c r="I44" s="41">
        <v>16</v>
      </c>
      <c r="J44" s="42">
        <f t="shared" si="22"/>
        <v>7.7934622852032378</v>
      </c>
      <c r="K44" s="30">
        <f t="shared" si="24"/>
        <v>0.77934622852032387</v>
      </c>
      <c r="L44" s="43">
        <f t="shared" si="25"/>
        <v>3.928322896364016</v>
      </c>
      <c r="M44" s="30"/>
      <c r="N44" s="44"/>
      <c r="R44"/>
      <c r="S44"/>
      <c r="T44"/>
      <c r="U44"/>
    </row>
    <row r="45" spans="1:21" ht="15" x14ac:dyDescent="0.3">
      <c r="A45" s="46"/>
      <c r="B45" s="70">
        <v>0.156</v>
      </c>
      <c r="C45" s="70">
        <v>0.13300000000000001</v>
      </c>
      <c r="D45" s="27">
        <f t="shared" si="23"/>
        <v>0.14450000000000002</v>
      </c>
      <c r="E45" s="27">
        <f t="shared" si="18"/>
        <v>9.5500000000000015E-2</v>
      </c>
      <c r="F45" s="27">
        <f t="shared" si="19"/>
        <v>-1.0199966284162536</v>
      </c>
      <c r="G45" s="28">
        <f t="shared" si="20"/>
        <v>-0.28515824226605513</v>
      </c>
      <c r="H45" s="27">
        <f t="shared" si="21"/>
        <v>0.51861104012169557</v>
      </c>
      <c r="I45" s="41">
        <v>16</v>
      </c>
      <c r="J45" s="42">
        <f t="shared" si="22"/>
        <v>8.2977766419471291</v>
      </c>
      <c r="K45" s="30">
        <f t="shared" si="24"/>
        <v>0.82977766419471299</v>
      </c>
      <c r="L45" s="43">
        <f t="shared" si="25"/>
        <v>3.6846273674788588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71">
        <v>9.6000000000000002E-2</v>
      </c>
      <c r="C50" s="71">
        <v>7.6999999999999999E-2</v>
      </c>
      <c r="D50" s="27">
        <f>AVERAGE(siNTP!B50:C50)</f>
        <v>6.6500000000000004E-2</v>
      </c>
      <c r="E50" s="27">
        <f t="shared" ref="E50:E55" si="26">D50-E$8</f>
        <v>1.7500000000000002E-2</v>
      </c>
      <c r="F50" s="27">
        <f t="shared" ref="F50:F55" si="27">LOG(E50)</f>
        <v>-1.7569619513137056</v>
      </c>
      <c r="G50" s="28">
        <f t="shared" ref="G50:G55" si="28">(F50-$B$16)/$B$15</f>
        <v>-0.85013938920542598</v>
      </c>
      <c r="H50" s="27">
        <f t="shared" ref="H50:H55" si="29">10^G50</f>
        <v>0.14120842556663002</v>
      </c>
      <c r="I50" s="41">
        <v>16</v>
      </c>
      <c r="J50" s="42">
        <f t="shared" ref="J50:J55" si="30">H50*I50</f>
        <v>2.2593348090660803</v>
      </c>
      <c r="K50" s="30">
        <f>(0.1*J50/1000)*1000</f>
        <v>0.22593348090660803</v>
      </c>
      <c r="L50" s="43">
        <f t="shared" ref="L50:L55" si="31">K50*100/L31</f>
        <v>1.2429078198183854</v>
      </c>
      <c r="M50" s="30">
        <f>AVERAGE(L50:L52)</f>
        <v>0.96493115044746014</v>
      </c>
      <c r="N50" s="44">
        <f>STDEV(L51:L52)</f>
        <v>0.13538808002667463</v>
      </c>
      <c r="O50" s="48">
        <f>L50/L40</f>
        <v>1.372472036873803</v>
      </c>
      <c r="P50" s="30">
        <f>AVERAGE(O50:O52)</f>
        <v>0.98956070052923784</v>
      </c>
      <c r="Q50" s="44">
        <f>STDEV(O50:O52)</f>
        <v>0.34383494569405465</v>
      </c>
      <c r="S50"/>
      <c r="T50"/>
    </row>
    <row r="51" spans="1:25" ht="15" x14ac:dyDescent="0.3">
      <c r="B51" s="71">
        <v>9.2999999999999999E-2</v>
      </c>
      <c r="C51" s="71">
        <v>7.0999999999999994E-2</v>
      </c>
      <c r="D51" s="27">
        <f>AVERAGE(siNTP!B51:C51)</f>
        <v>6.0999999999999999E-2</v>
      </c>
      <c r="E51" s="27">
        <f t="shared" si="26"/>
        <v>1.1999999999999997E-2</v>
      </c>
      <c r="F51" s="27">
        <f t="shared" si="27"/>
        <v>-1.9208187539523753</v>
      </c>
      <c r="G51" s="28">
        <f t="shared" si="28"/>
        <v>-0.97575724585659385</v>
      </c>
      <c r="H51" s="27">
        <f t="shared" si="29"/>
        <v>0.10574083952442516</v>
      </c>
      <c r="I51" s="41">
        <v>16</v>
      </c>
      <c r="J51" s="42">
        <f t="shared" si="30"/>
        <v>1.6918534323908025</v>
      </c>
      <c r="K51" s="30">
        <f t="shared" ref="K51:K55" si="32">(0.1*J51/1000)*1000</f>
        <v>0.16918534323908027</v>
      </c>
      <c r="L51" s="43">
        <f t="shared" si="31"/>
        <v>0.92167664524068627</v>
      </c>
      <c r="M51" s="30"/>
      <c r="N51" s="44"/>
      <c r="O51" s="2">
        <f>L51/L41</f>
        <v>0.88897114955444601</v>
      </c>
      <c r="P51" s="30"/>
      <c r="Q51" s="44"/>
      <c r="S51"/>
      <c r="T51"/>
    </row>
    <row r="52" spans="1:25" ht="15" x14ac:dyDescent="0.3">
      <c r="B52" s="71">
        <v>8.4000000000000005E-2</v>
      </c>
      <c r="C52" s="71">
        <v>7.5999999999999998E-2</v>
      </c>
      <c r="D52" s="27">
        <f>AVERAGE(siNTP!B52:C52)</f>
        <v>5.9499999999999997E-2</v>
      </c>
      <c r="E52" s="27">
        <f t="shared" si="26"/>
        <v>1.0499999999999995E-2</v>
      </c>
      <c r="F52" s="27">
        <f t="shared" si="27"/>
        <v>-1.9788107009300622</v>
      </c>
      <c r="G52" s="28">
        <f t="shared" si="28"/>
        <v>-1.0202157240220038</v>
      </c>
      <c r="H52" s="27">
        <f t="shared" si="29"/>
        <v>9.5451833711304085E-2</v>
      </c>
      <c r="I52" s="41">
        <v>16</v>
      </c>
      <c r="J52" s="42">
        <f t="shared" si="30"/>
        <v>1.5272293393808654</v>
      </c>
      <c r="K52" s="30">
        <f t="shared" si="32"/>
        <v>0.15272293393808656</v>
      </c>
      <c r="L52" s="43">
        <f t="shared" si="31"/>
        <v>0.73020898628330866</v>
      </c>
      <c r="M52" s="30"/>
      <c r="N52" s="44"/>
      <c r="O52" s="2">
        <f t="shared" ref="O52:O55" si="33">L52/L42</f>
        <v>0.70723891515946424</v>
      </c>
      <c r="P52" s="30"/>
      <c r="Q52" s="44"/>
      <c r="S52"/>
      <c r="T52"/>
    </row>
    <row r="53" spans="1:25" ht="15" x14ac:dyDescent="0.3">
      <c r="A53" s="1" t="s">
        <v>26</v>
      </c>
      <c r="B53" s="71">
        <v>0.127</v>
      </c>
      <c r="C53" s="71">
        <v>0.13700000000000001</v>
      </c>
      <c r="D53" s="27">
        <f>AVERAGE(siNTP!B53:C53)</f>
        <v>0.13200000000000001</v>
      </c>
      <c r="E53" s="27">
        <f t="shared" si="26"/>
        <v>8.3000000000000004E-2</v>
      </c>
      <c r="F53" s="27">
        <f t="shared" si="27"/>
        <v>-1.080921907623926</v>
      </c>
      <c r="G53" s="28">
        <f t="shared" si="28"/>
        <v>-0.33186550657670155</v>
      </c>
      <c r="H53" s="27">
        <f t="shared" si="29"/>
        <v>0.46573029974030938</v>
      </c>
      <c r="I53" s="41">
        <v>16</v>
      </c>
      <c r="J53" s="42">
        <f t="shared" si="30"/>
        <v>7.4516847958449501</v>
      </c>
      <c r="K53" s="30">
        <f t="shared" si="32"/>
        <v>0.74516847958449506</v>
      </c>
      <c r="L53" s="43">
        <f t="shared" si="31"/>
        <v>3.9854869613115049</v>
      </c>
      <c r="M53" s="30">
        <f>AVERAGE(L53:L55)</f>
        <v>4.280912805171595</v>
      </c>
      <c r="N53" s="44">
        <f>STDEV(L54:L55)</f>
        <v>0.21259699628027484</v>
      </c>
      <c r="O53" s="2">
        <f>L53/L43</f>
        <v>0.85132088034050124</v>
      </c>
      <c r="P53" s="30">
        <f>AVERAGE(O53:O55)</f>
        <v>1.059355777901781</v>
      </c>
      <c r="Q53" s="44">
        <f>STDEV(O53:O55)</f>
        <v>0.18017758746055962</v>
      </c>
      <c r="S53"/>
      <c r="T53"/>
    </row>
    <row r="54" spans="1:25" ht="15" x14ac:dyDescent="0.3">
      <c r="A54" s="45"/>
      <c r="B54" s="71">
        <v>0.14799999999999999</v>
      </c>
      <c r="C54" s="71">
        <v>0.13800000000000001</v>
      </c>
      <c r="D54" s="27">
        <f>AVERAGE(siNTP!B54:C54)</f>
        <v>0.15100000000000002</v>
      </c>
      <c r="E54" s="27">
        <f t="shared" si="26"/>
        <v>0.10200000000000002</v>
      </c>
      <c r="F54" s="27">
        <f t="shared" si="27"/>
        <v>-0.99139982823808237</v>
      </c>
      <c r="G54" s="28">
        <f t="shared" si="28"/>
        <v>-0.26323502218842965</v>
      </c>
      <c r="H54" s="27">
        <f t="shared" si="29"/>
        <v>0.54546259943688624</v>
      </c>
      <c r="I54" s="41">
        <v>16</v>
      </c>
      <c r="J54" s="42">
        <f t="shared" si="30"/>
        <v>8.7274015909901799</v>
      </c>
      <c r="K54" s="30">
        <f t="shared" si="32"/>
        <v>0.87274015909901803</v>
      </c>
      <c r="L54" s="43">
        <f t="shared" si="31"/>
        <v>4.5789545048313132</v>
      </c>
      <c r="M54" s="30"/>
      <c r="N54" s="44"/>
      <c r="O54" s="2">
        <f t="shared" si="33"/>
        <v>1.1656257964612609</v>
      </c>
      <c r="P54" s="30"/>
      <c r="Q54" s="44"/>
      <c r="S54"/>
      <c r="T54"/>
    </row>
    <row r="55" spans="1:25" ht="15" x14ac:dyDescent="0.3">
      <c r="A55" s="46"/>
      <c r="B55" s="71">
        <v>0.16200000000000001</v>
      </c>
      <c r="C55" s="71">
        <v>0.13</v>
      </c>
      <c r="D55" s="27">
        <f>AVERAGE(siNTP!B55:C55)</f>
        <v>0.1595</v>
      </c>
      <c r="E55" s="27">
        <f t="shared" si="26"/>
        <v>0.1105</v>
      </c>
      <c r="F55" s="27">
        <f t="shared" si="27"/>
        <v>-0.95663772197887054</v>
      </c>
      <c r="G55" s="28">
        <f t="shared" si="28"/>
        <v>-0.23658528161835582</v>
      </c>
      <c r="H55" s="27">
        <f t="shared" si="29"/>
        <v>0.57998227127492008</v>
      </c>
      <c r="I55" s="41">
        <v>16</v>
      </c>
      <c r="J55" s="42">
        <f t="shared" si="30"/>
        <v>9.2797163403987213</v>
      </c>
      <c r="K55" s="30">
        <f t="shared" si="32"/>
        <v>0.92797163403987215</v>
      </c>
      <c r="L55" s="43">
        <f t="shared" si="31"/>
        <v>4.278296949371966</v>
      </c>
      <c r="M55" s="30"/>
      <c r="N55" s="44"/>
      <c r="O55" s="2">
        <f t="shared" si="33"/>
        <v>1.1611206569035812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0.98956070052923784</v>
      </c>
      <c r="O58" s="30">
        <f>Q50</f>
        <v>0.34383494569405465</v>
      </c>
    </row>
    <row r="59" spans="1:25" ht="15" x14ac:dyDescent="0.3">
      <c r="D59"/>
      <c r="E59"/>
      <c r="G59"/>
      <c r="M59" s="2" t="s">
        <v>26</v>
      </c>
      <c r="N59" s="30">
        <f>P53</f>
        <v>1.059355777901781</v>
      </c>
      <c r="O59" s="30">
        <f>Q53</f>
        <v>0.18017758746055962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0.99162223782224801</v>
      </c>
      <c r="C65" s="30">
        <f>N40</f>
        <v>7.4530433074991909E-2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0.96493115044746014</v>
      </c>
      <c r="C66" s="30">
        <f>N50</f>
        <v>0.13538808002667463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4.0981611531045674</v>
      </c>
      <c r="C67" s="30">
        <f>N43</f>
        <v>0.51970095493522828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4.280912805171595</v>
      </c>
      <c r="C68" s="30">
        <f>N53</f>
        <v>0.21259699628027484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13" zoomScale="60" zoomScaleNormal="60" workbookViewId="0">
      <selection activeCell="C59" sqref="C59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7.25" style="2" customWidth="1"/>
    <col min="5" max="5" width="8.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4" t="s">
        <v>0</v>
      </c>
      <c r="B1" s="65" t="s">
        <v>44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ht="15" x14ac:dyDescent="0.3">
      <c r="A3" s="64" t="s">
        <v>2</v>
      </c>
      <c r="B3" s="66" t="s">
        <v>43</v>
      </c>
      <c r="D3" s="10" t="s">
        <v>41</v>
      </c>
      <c r="E3" s="77">
        <v>225904</v>
      </c>
      <c r="F3" s="77">
        <v>216224</v>
      </c>
    </row>
    <row r="4" spans="1:20" ht="15" x14ac:dyDescent="0.3">
      <c r="D4" s="10" t="s">
        <v>42</v>
      </c>
      <c r="E4" s="77">
        <v>243768</v>
      </c>
      <c r="F4" s="77">
        <v>274320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3">
        <v>4.7E-2</v>
      </c>
      <c r="D8" s="63">
        <v>5.0999999999999997E-2</v>
      </c>
      <c r="E8" s="11">
        <f t="shared" ref="E8:E13" si="0">AVERAGE(C8:D8)</f>
        <v>4.9000000000000002E-2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v>0.2</v>
      </c>
      <c r="C9" s="63">
        <v>7.4999999999999997E-2</v>
      </c>
      <c r="D9" s="63">
        <v>7.6999999999999999E-2</v>
      </c>
      <c r="E9" s="11">
        <f t="shared" si="0"/>
        <v>7.5999999999999998E-2</v>
      </c>
      <c r="F9" s="12">
        <f>(E9-$E$8)</f>
        <v>2.6999999999999996E-2</v>
      </c>
      <c r="G9" s="12">
        <f>LOG(B9)</f>
        <v>-0.69897000433601875</v>
      </c>
      <c r="H9" s="12">
        <f>LOG(F9)</f>
        <v>-1.5686362358410126</v>
      </c>
      <c r="N9"/>
      <c r="O9"/>
      <c r="P9"/>
    </row>
    <row r="10" spans="1:20" ht="15" x14ac:dyDescent="0.3">
      <c r="A10" s="10">
        <v>10.4</v>
      </c>
      <c r="B10" s="12">
        <v>0.5</v>
      </c>
      <c r="C10" s="63">
        <v>0.159</v>
      </c>
      <c r="D10" s="63">
        <v>0.153</v>
      </c>
      <c r="E10" s="11">
        <f t="shared" si="0"/>
        <v>0.156</v>
      </c>
      <c r="F10" s="12">
        <f>(E10-$E$8)</f>
        <v>0.107</v>
      </c>
      <c r="G10" s="12">
        <f>LOG(B10)</f>
        <v>-0.3010299956639812</v>
      </c>
      <c r="H10" s="12">
        <f>LOG(F10)</f>
        <v>-0.97061622231479039</v>
      </c>
      <c r="N10"/>
      <c r="O10"/>
      <c r="P10"/>
    </row>
    <row r="11" spans="1:20" ht="15" x14ac:dyDescent="0.3">
      <c r="A11" s="10">
        <v>31.5</v>
      </c>
      <c r="B11" s="12">
        <v>1.5</v>
      </c>
      <c r="C11" s="63">
        <v>0.376</v>
      </c>
      <c r="D11" s="63">
        <v>0.30099999999999999</v>
      </c>
      <c r="E11" s="11">
        <f t="shared" si="0"/>
        <v>0.33850000000000002</v>
      </c>
      <c r="F11" s="12">
        <f>(E11-$E$8)</f>
        <v>0.28950000000000004</v>
      </c>
      <c r="G11" s="12">
        <f>LOG(B11)</f>
        <v>0.17609125905568124</v>
      </c>
      <c r="H11" s="12">
        <f>LOG(F11)</f>
        <v>-0.538351431936545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v>3</v>
      </c>
      <c r="C12" s="63">
        <v>0.94199999999999995</v>
      </c>
      <c r="D12" s="63">
        <v>0.98399999999999999</v>
      </c>
      <c r="E12" s="11">
        <f t="shared" si="0"/>
        <v>0.96299999999999997</v>
      </c>
      <c r="F12" s="12">
        <f>(E12-$E$8)</f>
        <v>0.91399999999999992</v>
      </c>
      <c r="G12" s="12">
        <f>LOG(B12)</f>
        <v>0.47712125471966244</v>
      </c>
      <c r="H12" s="12">
        <f>LOG(F12)</f>
        <v>-3.9053804266168619E-2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v>6.5</v>
      </c>
      <c r="C13" s="63">
        <v>2.0470000000000002</v>
      </c>
      <c r="D13" s="63">
        <v>1.4810000000000001</v>
      </c>
      <c r="E13" s="11">
        <f t="shared" si="0"/>
        <v>1.7640000000000002</v>
      </c>
      <c r="F13" s="12">
        <f>(E13-$E$8)</f>
        <v>1.7150000000000003</v>
      </c>
      <c r="G13" s="12">
        <f>LOG(B13)</f>
        <v>0.81291335664285558</v>
      </c>
      <c r="H13" s="12">
        <f>LOG(F13)</f>
        <v>0.23426412437878938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1.1918119270008707</v>
      </c>
      <c r="N15"/>
    </row>
    <row r="16" spans="1:20" ht="15" x14ac:dyDescent="0.25">
      <c r="A16" s="5" t="s">
        <v>11</v>
      </c>
      <c r="B16" s="11">
        <f>INTERCEPT(H9:H13,G9:G13)</f>
        <v>-0.68758558836555994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4">
        <v>0.17</v>
      </c>
      <c r="C22" s="74">
        <v>0.184</v>
      </c>
      <c r="D22" s="27">
        <f>AVERAGE(siNTP!B22:C22)</f>
        <v>0.26800000000000002</v>
      </c>
      <c r="E22" s="27">
        <f t="shared" ref="E22:E27" si="1">D22-E$8</f>
        <v>0.21900000000000003</v>
      </c>
      <c r="F22" s="27">
        <f>LOG(E22)</f>
        <v>-0.65955588515988162</v>
      </c>
      <c r="G22" s="28">
        <f>(F22-$B$16)/$B$15</f>
        <v>2.3518562426383442E-2</v>
      </c>
      <c r="H22" s="28">
        <f>10^G22</f>
        <v>1.0556466222417669</v>
      </c>
      <c r="I22" s="29">
        <v>500</v>
      </c>
      <c r="J22" s="30">
        <f>(H22*I22)</f>
        <v>527.82331112088343</v>
      </c>
      <c r="K22" s="31">
        <f>(0.05*J22/1000)*1000</f>
        <v>26.391165556044172</v>
      </c>
      <c r="L22" s="32">
        <f>K22+K40+K50</f>
        <v>26.756900678323266</v>
      </c>
      <c r="M22" s="33">
        <f>(L22*1000000/50000)/1000</f>
        <v>0.53513801356646529</v>
      </c>
      <c r="N22" s="34"/>
    </row>
    <row r="23" spans="1:17" ht="15" x14ac:dyDescent="0.3">
      <c r="B23" s="74">
        <v>0.183</v>
      </c>
      <c r="C23" s="74">
        <v>0.189</v>
      </c>
      <c r="D23" s="27">
        <f>AVERAGE(siNTP!B23:C23)</f>
        <v>0.25900000000000001</v>
      </c>
      <c r="E23" s="27">
        <f t="shared" si="1"/>
        <v>0.21000000000000002</v>
      </c>
      <c r="F23" s="27">
        <f t="shared" ref="F23:F27" si="2">LOG(E23)</f>
        <v>-0.6777807052660807</v>
      </c>
      <c r="G23" s="28">
        <f t="shared" ref="G23:G27" si="3">(F23-$B$16)/$B$15</f>
        <v>8.2268711005038311E-3</v>
      </c>
      <c r="H23" s="28">
        <f t="shared" ref="H23:H27" si="4">10^G23</f>
        <v>1.0191236290302168</v>
      </c>
      <c r="I23" s="29">
        <v>500</v>
      </c>
      <c r="J23" s="30">
        <f t="shared" ref="J23:J27" si="5">(H23*I23)</f>
        <v>509.56181451510838</v>
      </c>
      <c r="K23" s="31">
        <f t="shared" ref="K23:K27" si="6">(0.05*J23/1000)*1000</f>
        <v>25.478090725755422</v>
      </c>
      <c r="L23" s="32">
        <f>K23+K41+K51</f>
        <v>25.768299157769679</v>
      </c>
      <c r="M23" s="33">
        <f t="shared" ref="M23:M27" si="7">(L23*1000000/50000)/1000</f>
        <v>0.51536598315539361</v>
      </c>
      <c r="N23" s="34"/>
    </row>
    <row r="24" spans="1:17" ht="15" x14ac:dyDescent="0.3">
      <c r="B24" s="74">
        <v>0.23100000000000001</v>
      </c>
      <c r="C24" s="74">
        <v>0.221</v>
      </c>
      <c r="D24" s="27">
        <f>AVERAGE(siNTP!B24:C24)</f>
        <v>0.32950000000000002</v>
      </c>
      <c r="E24" s="27">
        <f t="shared" si="1"/>
        <v>0.28050000000000003</v>
      </c>
      <c r="F24" s="27">
        <f t="shared" si="2"/>
        <v>-0.55206713440781974</v>
      </c>
      <c r="G24" s="28">
        <f t="shared" si="3"/>
        <v>0.11370791891533168</v>
      </c>
      <c r="H24" s="28">
        <f t="shared" si="4"/>
        <v>1.299295453943397</v>
      </c>
      <c r="I24" s="29">
        <v>500</v>
      </c>
      <c r="J24" s="30">
        <f t="shared" si="5"/>
        <v>649.64772697169849</v>
      </c>
      <c r="K24" s="31">
        <f t="shared" si="6"/>
        <v>32.482386348584924</v>
      </c>
      <c r="L24" s="32">
        <f t="shared" ref="L24:L27" si="8">K24+K42+K52</f>
        <v>32.772381357386983</v>
      </c>
      <c r="M24" s="33">
        <f t="shared" si="7"/>
        <v>0.65544762714773974</v>
      </c>
      <c r="N24" s="34"/>
    </row>
    <row r="25" spans="1:17" ht="15" x14ac:dyDescent="0.3">
      <c r="A25" s="1" t="s">
        <v>26</v>
      </c>
      <c r="B25" s="74">
        <v>0.123</v>
      </c>
      <c r="C25" s="74">
        <v>0.129</v>
      </c>
      <c r="D25" s="27">
        <f>AVERAGE(siNTP!B25:C25)</f>
        <v>0.19500000000000001</v>
      </c>
      <c r="E25" s="27">
        <f t="shared" si="1"/>
        <v>0.14600000000000002</v>
      </c>
      <c r="F25" s="27">
        <f t="shared" si="2"/>
        <v>-0.83564714421556285</v>
      </c>
      <c r="G25" s="28">
        <f t="shared" si="3"/>
        <v>-0.12423231593477312</v>
      </c>
      <c r="H25" s="28">
        <f t="shared" si="4"/>
        <v>0.7512209380000241</v>
      </c>
      <c r="I25" s="29">
        <v>500</v>
      </c>
      <c r="J25" s="30">
        <f t="shared" si="5"/>
        <v>375.61046900001207</v>
      </c>
      <c r="K25" s="31">
        <f t="shared" si="6"/>
        <v>18.780523450000604</v>
      </c>
      <c r="L25" s="32">
        <f t="shared" si="8"/>
        <v>20.284722490026613</v>
      </c>
      <c r="M25" s="33">
        <f t="shared" si="7"/>
        <v>0.40569444980053226</v>
      </c>
      <c r="N25" s="34"/>
    </row>
    <row r="26" spans="1:17" ht="15" x14ac:dyDescent="0.3">
      <c r="B26" s="74">
        <v>0.17799999999999999</v>
      </c>
      <c r="C26" s="74">
        <v>0.17399999999999999</v>
      </c>
      <c r="D26" s="27">
        <f>AVERAGE(siNTP!B26:C26)</f>
        <v>0.19750000000000001</v>
      </c>
      <c r="E26" s="27">
        <f t="shared" si="1"/>
        <v>0.14850000000000002</v>
      </c>
      <c r="F26" s="27">
        <f t="shared" si="2"/>
        <v>-0.82827354634676875</v>
      </c>
      <c r="G26" s="28">
        <f t="shared" si="3"/>
        <v>-0.11804543552038646</v>
      </c>
      <c r="H26" s="28">
        <f t="shared" si="4"/>
        <v>0.76199928613607171</v>
      </c>
      <c r="I26" s="29">
        <v>500</v>
      </c>
      <c r="J26" s="30">
        <f t="shared" si="5"/>
        <v>380.99964306803588</v>
      </c>
      <c r="K26" s="31">
        <f t="shared" si="6"/>
        <v>19.049982153401796</v>
      </c>
      <c r="L26" s="32">
        <f t="shared" si="8"/>
        <v>20.854755236013816</v>
      </c>
      <c r="M26" s="33">
        <f t="shared" si="7"/>
        <v>0.41709510472027633</v>
      </c>
      <c r="N26" s="34"/>
    </row>
    <row r="27" spans="1:17" ht="15" x14ac:dyDescent="0.3">
      <c r="B27" s="74">
        <v>0.14499999999999999</v>
      </c>
      <c r="C27" s="74">
        <v>0.159</v>
      </c>
      <c r="D27" s="27">
        <f>AVERAGE(siNTP!B27:C27)</f>
        <v>0.22550000000000001</v>
      </c>
      <c r="E27" s="27">
        <f t="shared" si="1"/>
        <v>0.17649999999999999</v>
      </c>
      <c r="F27" s="27">
        <f t="shared" si="2"/>
        <v>-0.75325529027615867</v>
      </c>
      <c r="G27" s="28">
        <f t="shared" si="3"/>
        <v>-5.5100725561501078E-2</v>
      </c>
      <c r="H27" s="28">
        <f t="shared" si="4"/>
        <v>0.8808445557630139</v>
      </c>
      <c r="I27" s="29">
        <v>500</v>
      </c>
      <c r="J27" s="30">
        <f t="shared" si="5"/>
        <v>440.42227788150694</v>
      </c>
      <c r="K27" s="31">
        <f t="shared" si="6"/>
        <v>22.021113894075349</v>
      </c>
      <c r="L27" s="32">
        <f t="shared" si="8"/>
        <v>23.887685973788042</v>
      </c>
      <c r="M27" s="33">
        <f t="shared" si="7"/>
        <v>0.47775371947576084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4">
        <v>0.17</v>
      </c>
      <c r="C31" s="74">
        <v>0.184</v>
      </c>
      <c r="D31" s="27">
        <f>AVERAGE(siNTP!B25:C25)</f>
        <v>0.19500000000000001</v>
      </c>
      <c r="E31" s="27">
        <f t="shared" ref="E31:E36" si="9">D31-E$8</f>
        <v>0.14600000000000002</v>
      </c>
      <c r="F31" s="27">
        <f>LOG(E31)</f>
        <v>-0.83564714421556285</v>
      </c>
      <c r="G31" s="28">
        <f>(F31-$B$16)/$B$15</f>
        <v>-0.12423231593477312</v>
      </c>
      <c r="H31" s="28">
        <f>10^G31</f>
        <v>0.7512209380000241</v>
      </c>
      <c r="I31" s="29">
        <v>500</v>
      </c>
      <c r="J31" s="30">
        <f>(H31*I31)</f>
        <v>375.61046900001207</v>
      </c>
      <c r="K31" s="31">
        <f>(0.05*J31/1000)*1000</f>
        <v>18.780523450000604</v>
      </c>
      <c r="L31" s="32">
        <f>K31+K50</f>
        <v>18.98322197610937</v>
      </c>
      <c r="M31" s="33">
        <f>(L31*1000000/50000)/1000</f>
        <v>0.37966443952218742</v>
      </c>
      <c r="N31" s="35"/>
      <c r="Q31"/>
    </row>
    <row r="32" spans="1:17" ht="15" x14ac:dyDescent="0.3">
      <c r="B32" s="74">
        <v>0.183</v>
      </c>
      <c r="C32" s="74">
        <v>0.189</v>
      </c>
      <c r="D32" s="27">
        <f>AVERAGE(siNTP!B26:C26)</f>
        <v>0.19750000000000001</v>
      </c>
      <c r="E32" s="27">
        <f t="shared" si="9"/>
        <v>0.14850000000000002</v>
      </c>
      <c r="F32" s="27">
        <f t="shared" ref="F32:F36" si="10">LOG(E32)</f>
        <v>-0.82827354634676875</v>
      </c>
      <c r="G32" s="28">
        <f t="shared" ref="G32:G36" si="11">(F32-$B$16)/$B$15</f>
        <v>-0.11804543552038646</v>
      </c>
      <c r="H32" s="28">
        <f t="shared" ref="H32:H36" si="12">10^G32</f>
        <v>0.76199928613607171</v>
      </c>
      <c r="I32" s="29">
        <v>500</v>
      </c>
      <c r="J32" s="30">
        <f t="shared" ref="J32:J36" si="13">(H32*I32)</f>
        <v>380.99964306803588</v>
      </c>
      <c r="K32" s="31">
        <f t="shared" ref="K32:K36" si="14">(0.05*J32/1000)*1000</f>
        <v>19.049982153401796</v>
      </c>
      <c r="L32" s="32">
        <f>K32+K51</f>
        <v>19.197676930539799</v>
      </c>
      <c r="M32" s="33">
        <f t="shared" ref="M32:M36" si="15">(L32*1000000/50000)/1000</f>
        <v>0.38395353861079601</v>
      </c>
      <c r="N32" s="36"/>
      <c r="Q32"/>
    </row>
    <row r="33" spans="1:21" ht="15" x14ac:dyDescent="0.3">
      <c r="B33" s="74">
        <v>0.23100000000000001</v>
      </c>
      <c r="C33" s="74">
        <v>0.221</v>
      </c>
      <c r="D33" s="27">
        <f>AVERAGE(siNTP!B27:C27)</f>
        <v>0.22550000000000001</v>
      </c>
      <c r="E33" s="27">
        <f t="shared" si="9"/>
        <v>0.17649999999999999</v>
      </c>
      <c r="F33" s="27">
        <f t="shared" si="10"/>
        <v>-0.75325529027615867</v>
      </c>
      <c r="G33" s="28">
        <f t="shared" si="11"/>
        <v>-5.5100725561501078E-2</v>
      </c>
      <c r="H33" s="28">
        <f t="shared" si="12"/>
        <v>0.8808445557630139</v>
      </c>
      <c r="I33" s="29">
        <v>500</v>
      </c>
      <c r="J33" s="30">
        <f t="shared" si="13"/>
        <v>440.42227788150694</v>
      </c>
      <c r="K33" s="31">
        <f t="shared" si="14"/>
        <v>22.021113894075349</v>
      </c>
      <c r="L33" s="32">
        <f t="shared" ref="L33:L36" si="16">K33+K52</f>
        <v>22.153154192822463</v>
      </c>
      <c r="M33" s="33">
        <f t="shared" si="15"/>
        <v>0.44306308385644927</v>
      </c>
      <c r="N33" s="36"/>
      <c r="Q33"/>
      <c r="R33"/>
      <c r="S33"/>
    </row>
    <row r="34" spans="1:21" ht="15" x14ac:dyDescent="0.3">
      <c r="A34" s="1" t="s">
        <v>26</v>
      </c>
      <c r="B34" s="74">
        <v>0.123</v>
      </c>
      <c r="C34" s="74">
        <v>0.129</v>
      </c>
      <c r="D34" s="27">
        <f>AVERAGE(B34:C34)</f>
        <v>0.126</v>
      </c>
      <c r="E34" s="27">
        <f t="shared" si="9"/>
        <v>7.6999999999999999E-2</v>
      </c>
      <c r="F34" s="27">
        <f t="shared" si="10"/>
        <v>-1.1135092748275182</v>
      </c>
      <c r="G34" s="28">
        <f t="shared" si="11"/>
        <v>-0.35737491529705684</v>
      </c>
      <c r="H34" s="28">
        <f t="shared" si="12"/>
        <v>0.43916233416030798</v>
      </c>
      <c r="I34" s="29">
        <v>500</v>
      </c>
      <c r="J34" s="30">
        <f t="shared" si="13"/>
        <v>219.58116708015399</v>
      </c>
      <c r="K34" s="31">
        <f t="shared" si="14"/>
        <v>10.9790583540077</v>
      </c>
      <c r="L34" s="32">
        <f t="shared" si="16"/>
        <v>11.727379084959891</v>
      </c>
      <c r="M34" s="33">
        <f t="shared" si="15"/>
        <v>0.23454758169919782</v>
      </c>
      <c r="N34" s="36"/>
      <c r="Q34"/>
      <c r="R34"/>
      <c r="S34"/>
    </row>
    <row r="35" spans="1:21" ht="15" x14ac:dyDescent="0.3">
      <c r="B35" s="74">
        <v>0.17799999999999999</v>
      </c>
      <c r="C35" s="74">
        <v>0.17399999999999999</v>
      </c>
      <c r="D35" s="27">
        <f t="shared" ref="D35:D36" si="17">AVERAGE(B35:C35)</f>
        <v>0.17599999999999999</v>
      </c>
      <c r="E35" s="27">
        <f t="shared" si="9"/>
        <v>0.127</v>
      </c>
      <c r="F35" s="27">
        <f t="shared" si="10"/>
        <v>-0.89619627904404309</v>
      </c>
      <c r="G35" s="28">
        <f t="shared" si="11"/>
        <v>-0.17503658585078982</v>
      </c>
      <c r="H35" s="28">
        <f t="shared" si="12"/>
        <v>0.66828761728861563</v>
      </c>
      <c r="I35" s="29">
        <v>500</v>
      </c>
      <c r="J35" s="30">
        <f t="shared" si="13"/>
        <v>334.1438086443078</v>
      </c>
      <c r="K35" s="31">
        <f t="shared" si="14"/>
        <v>16.707190432215391</v>
      </c>
      <c r="L35" s="32">
        <f t="shared" si="16"/>
        <v>17.596805323270605</v>
      </c>
      <c r="M35" s="33">
        <f t="shared" si="15"/>
        <v>0.35193610646541207</v>
      </c>
      <c r="N35" s="36"/>
      <c r="Q35"/>
      <c r="R35"/>
      <c r="S35"/>
    </row>
    <row r="36" spans="1:21" ht="15" x14ac:dyDescent="0.3">
      <c r="B36" s="74">
        <v>0.14499999999999999</v>
      </c>
      <c r="C36" s="74">
        <v>0.159</v>
      </c>
      <c r="D36" s="27">
        <f t="shared" si="17"/>
        <v>0.152</v>
      </c>
      <c r="E36" s="27">
        <f t="shared" si="9"/>
        <v>0.10299999999999999</v>
      </c>
      <c r="F36" s="27">
        <f t="shared" si="10"/>
        <v>-0.98716277529482777</v>
      </c>
      <c r="G36" s="28">
        <f t="shared" si="11"/>
        <v>-0.25136280325968657</v>
      </c>
      <c r="H36" s="28">
        <f t="shared" si="12"/>
        <v>0.56057948047166462</v>
      </c>
      <c r="I36" s="29">
        <v>500</v>
      </c>
      <c r="J36" s="30">
        <f t="shared" si="13"/>
        <v>280.28974023583231</v>
      </c>
      <c r="K36" s="31">
        <f t="shared" si="14"/>
        <v>14.014487011791616</v>
      </c>
      <c r="L36" s="32">
        <f t="shared" si="16"/>
        <v>14.965900899947503</v>
      </c>
      <c r="M36" s="33">
        <f t="shared" si="15"/>
        <v>0.29931801799895008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/>
      <c r="C39" s="21"/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73">
        <v>6.3E-2</v>
      </c>
      <c r="C40" s="73">
        <v>6.2E-2</v>
      </c>
      <c r="D40" s="27">
        <f>AVERAGE(B40:C40)</f>
        <v>6.25E-2</v>
      </c>
      <c r="E40" s="27">
        <f t="shared" ref="E40:E45" si="18">D40-E$8</f>
        <v>1.3499999999999998E-2</v>
      </c>
      <c r="F40" s="27">
        <f t="shared" ref="F40:F45" si="19">LOG(E40)</f>
        <v>-1.8696662315049939</v>
      </c>
      <c r="G40" s="28">
        <f t="shared" ref="G40:G45" si="20">(F40-$B$16)/$B$15</f>
        <v>-0.99183488297023092</v>
      </c>
      <c r="H40" s="27">
        <f t="shared" ref="H40:H45" si="21">10^G40</f>
        <v>0.10189787260645636</v>
      </c>
      <c r="I40" s="41">
        <v>16</v>
      </c>
      <c r="J40" s="42">
        <f t="shared" ref="J40:J45" si="22">H40*I40</f>
        <v>1.6303659617033017</v>
      </c>
      <c r="K40" s="30">
        <f>(0.1*J40/1000)*1000</f>
        <v>0.16303659617033017</v>
      </c>
      <c r="L40" s="43">
        <f>K40*100/L22</f>
        <v>0.60932541526534878</v>
      </c>
      <c r="M40" s="30">
        <f>AVERAGE(L40:L42)</f>
        <v>0.54811951649139712</v>
      </c>
      <c r="N40" s="44">
        <f>STDEV(L40:L42)</f>
        <v>6.3818642273530193E-2</v>
      </c>
      <c r="R40"/>
      <c r="S40"/>
      <c r="T40"/>
      <c r="U40"/>
    </row>
    <row r="41" spans="1:21" ht="15" x14ac:dyDescent="0.3">
      <c r="B41" s="73">
        <v>6.3E-2</v>
      </c>
      <c r="C41" s="73">
        <v>5.8000000000000003E-2</v>
      </c>
      <c r="D41" s="27">
        <f>AVERAGE(B41:C41)</f>
        <v>6.0499999999999998E-2</v>
      </c>
      <c r="E41" s="27">
        <f t="shared" si="18"/>
        <v>1.1499999999999996E-2</v>
      </c>
      <c r="F41" s="27">
        <f t="shared" si="19"/>
        <v>-1.9393021596463884</v>
      </c>
      <c r="G41" s="28">
        <f t="shared" si="20"/>
        <v>-1.0502635046040398</v>
      </c>
      <c r="H41" s="27">
        <f t="shared" si="21"/>
        <v>8.9071034297659474E-2</v>
      </c>
      <c r="I41" s="41">
        <v>16</v>
      </c>
      <c r="J41" s="42">
        <f t="shared" si="22"/>
        <v>1.4251365487625516</v>
      </c>
      <c r="K41" s="30">
        <f t="shared" ref="K41:K45" si="23">(0.1*J41/1000)*1000</f>
        <v>0.14251365487625517</v>
      </c>
      <c r="L41" s="43">
        <f t="shared" ref="L41:L45" si="24">K41*100/L23</f>
        <v>0.55305805790167695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73">
        <v>6.2E-2</v>
      </c>
      <c r="C42" s="73">
        <v>6.2E-2</v>
      </c>
      <c r="D42" s="27">
        <f>AVERAGE(B42:C42)</f>
        <v>6.2E-2</v>
      </c>
      <c r="E42" s="27">
        <f t="shared" si="18"/>
        <v>1.2999999999999998E-2</v>
      </c>
      <c r="F42" s="27">
        <f t="shared" si="19"/>
        <v>-1.8860566476931633</v>
      </c>
      <c r="G42" s="28">
        <f t="shared" si="20"/>
        <v>-1.0055874019850515</v>
      </c>
      <c r="H42" s="27">
        <f t="shared" si="21"/>
        <v>9.8721693784338288E-2</v>
      </c>
      <c r="I42" s="41">
        <v>16</v>
      </c>
      <c r="J42" s="42">
        <f t="shared" si="22"/>
        <v>1.5795471005494126</v>
      </c>
      <c r="K42" s="30">
        <f t="shared" si="23"/>
        <v>0.15795471005494127</v>
      </c>
      <c r="L42" s="43">
        <f t="shared" si="24"/>
        <v>0.48197507630716574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73">
        <v>0.13700000000000001</v>
      </c>
      <c r="C43" s="73">
        <v>0.129</v>
      </c>
      <c r="D43" s="27">
        <f t="shared" ref="D43:D45" si="25">AVERAGE(B43:C43)</f>
        <v>0.13300000000000001</v>
      </c>
      <c r="E43" s="27">
        <f t="shared" si="18"/>
        <v>8.4000000000000005E-2</v>
      </c>
      <c r="F43" s="27">
        <f t="shared" si="19"/>
        <v>-1.0757207139381184</v>
      </c>
      <c r="G43" s="28">
        <f t="shared" si="20"/>
        <v>-0.32566809978926725</v>
      </c>
      <c r="H43" s="27">
        <f t="shared" si="21"/>
        <v>0.47242394317113656</v>
      </c>
      <c r="I43" s="41">
        <v>16</v>
      </c>
      <c r="J43" s="42">
        <f t="shared" si="22"/>
        <v>7.558783090738185</v>
      </c>
      <c r="K43" s="30">
        <f t="shared" si="23"/>
        <v>0.75587830907381859</v>
      </c>
      <c r="L43" s="43">
        <f t="shared" si="24"/>
        <v>3.7263428644166128</v>
      </c>
      <c r="M43" s="30">
        <f>AVERAGE(L43:L45)</f>
        <v>3.9818925437219126</v>
      </c>
      <c r="N43" s="44">
        <f>STDEV(L43:L45)</f>
        <v>0.35578910418854576</v>
      </c>
      <c r="R43"/>
      <c r="S43"/>
      <c r="T43"/>
      <c r="U43"/>
    </row>
    <row r="44" spans="1:21" ht="15" x14ac:dyDescent="0.3">
      <c r="A44" s="45"/>
      <c r="B44" s="73">
        <v>0.16500000000000001</v>
      </c>
      <c r="C44" s="73">
        <v>0.14399999999999999</v>
      </c>
      <c r="D44" s="27">
        <f t="shared" si="25"/>
        <v>0.1545</v>
      </c>
      <c r="E44" s="27">
        <f t="shared" si="18"/>
        <v>0.1055</v>
      </c>
      <c r="F44" s="27">
        <f t="shared" si="19"/>
        <v>-0.97674754036628852</v>
      </c>
      <c r="G44" s="28">
        <f t="shared" si="20"/>
        <v>-0.24262381123201945</v>
      </c>
      <c r="H44" s="27">
        <f t="shared" si="21"/>
        <v>0.57197386972300313</v>
      </c>
      <c r="I44" s="41">
        <v>16</v>
      </c>
      <c r="J44" s="42">
        <f t="shared" si="22"/>
        <v>9.15158191556805</v>
      </c>
      <c r="K44" s="30">
        <f t="shared" si="23"/>
        <v>0.915158191556805</v>
      </c>
      <c r="L44" s="43">
        <f t="shared" si="24"/>
        <v>4.3882470985630642</v>
      </c>
      <c r="M44" s="30"/>
      <c r="N44" s="44"/>
      <c r="R44"/>
      <c r="S44"/>
      <c r="T44"/>
      <c r="U44"/>
    </row>
    <row r="45" spans="1:21" ht="15" x14ac:dyDescent="0.3">
      <c r="A45" s="46"/>
      <c r="B45" s="73">
        <v>0.16200000000000001</v>
      </c>
      <c r="C45" s="73">
        <v>0.14699999999999999</v>
      </c>
      <c r="D45" s="27">
        <f t="shared" si="25"/>
        <v>0.1545</v>
      </c>
      <c r="E45" s="27">
        <f t="shared" si="18"/>
        <v>0.1055</v>
      </c>
      <c r="F45" s="27">
        <f t="shared" si="19"/>
        <v>-0.97674754036628852</v>
      </c>
      <c r="G45" s="28">
        <f t="shared" si="20"/>
        <v>-0.24262381123201945</v>
      </c>
      <c r="H45" s="27">
        <f t="shared" si="21"/>
        <v>0.57197386972300313</v>
      </c>
      <c r="I45" s="41">
        <v>16</v>
      </c>
      <c r="J45" s="42">
        <f t="shared" si="22"/>
        <v>9.15158191556805</v>
      </c>
      <c r="K45" s="30">
        <f t="shared" si="23"/>
        <v>0.915158191556805</v>
      </c>
      <c r="L45" s="43">
        <f t="shared" si="24"/>
        <v>3.8310876681860608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8">
        <v>6.5000000000000002E-2</v>
      </c>
      <c r="C50" s="68">
        <v>6.4000000000000001E-2</v>
      </c>
      <c r="D50" s="27">
        <f>AVERAGE(siNTP!B50:C50)</f>
        <v>6.6500000000000004E-2</v>
      </c>
      <c r="E50" s="27">
        <f t="shared" ref="E50:E55" si="26">D50-E$8</f>
        <v>1.7500000000000002E-2</v>
      </c>
      <c r="F50" s="27">
        <f t="shared" ref="F50:F55" si="27">LOG(E50)</f>
        <v>-1.7569619513137056</v>
      </c>
      <c r="G50" s="28">
        <f t="shared" ref="G50:G55" si="28">(F50-$B$16)/$B$15</f>
        <v>-0.89726939185713017</v>
      </c>
      <c r="H50" s="27">
        <f t="shared" ref="H50:H55" si="29">10^G50</f>
        <v>0.12668657881797854</v>
      </c>
      <c r="I50" s="41">
        <v>16</v>
      </c>
      <c r="J50" s="42">
        <f t="shared" ref="J50:J55" si="30">H50*I50</f>
        <v>2.0269852610876566</v>
      </c>
      <c r="K50" s="30">
        <f>(0.1*J50/1000)*1000</f>
        <v>0.20269852610876568</v>
      </c>
      <c r="L50" s="43">
        <f t="shared" ref="L50:L55" si="31">K50*100/L31</f>
        <v>1.067777252796519</v>
      </c>
      <c r="M50" s="30">
        <f>AVERAGE(L50:L52)</f>
        <v>0.81104927412224415</v>
      </c>
      <c r="N50" s="44">
        <f>STDEV(L50:L52)</f>
        <v>0.2386219011532642</v>
      </c>
      <c r="O50" s="48">
        <f>L50/L40</f>
        <v>1.7523924426023225</v>
      </c>
      <c r="P50" s="30">
        <f>AVERAGE(O50:O52)</f>
        <v>1.4600335794222064</v>
      </c>
      <c r="Q50" s="44">
        <f>STDEV(O50:O52)</f>
        <v>0.26469975256361417</v>
      </c>
      <c r="S50"/>
      <c r="T50"/>
    </row>
    <row r="51" spans="1:25" ht="15" x14ac:dyDescent="0.3">
      <c r="B51" s="68">
        <v>6.4000000000000001E-2</v>
      </c>
      <c r="C51" s="68">
        <v>6.2E-2</v>
      </c>
      <c r="D51" s="27">
        <f>AVERAGE(siNTP!B51:C51)</f>
        <v>6.0999999999999999E-2</v>
      </c>
      <c r="E51" s="27">
        <f t="shared" si="26"/>
        <v>1.1999999999999997E-2</v>
      </c>
      <c r="F51" s="27">
        <f t="shared" si="27"/>
        <v>-1.9208187539523753</v>
      </c>
      <c r="G51" s="28">
        <f t="shared" si="28"/>
        <v>-1.0347548448270516</v>
      </c>
      <c r="H51" s="27">
        <f t="shared" si="29"/>
        <v>9.2309235711251714E-2</v>
      </c>
      <c r="I51" s="41">
        <v>16</v>
      </c>
      <c r="J51" s="42">
        <f t="shared" si="30"/>
        <v>1.4769477713800274</v>
      </c>
      <c r="K51" s="30">
        <f t="shared" ref="K51:K55" si="32">(0.1*J51/1000)*1000</f>
        <v>0.14769477713800275</v>
      </c>
      <c r="L51" s="43">
        <f t="shared" si="31"/>
        <v>0.76933671543898552</v>
      </c>
      <c r="M51" s="30"/>
      <c r="N51" s="44"/>
      <c r="O51" s="2">
        <f>L51/L41</f>
        <v>1.3910595903039147</v>
      </c>
      <c r="P51" s="30"/>
      <c r="Q51" s="44"/>
      <c r="S51"/>
      <c r="T51"/>
    </row>
    <row r="52" spans="1:25" ht="15" x14ac:dyDescent="0.3">
      <c r="B52" s="68">
        <v>6.2E-2</v>
      </c>
      <c r="C52" s="68">
        <v>6.3E-2</v>
      </c>
      <c r="D52" s="27">
        <f>AVERAGE(siNTP!B52:C52)</f>
        <v>5.9499999999999997E-2</v>
      </c>
      <c r="E52" s="27">
        <f t="shared" si="26"/>
        <v>1.0499999999999995E-2</v>
      </c>
      <c r="F52" s="27">
        <f t="shared" si="27"/>
        <v>-1.9788107009300622</v>
      </c>
      <c r="G52" s="28">
        <f t="shared" si="28"/>
        <v>-1.0834134843857448</v>
      </c>
      <c r="H52" s="27">
        <f t="shared" si="29"/>
        <v>8.2525186716945878E-2</v>
      </c>
      <c r="I52" s="41">
        <v>16</v>
      </c>
      <c r="J52" s="42">
        <f t="shared" si="30"/>
        <v>1.320402987471134</v>
      </c>
      <c r="K52" s="30">
        <f t="shared" si="32"/>
        <v>0.1320402987471134</v>
      </c>
      <c r="L52" s="43">
        <f t="shared" si="31"/>
        <v>0.59603385413122778</v>
      </c>
      <c r="M52" s="30"/>
      <c r="N52" s="44"/>
      <c r="O52" s="2">
        <f t="shared" ref="O52:O55" si="33">L52/L42</f>
        <v>1.2366487053603819</v>
      </c>
      <c r="P52" s="30"/>
      <c r="Q52" s="44"/>
      <c r="S52"/>
      <c r="T52"/>
    </row>
    <row r="53" spans="1:25" ht="15" x14ac:dyDescent="0.3">
      <c r="A53" s="1" t="s">
        <v>26</v>
      </c>
      <c r="B53" s="68">
        <v>0.16</v>
      </c>
      <c r="C53" s="68">
        <v>0.14000000000000001</v>
      </c>
      <c r="D53" s="27">
        <f>AVERAGE(siNTP!B53:C53)</f>
        <v>0.13200000000000001</v>
      </c>
      <c r="E53" s="27">
        <f t="shared" si="26"/>
        <v>8.3000000000000004E-2</v>
      </c>
      <c r="F53" s="27">
        <f t="shared" si="27"/>
        <v>-1.080921907623926</v>
      </c>
      <c r="G53" s="28">
        <f t="shared" si="28"/>
        <v>-0.33003220587679077</v>
      </c>
      <c r="H53" s="27">
        <f t="shared" si="29"/>
        <v>0.46770045684511946</v>
      </c>
      <c r="I53" s="41">
        <v>16</v>
      </c>
      <c r="J53" s="42">
        <f t="shared" si="30"/>
        <v>7.4832073095219114</v>
      </c>
      <c r="K53" s="30">
        <f t="shared" si="32"/>
        <v>0.7483207309521912</v>
      </c>
      <c r="L53" s="43">
        <f t="shared" si="31"/>
        <v>6.3809716180480276</v>
      </c>
      <c r="M53" s="30">
        <f>AVERAGE(L53:L55)</f>
        <v>5.9312434249151353</v>
      </c>
      <c r="N53" s="44">
        <f>STDEV(L53:L55)</f>
        <v>0.75846777302183377</v>
      </c>
      <c r="O53" s="2">
        <f>L53/L43</f>
        <v>1.7123951955631482</v>
      </c>
      <c r="P53" s="30">
        <f>AVERAGE(O53:O55)</f>
        <v>1.50794518971888</v>
      </c>
      <c r="Q53" s="44">
        <f>STDEV(O53:O55)</f>
        <v>0.30933896590280818</v>
      </c>
      <c r="S53"/>
      <c r="T53"/>
    </row>
    <row r="54" spans="1:25" ht="15" x14ac:dyDescent="0.3">
      <c r="A54" s="45"/>
      <c r="B54" s="68">
        <v>0.13</v>
      </c>
      <c r="C54" s="68">
        <v>0.11700000000000001</v>
      </c>
      <c r="D54" s="27">
        <f>AVERAGE(siNTP!B54:C54)</f>
        <v>0.15100000000000002</v>
      </c>
      <c r="E54" s="27">
        <f t="shared" si="26"/>
        <v>0.10200000000000002</v>
      </c>
      <c r="F54" s="27">
        <f t="shared" si="27"/>
        <v>-0.99139982823808237</v>
      </c>
      <c r="G54" s="28">
        <f t="shared" si="28"/>
        <v>-0.25491793880352775</v>
      </c>
      <c r="H54" s="27">
        <f t="shared" si="29"/>
        <v>0.556009306909509</v>
      </c>
      <c r="I54" s="41">
        <v>16</v>
      </c>
      <c r="J54" s="42">
        <f t="shared" si="30"/>
        <v>8.8961489105521441</v>
      </c>
      <c r="K54" s="30">
        <f t="shared" si="32"/>
        <v>0.88961489105521441</v>
      </c>
      <c r="L54" s="43">
        <f t="shared" si="31"/>
        <v>5.0555477242153604</v>
      </c>
      <c r="M54" s="30"/>
      <c r="N54" s="44"/>
      <c r="O54" s="2">
        <f t="shared" si="33"/>
        <v>1.1520654171618558</v>
      </c>
      <c r="P54" s="30"/>
      <c r="Q54" s="44"/>
      <c r="S54"/>
      <c r="T54"/>
    </row>
    <row r="55" spans="1:25" ht="15" x14ac:dyDescent="0.3">
      <c r="A55" s="46"/>
      <c r="B55" s="68">
        <v>0.124</v>
      </c>
      <c r="C55" s="68">
        <v>0.111</v>
      </c>
      <c r="D55" s="27">
        <f>AVERAGE(siNTP!B55:C55)</f>
        <v>0.1595</v>
      </c>
      <c r="E55" s="27">
        <f t="shared" si="26"/>
        <v>0.1105</v>
      </c>
      <c r="F55" s="27">
        <f t="shared" si="27"/>
        <v>-0.95663772197887054</v>
      </c>
      <c r="G55" s="28">
        <f t="shared" si="28"/>
        <v>-0.22575049596152769</v>
      </c>
      <c r="H55" s="27">
        <f t="shared" si="29"/>
        <v>0.59463368009742978</v>
      </c>
      <c r="I55" s="41">
        <v>16</v>
      </c>
      <c r="J55" s="42">
        <f t="shared" si="30"/>
        <v>9.5141388815588765</v>
      </c>
      <c r="K55" s="30">
        <f t="shared" si="32"/>
        <v>0.95141388815588768</v>
      </c>
      <c r="L55" s="43">
        <f t="shared" si="31"/>
        <v>6.3572109324820198</v>
      </c>
      <c r="M55" s="30"/>
      <c r="N55" s="44"/>
      <c r="O55" s="2">
        <f t="shared" si="33"/>
        <v>1.6593749564316354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1.4600335794222064</v>
      </c>
      <c r="O58" s="30">
        <f>Q50</f>
        <v>0.26469975256361417</v>
      </c>
    </row>
    <row r="59" spans="1:25" ht="15" x14ac:dyDescent="0.3">
      <c r="D59"/>
      <c r="E59"/>
      <c r="G59"/>
      <c r="M59" s="2" t="s">
        <v>26</v>
      </c>
      <c r="N59" s="30">
        <f>P53</f>
        <v>1.50794518971888</v>
      </c>
      <c r="O59" s="30">
        <f>Q53</f>
        <v>0.30933896590280818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0.54811951649139712</v>
      </c>
      <c r="C65" s="30">
        <f>N40</f>
        <v>6.3818642273530193E-2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0.81104927412224415</v>
      </c>
      <c r="C66" s="30">
        <f>N50</f>
        <v>0.2386219011532642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3.9818925437219126</v>
      </c>
      <c r="C67" s="30">
        <f>N43</f>
        <v>0.35578910418854576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5.9312434249151353</v>
      </c>
      <c r="C68" s="30">
        <f>N53</f>
        <v>0.75846777302183377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60" zoomScaleNormal="60" workbookViewId="0">
      <selection activeCell="O13" sqref="O13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6" style="2" bestFit="1" customWidth="1"/>
    <col min="5" max="5" width="8.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4" t="s">
        <v>0</v>
      </c>
      <c r="B1" s="65" t="s">
        <v>44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ht="15" x14ac:dyDescent="0.3">
      <c r="A3" s="64" t="s">
        <v>2</v>
      </c>
      <c r="B3" s="66" t="s">
        <v>43</v>
      </c>
      <c r="D3" s="10" t="s">
        <v>41</v>
      </c>
      <c r="E3" s="77">
        <v>206104</v>
      </c>
      <c r="F3" s="77">
        <v>204336</v>
      </c>
    </row>
    <row r="4" spans="1:20" ht="15" x14ac:dyDescent="0.3">
      <c r="D4" s="10" t="s">
        <v>42</v>
      </c>
      <c r="E4" s="77">
        <v>275728</v>
      </c>
      <c r="F4" s="77">
        <v>245768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3">
        <v>4.7E-2</v>
      </c>
      <c r="D8" s="63">
        <v>5.0999999999999997E-2</v>
      </c>
      <c r="E8" s="11">
        <f t="shared" ref="E8:E13" si="0">AVERAGE(C8:D8)</f>
        <v>4.9000000000000002E-2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v>0.2</v>
      </c>
      <c r="C9" s="63">
        <v>7.4999999999999997E-2</v>
      </c>
      <c r="D9" s="63">
        <v>7.6999999999999999E-2</v>
      </c>
      <c r="E9" s="11">
        <f t="shared" si="0"/>
        <v>7.5999999999999998E-2</v>
      </c>
      <c r="F9" s="12">
        <f>(E9-$E$8)</f>
        <v>2.6999999999999996E-2</v>
      </c>
      <c r="G9" s="12">
        <f>LOG(B9)</f>
        <v>-0.69897000433601875</v>
      </c>
      <c r="H9" s="12">
        <f>LOG(F9)</f>
        <v>-1.5686362358410126</v>
      </c>
      <c r="N9"/>
      <c r="O9"/>
      <c r="P9"/>
    </row>
    <row r="10" spans="1:20" ht="15" x14ac:dyDescent="0.3">
      <c r="A10" s="10">
        <v>10.4</v>
      </c>
      <c r="B10" s="12">
        <v>0.5</v>
      </c>
      <c r="C10" s="63">
        <v>0.159</v>
      </c>
      <c r="D10" s="63">
        <v>0.153</v>
      </c>
      <c r="E10" s="11">
        <f t="shared" si="0"/>
        <v>0.156</v>
      </c>
      <c r="F10" s="12">
        <f>(E10-$E$8)</f>
        <v>0.107</v>
      </c>
      <c r="G10" s="12">
        <f>LOG(B10)</f>
        <v>-0.3010299956639812</v>
      </c>
      <c r="H10" s="12">
        <f>LOG(F10)</f>
        <v>-0.97061622231479039</v>
      </c>
      <c r="N10"/>
      <c r="O10"/>
      <c r="P10"/>
    </row>
    <row r="11" spans="1:20" ht="15" x14ac:dyDescent="0.3">
      <c r="A11" s="10">
        <v>31.5</v>
      </c>
      <c r="B11" s="12">
        <v>1.5</v>
      </c>
      <c r="C11" s="63">
        <v>0.376</v>
      </c>
      <c r="D11" s="63">
        <v>0.30099999999999999</v>
      </c>
      <c r="E11" s="11">
        <f t="shared" si="0"/>
        <v>0.33850000000000002</v>
      </c>
      <c r="F11" s="12">
        <f>(E11-$E$8)</f>
        <v>0.28950000000000004</v>
      </c>
      <c r="G11" s="12">
        <f>LOG(B11)</f>
        <v>0.17609125905568124</v>
      </c>
      <c r="H11" s="12">
        <f>LOG(F11)</f>
        <v>-0.538351431936545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v>3</v>
      </c>
      <c r="C12" s="63">
        <v>0.94199999999999995</v>
      </c>
      <c r="D12" s="63">
        <v>0.98399999999999999</v>
      </c>
      <c r="E12" s="11">
        <f t="shared" si="0"/>
        <v>0.96299999999999997</v>
      </c>
      <c r="F12" s="12">
        <f>(E12-$E$8)</f>
        <v>0.91399999999999992</v>
      </c>
      <c r="G12" s="12">
        <f>LOG(B12)</f>
        <v>0.47712125471966244</v>
      </c>
      <c r="H12" s="12">
        <f>LOG(F12)</f>
        <v>-3.9053804266168619E-2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v>6.5</v>
      </c>
      <c r="C13" s="63">
        <v>2.0470000000000002</v>
      </c>
      <c r="D13" s="63">
        <v>1.4810000000000001</v>
      </c>
      <c r="E13" s="11">
        <f t="shared" si="0"/>
        <v>1.7640000000000002</v>
      </c>
      <c r="F13" s="12">
        <f>(E13-$E$8)</f>
        <v>1.7150000000000003</v>
      </c>
      <c r="G13" s="12">
        <f>LOG(B13)</f>
        <v>0.81291335664285558</v>
      </c>
      <c r="H13" s="12">
        <f>LOG(F13)</f>
        <v>0.23426412437878938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1.1918119270008707</v>
      </c>
      <c r="N15"/>
    </row>
    <row r="16" spans="1:20" ht="15" x14ac:dyDescent="0.25">
      <c r="A16" s="5" t="s">
        <v>11</v>
      </c>
      <c r="B16" s="11">
        <f>INTERCEPT(H9:H13,G9:G13)</f>
        <v>-0.68758558836555994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6">
        <v>0.16400000000000001</v>
      </c>
      <c r="C22" s="76">
        <v>0.185</v>
      </c>
      <c r="D22" s="27">
        <f>AVERAGE(siNTP!B22:C22)</f>
        <v>0.26800000000000002</v>
      </c>
      <c r="E22" s="27">
        <f t="shared" ref="E22:E27" si="1">D22-E$8</f>
        <v>0.21900000000000003</v>
      </c>
      <c r="F22" s="27">
        <f>LOG(E22)</f>
        <v>-0.65955588515988162</v>
      </c>
      <c r="G22" s="28">
        <f>(F22-$B$16)/$B$15</f>
        <v>2.3518562426383442E-2</v>
      </c>
      <c r="H22" s="28">
        <f>10^G22</f>
        <v>1.0556466222417669</v>
      </c>
      <c r="I22" s="29">
        <v>500</v>
      </c>
      <c r="J22" s="30">
        <f>(H22*I22)</f>
        <v>527.82331112088343</v>
      </c>
      <c r="K22" s="31">
        <f>(0.05*J22/1000)*1000</f>
        <v>26.391165556044172</v>
      </c>
      <c r="L22" s="32">
        <f>K22+K40+K50</f>
        <v>26.820594208666606</v>
      </c>
      <c r="M22" s="33">
        <f>(L22*1000000/50000)/1000</f>
        <v>0.53641188417333208</v>
      </c>
      <c r="N22" s="34"/>
    </row>
    <row r="23" spans="1:17" ht="15" x14ac:dyDescent="0.3">
      <c r="B23" s="76">
        <v>0.191</v>
      </c>
      <c r="C23" s="76">
        <v>0.20300000000000001</v>
      </c>
      <c r="D23" s="27">
        <f>AVERAGE(siNTP!B23:C23)</f>
        <v>0.25900000000000001</v>
      </c>
      <c r="E23" s="27">
        <f t="shared" si="1"/>
        <v>0.21000000000000002</v>
      </c>
      <c r="F23" s="27">
        <f t="shared" ref="F23:F27" si="2">LOG(E23)</f>
        <v>-0.6777807052660807</v>
      </c>
      <c r="G23" s="28">
        <f t="shared" ref="G23:G27" si="3">(F23-$B$16)/$B$15</f>
        <v>8.2268711005038311E-3</v>
      </c>
      <c r="H23" s="28">
        <f t="shared" ref="H23:H27" si="4">10^G23</f>
        <v>1.0191236290302168</v>
      </c>
      <c r="I23" s="29">
        <v>500</v>
      </c>
      <c r="J23" s="30">
        <f t="shared" ref="J23:J27" si="5">(H23*I23)</f>
        <v>509.56181451510838</v>
      </c>
      <c r="K23" s="31">
        <f t="shared" ref="K23:K27" si="6">(0.05*J23/1000)*1000</f>
        <v>25.478090725755422</v>
      </c>
      <c r="L23" s="32">
        <f>K23+K41+K51</f>
        <v>25.880725673977373</v>
      </c>
      <c r="M23" s="33">
        <f t="shared" ref="M23:M27" si="7">(L23*1000000/50000)/1000</f>
        <v>0.51761451347954757</v>
      </c>
      <c r="N23" s="34"/>
    </row>
    <row r="24" spans="1:17" ht="15" x14ac:dyDescent="0.3">
      <c r="B24" s="76">
        <v>0.21199999999999999</v>
      </c>
      <c r="C24" s="76">
        <v>0.19700000000000001</v>
      </c>
      <c r="D24" s="27">
        <f>AVERAGE(siNTP!B24:C24)</f>
        <v>0.32950000000000002</v>
      </c>
      <c r="E24" s="27">
        <f t="shared" si="1"/>
        <v>0.28050000000000003</v>
      </c>
      <c r="F24" s="27">
        <f t="shared" si="2"/>
        <v>-0.55206713440781974</v>
      </c>
      <c r="G24" s="28">
        <f t="shared" si="3"/>
        <v>0.11370791891533168</v>
      </c>
      <c r="H24" s="28">
        <f t="shared" si="4"/>
        <v>1.299295453943397</v>
      </c>
      <c r="I24" s="29">
        <v>500</v>
      </c>
      <c r="J24" s="30">
        <f t="shared" si="5"/>
        <v>649.64772697169849</v>
      </c>
      <c r="K24" s="31">
        <f t="shared" si="6"/>
        <v>32.482386348584924</v>
      </c>
      <c r="L24" s="32">
        <f t="shared" ref="L24:L27" si="8">K24+K42+K52</f>
        <v>32.933037165366606</v>
      </c>
      <c r="M24" s="33">
        <f t="shared" si="7"/>
        <v>0.65866074330733215</v>
      </c>
      <c r="N24" s="34"/>
    </row>
    <row r="25" spans="1:17" ht="15" x14ac:dyDescent="0.3">
      <c r="A25" s="1" t="s">
        <v>26</v>
      </c>
      <c r="B25" s="76">
        <v>0.14799999999999999</v>
      </c>
      <c r="C25" s="76">
        <v>0.14499999999999999</v>
      </c>
      <c r="D25" s="27">
        <f>AVERAGE(siNTP!B25:C25)</f>
        <v>0.19500000000000001</v>
      </c>
      <c r="E25" s="27">
        <f t="shared" si="1"/>
        <v>0.14600000000000002</v>
      </c>
      <c r="F25" s="27">
        <f t="shared" si="2"/>
        <v>-0.83564714421556285</v>
      </c>
      <c r="G25" s="28">
        <f t="shared" si="3"/>
        <v>-0.12423231593477312</v>
      </c>
      <c r="H25" s="28">
        <f t="shared" si="4"/>
        <v>0.7512209380000241</v>
      </c>
      <c r="I25" s="29">
        <v>500</v>
      </c>
      <c r="J25" s="30">
        <f t="shared" si="5"/>
        <v>375.61046900001207</v>
      </c>
      <c r="K25" s="31">
        <f t="shared" si="6"/>
        <v>18.780523450000604</v>
      </c>
      <c r="L25" s="32">
        <f t="shared" si="8"/>
        <v>20.231503915609288</v>
      </c>
      <c r="M25" s="33">
        <f t="shared" si="7"/>
        <v>0.40463007831218578</v>
      </c>
      <c r="N25" s="34"/>
    </row>
    <row r="26" spans="1:17" ht="15" x14ac:dyDescent="0.3">
      <c r="B26" s="76">
        <v>0.14299999999999999</v>
      </c>
      <c r="C26" s="76">
        <v>0.14499999999999999</v>
      </c>
      <c r="D26" s="27">
        <f>AVERAGE(siNTP!B26:C26)</f>
        <v>0.19750000000000001</v>
      </c>
      <c r="E26" s="27">
        <f t="shared" si="1"/>
        <v>0.14850000000000002</v>
      </c>
      <c r="F26" s="27">
        <f t="shared" si="2"/>
        <v>-0.82827354634676875</v>
      </c>
      <c r="G26" s="28">
        <f t="shared" si="3"/>
        <v>-0.11804543552038646</v>
      </c>
      <c r="H26" s="28">
        <f t="shared" si="4"/>
        <v>0.76199928613607171</v>
      </c>
      <c r="I26" s="29">
        <v>500</v>
      </c>
      <c r="J26" s="30">
        <f t="shared" si="5"/>
        <v>380.99964306803588</v>
      </c>
      <c r="K26" s="31">
        <f t="shared" si="6"/>
        <v>19.049982153401796</v>
      </c>
      <c r="L26" s="32">
        <f t="shared" si="8"/>
        <v>20.695475353530828</v>
      </c>
      <c r="M26" s="33">
        <f t="shared" si="7"/>
        <v>0.41390950707061652</v>
      </c>
      <c r="N26" s="34"/>
    </row>
    <row r="27" spans="1:17" ht="15" x14ac:dyDescent="0.3">
      <c r="B27" s="76">
        <v>0.13900000000000001</v>
      </c>
      <c r="C27" s="76">
        <v>0.14000000000000001</v>
      </c>
      <c r="D27" s="27">
        <f>AVERAGE(siNTP!B27:C27)</f>
        <v>0.22550000000000001</v>
      </c>
      <c r="E27" s="27">
        <f t="shared" si="1"/>
        <v>0.17649999999999999</v>
      </c>
      <c r="F27" s="27">
        <f t="shared" si="2"/>
        <v>-0.75325529027615867</v>
      </c>
      <c r="G27" s="28">
        <f t="shared" si="3"/>
        <v>-5.5100725561501078E-2</v>
      </c>
      <c r="H27" s="28">
        <f t="shared" si="4"/>
        <v>0.8808445557630139</v>
      </c>
      <c r="I27" s="29">
        <v>500</v>
      </c>
      <c r="J27" s="30">
        <f t="shared" si="5"/>
        <v>440.42227788150694</v>
      </c>
      <c r="K27" s="31">
        <f t="shared" si="6"/>
        <v>22.021113894075349</v>
      </c>
      <c r="L27" s="32">
        <f t="shared" si="8"/>
        <v>23.854818848549368</v>
      </c>
      <c r="M27" s="33">
        <f t="shared" si="7"/>
        <v>0.47709637697098733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6">
        <v>0.16400000000000001</v>
      </c>
      <c r="C31" s="76">
        <v>0.185</v>
      </c>
      <c r="D31" s="27">
        <f>AVERAGE(siNTP!B25:C25)</f>
        <v>0.19500000000000001</v>
      </c>
      <c r="E31" s="27">
        <f t="shared" ref="E31:E36" si="9">D31-E$8</f>
        <v>0.14600000000000002</v>
      </c>
      <c r="F31" s="27">
        <f>LOG(E31)</f>
        <v>-0.83564714421556285</v>
      </c>
      <c r="G31" s="28">
        <f>(F31-$B$16)/$B$15</f>
        <v>-0.12423231593477312</v>
      </c>
      <c r="H31" s="28">
        <f>10^G31</f>
        <v>0.7512209380000241</v>
      </c>
      <c r="I31" s="29">
        <v>500</v>
      </c>
      <c r="J31" s="30">
        <f>(H31*I31)</f>
        <v>375.61046900001207</v>
      </c>
      <c r="K31" s="31">
        <f>(0.05*J31/1000)*1000</f>
        <v>18.780523450000604</v>
      </c>
      <c r="L31" s="32">
        <f>K31+K50</f>
        <v>18.98322197610937</v>
      </c>
      <c r="M31" s="33">
        <f>(L31*1000000/50000)/1000</f>
        <v>0.37966443952218742</v>
      </c>
      <c r="N31" s="35"/>
      <c r="Q31"/>
    </row>
    <row r="32" spans="1:17" ht="15" x14ac:dyDescent="0.3">
      <c r="B32" s="76">
        <v>0.191</v>
      </c>
      <c r="C32" s="76">
        <v>0.20300000000000001</v>
      </c>
      <c r="D32" s="27">
        <f>AVERAGE(siNTP!B26:C26)</f>
        <v>0.19750000000000001</v>
      </c>
      <c r="E32" s="27">
        <f t="shared" si="9"/>
        <v>0.14850000000000002</v>
      </c>
      <c r="F32" s="27">
        <f t="shared" ref="F32:F36" si="10">LOG(E32)</f>
        <v>-0.82827354634676875</v>
      </c>
      <c r="G32" s="28">
        <f t="shared" ref="G32:G36" si="11">(F32-$B$16)/$B$15</f>
        <v>-0.11804543552038646</v>
      </c>
      <c r="H32" s="28">
        <f t="shared" ref="H32:H36" si="12">10^G32</f>
        <v>0.76199928613607171</v>
      </c>
      <c r="I32" s="29">
        <v>500</v>
      </c>
      <c r="J32" s="30">
        <f t="shared" ref="J32:J36" si="13">(H32*I32)</f>
        <v>380.99964306803588</v>
      </c>
      <c r="K32" s="31">
        <f t="shared" ref="K32:K36" si="14">(0.05*J32/1000)*1000</f>
        <v>19.049982153401796</v>
      </c>
      <c r="L32" s="32">
        <f>K32+K51</f>
        <v>19.197676930539799</v>
      </c>
      <c r="M32" s="33">
        <f t="shared" ref="M32:M36" si="15">(L32*1000000/50000)/1000</f>
        <v>0.38395353861079601</v>
      </c>
      <c r="N32" s="36"/>
      <c r="Q32"/>
    </row>
    <row r="33" spans="1:21" ht="15" x14ac:dyDescent="0.3">
      <c r="B33" s="76">
        <v>0.21199999999999999</v>
      </c>
      <c r="C33" s="76">
        <v>0.19700000000000001</v>
      </c>
      <c r="D33" s="27">
        <f>AVERAGE(siNTP!B27:C27)</f>
        <v>0.22550000000000001</v>
      </c>
      <c r="E33" s="27">
        <f t="shared" si="9"/>
        <v>0.17649999999999999</v>
      </c>
      <c r="F33" s="27">
        <f t="shared" si="10"/>
        <v>-0.75325529027615867</v>
      </c>
      <c r="G33" s="28">
        <f t="shared" si="11"/>
        <v>-5.5100725561501078E-2</v>
      </c>
      <c r="H33" s="28">
        <f t="shared" si="12"/>
        <v>0.8808445557630139</v>
      </c>
      <c r="I33" s="29">
        <v>500</v>
      </c>
      <c r="J33" s="30">
        <f t="shared" si="13"/>
        <v>440.42227788150694</v>
      </c>
      <c r="K33" s="31">
        <f t="shared" si="14"/>
        <v>22.021113894075349</v>
      </c>
      <c r="L33" s="32">
        <f t="shared" ref="L33:L36" si="16">K33+K52</f>
        <v>22.153154192822463</v>
      </c>
      <c r="M33" s="33">
        <f t="shared" si="15"/>
        <v>0.44306308385644927</v>
      </c>
      <c r="N33" s="36"/>
      <c r="Q33"/>
      <c r="R33"/>
      <c r="S33"/>
    </row>
    <row r="34" spans="1:21" ht="15" x14ac:dyDescent="0.3">
      <c r="A34" s="1" t="s">
        <v>26</v>
      </c>
      <c r="B34" s="76">
        <v>0.14799999999999999</v>
      </c>
      <c r="C34" s="76">
        <v>0.14499999999999999</v>
      </c>
      <c r="D34" s="27">
        <f t="shared" ref="D34:D36" si="17">AVERAGE(B34:C34)</f>
        <v>0.14649999999999999</v>
      </c>
      <c r="E34" s="27">
        <f t="shared" si="9"/>
        <v>9.7499999999999989E-2</v>
      </c>
      <c r="F34" s="27">
        <f t="shared" si="10"/>
        <v>-1.0109953843014632</v>
      </c>
      <c r="G34" s="28">
        <f t="shared" si="11"/>
        <v>-0.27135975786863137</v>
      </c>
      <c r="H34" s="28">
        <f t="shared" si="12"/>
        <v>0.53535300175391476</v>
      </c>
      <c r="I34" s="29">
        <v>500</v>
      </c>
      <c r="J34" s="30">
        <f t="shared" si="13"/>
        <v>267.67650087695739</v>
      </c>
      <c r="K34" s="31">
        <f t="shared" si="14"/>
        <v>13.383825043847871</v>
      </c>
      <c r="L34" s="32">
        <f t="shared" si="16"/>
        <v>14.132145774800062</v>
      </c>
      <c r="M34" s="33">
        <f t="shared" si="15"/>
        <v>0.28264291549600123</v>
      </c>
      <c r="N34" s="36"/>
      <c r="Q34"/>
      <c r="R34"/>
      <c r="S34"/>
    </row>
    <row r="35" spans="1:21" ht="15" x14ac:dyDescent="0.3">
      <c r="B35" s="76">
        <v>0.14299999999999999</v>
      </c>
      <c r="C35" s="76">
        <v>0.14499999999999999</v>
      </c>
      <c r="D35" s="27">
        <f t="shared" si="17"/>
        <v>0.14399999999999999</v>
      </c>
      <c r="E35" s="27">
        <f t="shared" si="9"/>
        <v>9.4999999999999987E-2</v>
      </c>
      <c r="F35" s="27">
        <f t="shared" si="10"/>
        <v>-1.0222763947111524</v>
      </c>
      <c r="G35" s="28">
        <f t="shared" si="11"/>
        <v>-0.28082518622533298</v>
      </c>
      <c r="H35" s="28">
        <f t="shared" si="12"/>
        <v>0.52381124053798278</v>
      </c>
      <c r="I35" s="29">
        <v>500</v>
      </c>
      <c r="J35" s="30">
        <f t="shared" si="13"/>
        <v>261.90562026899141</v>
      </c>
      <c r="K35" s="31">
        <f t="shared" si="14"/>
        <v>13.095281013449572</v>
      </c>
      <c r="L35" s="32">
        <f t="shared" si="16"/>
        <v>13.984895904504786</v>
      </c>
      <c r="M35" s="33">
        <f t="shared" si="15"/>
        <v>0.2796979180900957</v>
      </c>
      <c r="N35" s="36"/>
      <c r="Q35"/>
      <c r="R35"/>
      <c r="S35"/>
    </row>
    <row r="36" spans="1:21" ht="15" x14ac:dyDescent="0.3">
      <c r="B36" s="76">
        <v>0.13900000000000001</v>
      </c>
      <c r="C36" s="76">
        <v>0.14000000000000001</v>
      </c>
      <c r="D36" s="27">
        <f t="shared" si="17"/>
        <v>0.13950000000000001</v>
      </c>
      <c r="E36" s="27">
        <f t="shared" si="9"/>
        <v>9.0500000000000011E-2</v>
      </c>
      <c r="F36" s="27">
        <f t="shared" si="10"/>
        <v>-1.0433514207947967</v>
      </c>
      <c r="G36" s="28">
        <f t="shared" si="11"/>
        <v>-0.29850836727612046</v>
      </c>
      <c r="H36" s="28">
        <f t="shared" si="12"/>
        <v>0.50291157647897833</v>
      </c>
      <c r="I36" s="29">
        <v>500</v>
      </c>
      <c r="J36" s="30">
        <f t="shared" si="13"/>
        <v>251.45578823948915</v>
      </c>
      <c r="K36" s="31">
        <f t="shared" si="14"/>
        <v>12.572789411974458</v>
      </c>
      <c r="L36" s="32">
        <f t="shared" si="16"/>
        <v>13.524203300130345</v>
      </c>
      <c r="M36" s="33">
        <f t="shared" si="15"/>
        <v>0.27048406600260688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/>
      <c r="C39" s="21"/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71">
        <v>6.8000000000000005E-2</v>
      </c>
      <c r="C40" s="71">
        <v>7.0000000000000007E-2</v>
      </c>
      <c r="D40" s="27">
        <f>AVERAGE(B40:C40)</f>
        <v>6.9000000000000006E-2</v>
      </c>
      <c r="E40" s="27">
        <f t="shared" ref="E40:E45" si="18">D40-E$8</f>
        <v>2.0000000000000004E-2</v>
      </c>
      <c r="F40" s="27">
        <f t="shared" ref="F40:F45" si="19">LOG(E40)</f>
        <v>-1.6989700043360187</v>
      </c>
      <c r="G40" s="28">
        <f t="shared" ref="G40:G45" si="20">(F40-$B$16)/$B$15</f>
        <v>-0.84861075229843708</v>
      </c>
      <c r="H40" s="27">
        <f t="shared" ref="H40:H45" si="21">10^G40</f>
        <v>0.14170632907104355</v>
      </c>
      <c r="I40" s="41">
        <v>16</v>
      </c>
      <c r="J40" s="42">
        <f t="shared" ref="J40:J45" si="22">H40*I40</f>
        <v>2.2673012651366968</v>
      </c>
      <c r="K40" s="30">
        <f>(0.1*J40/1000)*1000</f>
        <v>0.22673012651366969</v>
      </c>
      <c r="L40" s="43">
        <f>K40*100/L22</f>
        <v>0.84535832707392378</v>
      </c>
      <c r="M40" s="30">
        <f>AVERAGE(L40:L42)</f>
        <v>0.93262197311708317</v>
      </c>
      <c r="N40" s="44">
        <f>STDEV(L40:L42)</f>
        <v>7.608365651114786E-2</v>
      </c>
      <c r="R40"/>
      <c r="S40"/>
      <c r="T40"/>
      <c r="U40"/>
    </row>
    <row r="41" spans="1:21" ht="15" x14ac:dyDescent="0.3">
      <c r="B41" s="71">
        <v>7.0000000000000007E-2</v>
      </c>
      <c r="C41" s="71">
        <v>7.3999999999999996E-2</v>
      </c>
      <c r="D41" s="27">
        <f>AVERAGE(B41:C41)</f>
        <v>7.2000000000000008E-2</v>
      </c>
      <c r="E41" s="27">
        <f t="shared" si="18"/>
        <v>2.3000000000000007E-2</v>
      </c>
      <c r="F41" s="27">
        <f t="shared" si="19"/>
        <v>-1.6382721639824069</v>
      </c>
      <c r="G41" s="28">
        <f t="shared" si="20"/>
        <v>-0.79768170973854713</v>
      </c>
      <c r="H41" s="27">
        <f t="shared" si="21"/>
        <v>0.15933760692746707</v>
      </c>
      <c r="I41" s="41">
        <v>16</v>
      </c>
      <c r="J41" s="42">
        <f t="shared" si="22"/>
        <v>2.5494017108394731</v>
      </c>
      <c r="K41" s="30">
        <f t="shared" ref="K41:K45" si="23">(0.1*J41/1000)*1000</f>
        <v>0.25494017108394734</v>
      </c>
      <c r="L41" s="43">
        <f t="shared" ref="L41:L45" si="24">K41*100/L23</f>
        <v>0.98505804781310791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71">
        <v>8.2000000000000003E-2</v>
      </c>
      <c r="C42" s="71">
        <v>7.5999999999999998E-2</v>
      </c>
      <c r="D42" s="27">
        <f>AVERAGE(B42:C42)</f>
        <v>7.9000000000000001E-2</v>
      </c>
      <c r="E42" s="27">
        <f t="shared" si="18"/>
        <v>0.03</v>
      </c>
      <c r="F42" s="27">
        <f t="shared" si="19"/>
        <v>-1.5228787452803376</v>
      </c>
      <c r="G42" s="28">
        <f t="shared" si="20"/>
        <v>-0.70085987393728055</v>
      </c>
      <c r="H42" s="27">
        <f t="shared" si="21"/>
        <v>0.19913157377160676</v>
      </c>
      <c r="I42" s="41">
        <v>16</v>
      </c>
      <c r="J42" s="42">
        <f t="shared" si="22"/>
        <v>3.1861051803457081</v>
      </c>
      <c r="K42" s="30">
        <f t="shared" si="23"/>
        <v>0.31861051803457086</v>
      </c>
      <c r="L42" s="43">
        <f t="shared" si="24"/>
        <v>0.96744954446421805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71">
        <v>0.127</v>
      </c>
      <c r="C43" s="71">
        <v>0.125</v>
      </c>
      <c r="D43" s="27">
        <f t="shared" ref="D43:D45" si="25">AVERAGE(B43:C43)</f>
        <v>0.126</v>
      </c>
      <c r="E43" s="27">
        <f t="shared" si="18"/>
        <v>7.6999999999999999E-2</v>
      </c>
      <c r="F43" s="27">
        <f t="shared" si="19"/>
        <v>-1.1135092748275182</v>
      </c>
      <c r="G43" s="28">
        <f t="shared" si="20"/>
        <v>-0.35737491529705684</v>
      </c>
      <c r="H43" s="27">
        <f t="shared" si="21"/>
        <v>0.43916233416030798</v>
      </c>
      <c r="I43" s="41">
        <v>16</v>
      </c>
      <c r="J43" s="42">
        <f t="shared" si="22"/>
        <v>7.0265973465649276</v>
      </c>
      <c r="K43" s="30">
        <f t="shared" si="23"/>
        <v>0.70265973465649278</v>
      </c>
      <c r="L43" s="43">
        <f t="shared" si="24"/>
        <v>3.4730968967381961</v>
      </c>
      <c r="M43" s="30">
        <f>AVERAGE(L43:L45)</f>
        <v>3.6080225316920731</v>
      </c>
      <c r="N43" s="44">
        <f>STDEV(L43:L45)</f>
        <v>0.11911066293927521</v>
      </c>
      <c r="R43"/>
      <c r="S43"/>
      <c r="T43"/>
      <c r="U43"/>
    </row>
    <row r="44" spans="1:21" ht="15" x14ac:dyDescent="0.3">
      <c r="A44" s="45"/>
      <c r="B44" s="71">
        <v>0.14099999999999999</v>
      </c>
      <c r="C44" s="71">
        <v>0.125</v>
      </c>
      <c r="D44" s="27">
        <f t="shared" si="25"/>
        <v>0.13300000000000001</v>
      </c>
      <c r="E44" s="27">
        <f t="shared" si="18"/>
        <v>8.4000000000000005E-2</v>
      </c>
      <c r="F44" s="27">
        <f t="shared" si="19"/>
        <v>-1.0757207139381184</v>
      </c>
      <c r="G44" s="28">
        <f t="shared" si="20"/>
        <v>-0.32566809978926725</v>
      </c>
      <c r="H44" s="27">
        <f t="shared" si="21"/>
        <v>0.47242394317113656</v>
      </c>
      <c r="I44" s="41">
        <v>16</v>
      </c>
      <c r="J44" s="42">
        <f t="shared" si="22"/>
        <v>7.558783090738185</v>
      </c>
      <c r="K44" s="30">
        <f t="shared" si="23"/>
        <v>0.75587830907381859</v>
      </c>
      <c r="L44" s="43">
        <f t="shared" si="24"/>
        <v>3.6523843794912358</v>
      </c>
      <c r="M44" s="30"/>
      <c r="N44" s="44"/>
      <c r="R44"/>
      <c r="S44"/>
      <c r="T44"/>
      <c r="U44"/>
    </row>
    <row r="45" spans="1:21" ht="15" x14ac:dyDescent="0.3">
      <c r="A45" s="46"/>
      <c r="B45" s="71">
        <v>0.159</v>
      </c>
      <c r="C45" s="71">
        <v>0.14099999999999999</v>
      </c>
      <c r="D45" s="27">
        <f t="shared" si="25"/>
        <v>0.15</v>
      </c>
      <c r="E45" s="27">
        <f t="shared" si="18"/>
        <v>0.10099999999999999</v>
      </c>
      <c r="F45" s="27">
        <f t="shared" si="19"/>
        <v>-0.99567862621735748</v>
      </c>
      <c r="G45" s="28">
        <f t="shared" si="20"/>
        <v>-0.25850810087720533</v>
      </c>
      <c r="H45" s="27">
        <f t="shared" si="21"/>
        <v>0.55143191644883216</v>
      </c>
      <c r="I45" s="41">
        <v>16</v>
      </c>
      <c r="J45" s="42">
        <f t="shared" si="22"/>
        <v>8.8229106631813146</v>
      </c>
      <c r="K45" s="30">
        <f t="shared" si="23"/>
        <v>0.88229106631813148</v>
      </c>
      <c r="L45" s="43">
        <f t="shared" si="24"/>
        <v>3.6985863188467869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75">
        <v>7.0999999999999994E-2</v>
      </c>
      <c r="C50" s="75">
        <v>7.4999999999999997E-2</v>
      </c>
      <c r="D50" s="27">
        <f>AVERAGE(siNTP!B50:C50)</f>
        <v>6.6500000000000004E-2</v>
      </c>
      <c r="E50" s="27">
        <f t="shared" ref="E50:E55" si="26">D50-E$8</f>
        <v>1.7500000000000002E-2</v>
      </c>
      <c r="F50" s="27">
        <f t="shared" ref="F50:F55" si="27">LOG(E50)</f>
        <v>-1.7569619513137056</v>
      </c>
      <c r="G50" s="28">
        <f t="shared" ref="G50:G55" si="28">(F50-$B$16)/$B$15</f>
        <v>-0.89726939185713017</v>
      </c>
      <c r="H50" s="27">
        <f t="shared" ref="H50:H55" si="29">10^G50</f>
        <v>0.12668657881797854</v>
      </c>
      <c r="I50" s="41">
        <v>16</v>
      </c>
      <c r="J50" s="42">
        <f t="shared" ref="J50:J55" si="30">H50*I50</f>
        <v>2.0269852610876566</v>
      </c>
      <c r="K50" s="30">
        <f>(0.1*J50/1000)*1000</f>
        <v>0.20269852610876568</v>
      </c>
      <c r="L50" s="43">
        <f t="shared" ref="L50:L55" si="31">K50*100/L31</f>
        <v>1.067777252796519</v>
      </c>
      <c r="M50" s="30">
        <f>AVERAGE(L50:L52)</f>
        <v>0.81104927412224415</v>
      </c>
      <c r="N50" s="44">
        <f>STDEV(L51:L52)</f>
        <v>0.1225436284297477</v>
      </c>
      <c r="O50" s="48">
        <f>L50/L40</f>
        <v>1.2631060919367338</v>
      </c>
      <c r="P50" s="30">
        <f>AVERAGE(O50:O52)</f>
        <v>0.88673345374517032</v>
      </c>
      <c r="Q50" s="44">
        <f>STDEV(O50:O52)</f>
        <v>0.33621691689233668</v>
      </c>
      <c r="S50"/>
      <c r="T50"/>
    </row>
    <row r="51" spans="1:25" ht="15" x14ac:dyDescent="0.3">
      <c r="B51" s="75">
        <v>7.6999999999999999E-2</v>
      </c>
      <c r="C51" s="75">
        <v>7.2999999999999995E-2</v>
      </c>
      <c r="D51" s="27">
        <f>AVERAGE(siNTP!B51:C51)</f>
        <v>6.0999999999999999E-2</v>
      </c>
      <c r="E51" s="27">
        <f t="shared" si="26"/>
        <v>1.1999999999999997E-2</v>
      </c>
      <c r="F51" s="27">
        <f t="shared" si="27"/>
        <v>-1.9208187539523753</v>
      </c>
      <c r="G51" s="28">
        <f t="shared" si="28"/>
        <v>-1.0347548448270516</v>
      </c>
      <c r="H51" s="27">
        <f t="shared" si="29"/>
        <v>9.2309235711251714E-2</v>
      </c>
      <c r="I51" s="41">
        <v>16</v>
      </c>
      <c r="J51" s="42">
        <f t="shared" si="30"/>
        <v>1.4769477713800274</v>
      </c>
      <c r="K51" s="30">
        <f t="shared" ref="K51:K55" si="32">(0.1*J51/1000)*1000</f>
        <v>0.14769477713800275</v>
      </c>
      <c r="L51" s="43">
        <f t="shared" si="31"/>
        <v>0.76933671543898552</v>
      </c>
      <c r="M51" s="30"/>
      <c r="N51" s="44"/>
      <c r="O51" s="2">
        <f>L51/L41</f>
        <v>0.78100647687409119</v>
      </c>
      <c r="P51" s="30"/>
      <c r="Q51" s="44"/>
      <c r="S51"/>
      <c r="T51"/>
    </row>
    <row r="52" spans="1:25" ht="15" x14ac:dyDescent="0.3">
      <c r="B52" s="75">
        <v>7.9000000000000001E-2</v>
      </c>
      <c r="C52" s="75">
        <v>7.2999999999999995E-2</v>
      </c>
      <c r="D52" s="27">
        <f>AVERAGE(siNTP!B52:C52)</f>
        <v>5.9499999999999997E-2</v>
      </c>
      <c r="E52" s="27">
        <f t="shared" si="26"/>
        <v>1.0499999999999995E-2</v>
      </c>
      <c r="F52" s="27">
        <f t="shared" si="27"/>
        <v>-1.9788107009300622</v>
      </c>
      <c r="G52" s="28">
        <f t="shared" si="28"/>
        <v>-1.0834134843857448</v>
      </c>
      <c r="H52" s="27">
        <f t="shared" si="29"/>
        <v>8.2525186716945878E-2</v>
      </c>
      <c r="I52" s="41">
        <v>16</v>
      </c>
      <c r="J52" s="42">
        <f t="shared" si="30"/>
        <v>1.320402987471134</v>
      </c>
      <c r="K52" s="30">
        <f t="shared" si="32"/>
        <v>0.1320402987471134</v>
      </c>
      <c r="L52" s="43">
        <f t="shared" si="31"/>
        <v>0.59603385413122778</v>
      </c>
      <c r="M52" s="30"/>
      <c r="N52" s="44"/>
      <c r="O52" s="2">
        <f t="shared" ref="O52:O55" si="33">L52/L42</f>
        <v>0.61608779242468559</v>
      </c>
      <c r="P52" s="30"/>
      <c r="Q52" s="44"/>
      <c r="S52"/>
      <c r="T52"/>
    </row>
    <row r="53" spans="1:25" ht="15" x14ac:dyDescent="0.3">
      <c r="A53" s="1" t="s">
        <v>26</v>
      </c>
      <c r="B53" s="75">
        <v>0.13800000000000001</v>
      </c>
      <c r="C53" s="75">
        <v>0.12</v>
      </c>
      <c r="D53" s="27">
        <f>AVERAGE(siNTP!B53:C53)</f>
        <v>0.13200000000000001</v>
      </c>
      <c r="E53" s="27">
        <f t="shared" si="26"/>
        <v>8.3000000000000004E-2</v>
      </c>
      <c r="F53" s="27">
        <f t="shared" si="27"/>
        <v>-1.080921907623926</v>
      </c>
      <c r="G53" s="28">
        <f t="shared" si="28"/>
        <v>-0.33003220587679077</v>
      </c>
      <c r="H53" s="27">
        <f t="shared" si="29"/>
        <v>0.46770045684511946</v>
      </c>
      <c r="I53" s="41">
        <v>16</v>
      </c>
      <c r="J53" s="42">
        <f t="shared" si="30"/>
        <v>7.4832073095219114</v>
      </c>
      <c r="K53" s="30">
        <f t="shared" si="32"/>
        <v>0.7483207309521912</v>
      </c>
      <c r="L53" s="43">
        <f t="shared" si="31"/>
        <v>5.2951670813258236</v>
      </c>
      <c r="M53" s="30">
        <f>AVERAGE(L53:L55)</f>
        <v>6.230439982074401</v>
      </c>
      <c r="N53" s="44">
        <f>STDEV(L54:L55)</f>
        <v>0.47633742689377934</v>
      </c>
      <c r="O53" s="2">
        <f>L53/L43</f>
        <v>1.5246240570767975</v>
      </c>
      <c r="P53" s="30">
        <f>AVERAGE(O53:O55)</f>
        <v>1.7227821219980364</v>
      </c>
      <c r="Q53" s="44">
        <f>STDEV(O53:O55)</f>
        <v>0.18942093555283288</v>
      </c>
      <c r="S53"/>
      <c r="T53"/>
    </row>
    <row r="54" spans="1:25" ht="15" x14ac:dyDescent="0.3">
      <c r="A54" s="45"/>
      <c r="B54" s="75">
        <v>0.14000000000000001</v>
      </c>
      <c r="C54" s="75">
        <v>0.124</v>
      </c>
      <c r="D54" s="27">
        <f>AVERAGE(siNTP!B54:C54)</f>
        <v>0.15100000000000002</v>
      </c>
      <c r="E54" s="27">
        <f t="shared" si="26"/>
        <v>0.10200000000000002</v>
      </c>
      <c r="F54" s="27">
        <f t="shared" si="27"/>
        <v>-0.99139982823808237</v>
      </c>
      <c r="G54" s="28">
        <f t="shared" si="28"/>
        <v>-0.25491793880352775</v>
      </c>
      <c r="H54" s="27">
        <f t="shared" si="29"/>
        <v>0.556009306909509</v>
      </c>
      <c r="I54" s="41">
        <v>16</v>
      </c>
      <c r="J54" s="42">
        <f t="shared" si="30"/>
        <v>8.8961489105521441</v>
      </c>
      <c r="K54" s="30">
        <f t="shared" si="32"/>
        <v>0.88961489105521441</v>
      </c>
      <c r="L54" s="43">
        <f t="shared" si="31"/>
        <v>6.3612550077591461</v>
      </c>
      <c r="M54" s="30"/>
      <c r="N54" s="44"/>
      <c r="O54" s="2">
        <f t="shared" si="33"/>
        <v>1.7416718359323522</v>
      </c>
      <c r="P54" s="30"/>
      <c r="Q54" s="44"/>
      <c r="S54"/>
      <c r="T54"/>
    </row>
    <row r="55" spans="1:25" ht="15" x14ac:dyDescent="0.3">
      <c r="A55" s="46"/>
      <c r="B55" s="75">
        <v>0.11799999999999999</v>
      </c>
      <c r="C55" s="75">
        <v>0.108</v>
      </c>
      <c r="D55" s="27">
        <f>AVERAGE(siNTP!B55:C55)</f>
        <v>0.1595</v>
      </c>
      <c r="E55" s="27">
        <f t="shared" si="26"/>
        <v>0.1105</v>
      </c>
      <c r="F55" s="27">
        <f t="shared" si="27"/>
        <v>-0.95663772197887054</v>
      </c>
      <c r="G55" s="28">
        <f t="shared" si="28"/>
        <v>-0.22575049596152769</v>
      </c>
      <c r="H55" s="27">
        <f t="shared" si="29"/>
        <v>0.59463368009742978</v>
      </c>
      <c r="I55" s="41">
        <v>16</v>
      </c>
      <c r="J55" s="42">
        <f t="shared" si="30"/>
        <v>9.5141388815588765</v>
      </c>
      <c r="K55" s="30">
        <f t="shared" si="32"/>
        <v>0.95141388815588768</v>
      </c>
      <c r="L55" s="43">
        <f t="shared" si="31"/>
        <v>7.0348978571382315</v>
      </c>
      <c r="M55" s="30"/>
      <c r="N55" s="44"/>
      <c r="O55" s="2">
        <f t="shared" si="33"/>
        <v>1.9020504729849597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0.88673345374517032</v>
      </c>
      <c r="O58" s="30">
        <f>Q50</f>
        <v>0.33621691689233668</v>
      </c>
    </row>
    <row r="59" spans="1:25" ht="15" x14ac:dyDescent="0.3">
      <c r="D59"/>
      <c r="E59"/>
      <c r="G59"/>
      <c r="M59" s="2" t="s">
        <v>26</v>
      </c>
      <c r="N59" s="30">
        <f>P53</f>
        <v>1.7227821219980364</v>
      </c>
      <c r="O59" s="30">
        <f>Q53</f>
        <v>0.18942093555283288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0.93262197311708317</v>
      </c>
      <c r="C65" s="30">
        <f>N40</f>
        <v>7.608365651114786E-2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0.81104927412224415</v>
      </c>
      <c r="C66" s="30">
        <f>N50</f>
        <v>0.1225436284297477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3.6080225316920731</v>
      </c>
      <c r="C67" s="30">
        <f>N43</f>
        <v>0.11911066293927521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6.230439982074401</v>
      </c>
      <c r="C68" s="30">
        <f>N53</f>
        <v>0.47633742689377934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siNTP</vt:lpstr>
      <vt:lpstr>siZBED3</vt:lpstr>
      <vt:lpstr>siPAM</vt:lpstr>
      <vt:lpstr>siST6GAL1</vt:lpstr>
      <vt:lpstr>siNTP!Zone_d_impression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Clara Salazar-Cardozo</cp:lastModifiedBy>
  <dcterms:created xsi:type="dcterms:W3CDTF">2015-12-08T15:20:20Z</dcterms:created>
  <dcterms:modified xsi:type="dcterms:W3CDTF">2016-04-05T14:34:32Z</dcterms:modified>
</cp:coreProperties>
</file>