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fils\csalazar\Documents\drop-good\projet endoCBH1\siRNA série 1\PRC1 + C2CD4A + CDKN2A\Manip 2016-05-31\"/>
    </mc:Choice>
  </mc:AlternateContent>
  <bookViews>
    <workbookView xWindow="0" yWindow="0" windowWidth="25200" windowHeight="11985"/>
  </bookViews>
  <sheets>
    <sheet name="siNTP" sheetId="1" r:id="rId1"/>
    <sheet name="siCDKN2A" sheetId="8" r:id="rId2"/>
  </sheets>
  <definedNames>
    <definedName name="_xlnm.Print_Area" localSheetId="0">siNTP!$A$1:$Q$83</definedName>
  </definedNames>
  <calcPr calcId="152511"/>
</workbook>
</file>

<file path=xl/calcChain.xml><?xml version="1.0" encoding="utf-8"?>
<calcChain xmlns="http://schemas.openxmlformats.org/spreadsheetml/2006/main">
  <c r="D43" i="8" l="1"/>
  <c r="D44" i="8"/>
  <c r="D45" i="8"/>
  <c r="D42" i="1"/>
  <c r="D26" i="1"/>
  <c r="D24" i="1"/>
  <c r="D32" i="1"/>
  <c r="D33" i="1"/>
  <c r="D34" i="1"/>
  <c r="D35" i="1"/>
  <c r="D36" i="1"/>
  <c r="D31" i="1"/>
  <c r="D25" i="1"/>
  <c r="D27" i="1"/>
  <c r="D45" i="1"/>
  <c r="D43" i="1"/>
  <c r="D44" i="1"/>
  <c r="D51" i="8" l="1"/>
  <c r="D52" i="8"/>
  <c r="D53" i="8"/>
  <c r="D54" i="8"/>
  <c r="D55" i="8"/>
  <c r="D50" i="8"/>
  <c r="D51" i="1"/>
  <c r="D52" i="1"/>
  <c r="D53" i="1"/>
  <c r="D54" i="1"/>
  <c r="D55" i="1"/>
  <c r="D50" i="1"/>
  <c r="D40" i="1"/>
  <c r="B10" i="8"/>
  <c r="B13" i="1"/>
  <c r="B11" i="1"/>
  <c r="B9" i="1"/>
  <c r="D33" i="8" l="1"/>
  <c r="D23" i="8"/>
  <c r="D32" i="8"/>
  <c r="D24" i="8"/>
  <c r="D34" i="8"/>
  <c r="D35" i="8"/>
  <c r="D36" i="8"/>
  <c r="D31" i="8"/>
  <c r="D25" i="8"/>
  <c r="D26" i="8"/>
  <c r="D27" i="8"/>
  <c r="D22" i="8"/>
  <c r="B12" i="8"/>
  <c r="B9" i="8"/>
  <c r="B11" i="8"/>
  <c r="B13" i="8"/>
  <c r="B10" i="1"/>
  <c r="B12" i="1"/>
  <c r="D41" i="8" l="1"/>
  <c r="D42" i="8"/>
  <c r="D40" i="8"/>
  <c r="D41" i="1"/>
  <c r="G13" i="8" l="1"/>
  <c r="E13" i="8"/>
  <c r="G12" i="8"/>
  <c r="E12" i="8"/>
  <c r="G11" i="8"/>
  <c r="E11" i="8"/>
  <c r="G10" i="8"/>
  <c r="E10" i="8"/>
  <c r="G9" i="8"/>
  <c r="E9" i="8"/>
  <c r="E8" i="8"/>
  <c r="F10" i="8" l="1"/>
  <c r="H10" i="8" s="1"/>
  <c r="E54" i="8"/>
  <c r="F54" i="8" s="1"/>
  <c r="E22" i="8"/>
  <c r="F22" i="8" s="1"/>
  <c r="F12" i="8"/>
  <c r="H12" i="8" s="1"/>
  <c r="E27" i="8"/>
  <c r="F27" i="8" s="1"/>
  <c r="E34" i="8"/>
  <c r="F34" i="8" s="1"/>
  <c r="E45" i="8"/>
  <c r="F45" i="8" s="1"/>
  <c r="F13" i="8"/>
  <c r="H13" i="8" s="1"/>
  <c r="E24" i="8"/>
  <c r="F24" i="8" s="1"/>
  <c r="E31" i="8"/>
  <c r="F31" i="8" s="1"/>
  <c r="E35" i="8"/>
  <c r="F35" i="8" s="1"/>
  <c r="E42" i="8"/>
  <c r="F42" i="8" s="1"/>
  <c r="E50" i="8"/>
  <c r="F50" i="8" s="1"/>
  <c r="E23" i="8"/>
  <c r="F23" i="8" s="1"/>
  <c r="E41" i="8"/>
  <c r="F41" i="8" s="1"/>
  <c r="F9" i="8"/>
  <c r="H9" i="8" s="1"/>
  <c r="F11" i="8"/>
  <c r="H11" i="8" s="1"/>
  <c r="E25" i="8"/>
  <c r="F25" i="8" s="1"/>
  <c r="E32" i="8"/>
  <c r="F32" i="8" s="1"/>
  <c r="E36" i="8"/>
  <c r="F36" i="8" s="1"/>
  <c r="E43" i="8"/>
  <c r="F43" i="8" s="1"/>
  <c r="E51" i="8"/>
  <c r="F51" i="8" s="1"/>
  <c r="E55" i="8"/>
  <c r="F55" i="8" s="1"/>
  <c r="E26" i="8"/>
  <c r="F26" i="8" s="1"/>
  <c r="E33" i="8"/>
  <c r="F33" i="8" s="1"/>
  <c r="E40" i="8"/>
  <c r="F40" i="8" s="1"/>
  <c r="E44" i="8"/>
  <c r="F44" i="8" s="1"/>
  <c r="E52" i="8"/>
  <c r="F52" i="8" s="1"/>
  <c r="E53" i="8"/>
  <c r="F53" i="8" s="1"/>
  <c r="B16" i="8" l="1"/>
  <c r="B15" i="8"/>
  <c r="G22" i="8" l="1"/>
  <c r="H22" i="8" s="1"/>
  <c r="J22" i="8" s="1"/>
  <c r="K22" i="8" s="1"/>
  <c r="G26" i="8"/>
  <c r="H26" i="8" s="1"/>
  <c r="G45" i="8"/>
  <c r="H45" i="8" s="1"/>
  <c r="J45" i="8" s="1"/>
  <c r="K45" i="8" s="1"/>
  <c r="G34" i="8"/>
  <c r="G44" i="8"/>
  <c r="H44" i="8" s="1"/>
  <c r="J44" i="8" s="1"/>
  <c r="K44" i="8" s="1"/>
  <c r="G25" i="8"/>
  <c r="H25" i="8" s="1"/>
  <c r="J25" i="8" s="1"/>
  <c r="K25" i="8" s="1"/>
  <c r="G43" i="8"/>
  <c r="H43" i="8" s="1"/>
  <c r="J43" i="8" s="1"/>
  <c r="K43" i="8" s="1"/>
  <c r="G36" i="8"/>
  <c r="H36" i="8" s="1"/>
  <c r="J36" i="8" s="1"/>
  <c r="K36" i="8" s="1"/>
  <c r="G40" i="8"/>
  <c r="H40" i="8" s="1"/>
  <c r="J40" i="8" s="1"/>
  <c r="K40" i="8" s="1"/>
  <c r="G24" i="8"/>
  <c r="H24" i="8" s="1"/>
  <c r="J24" i="8" s="1"/>
  <c r="K24" i="8" s="1"/>
  <c r="G42" i="8"/>
  <c r="H42" i="8" s="1"/>
  <c r="J42" i="8" s="1"/>
  <c r="K42" i="8" s="1"/>
  <c r="G23" i="8"/>
  <c r="H23" i="8" s="1"/>
  <c r="J23" i="8" s="1"/>
  <c r="K23" i="8" s="1"/>
  <c r="G52" i="8"/>
  <c r="H52" i="8" s="1"/>
  <c r="J52" i="8" s="1"/>
  <c r="K52" i="8" s="1"/>
  <c r="G32" i="8"/>
  <c r="H32" i="8" s="1"/>
  <c r="J32" i="8" s="1"/>
  <c r="K32" i="8" s="1"/>
  <c r="G55" i="8"/>
  <c r="H55" i="8" s="1"/>
  <c r="J55" i="8" s="1"/>
  <c r="K55" i="8" s="1"/>
  <c r="G41" i="8"/>
  <c r="H41" i="8" s="1"/>
  <c r="J41" i="8" s="1"/>
  <c r="K41" i="8" s="1"/>
  <c r="G54" i="8"/>
  <c r="H54" i="8" s="1"/>
  <c r="J54" i="8" s="1"/>
  <c r="K54" i="8" s="1"/>
  <c r="G35" i="8"/>
  <c r="H35" i="8" s="1"/>
  <c r="G27" i="8"/>
  <c r="H27" i="8" s="1"/>
  <c r="J27" i="8" s="1"/>
  <c r="K27" i="8" s="1"/>
  <c r="G51" i="8"/>
  <c r="H51" i="8" s="1"/>
  <c r="J51" i="8" s="1"/>
  <c r="K51" i="8" s="1"/>
  <c r="G53" i="8"/>
  <c r="H53" i="8" s="1"/>
  <c r="J53" i="8" s="1"/>
  <c r="K53" i="8" s="1"/>
  <c r="G31" i="8"/>
  <c r="H31" i="8" s="1"/>
  <c r="J31" i="8" s="1"/>
  <c r="K31" i="8" s="1"/>
  <c r="G33" i="8"/>
  <c r="H33" i="8" s="1"/>
  <c r="J33" i="8" s="1"/>
  <c r="K33" i="8" s="1"/>
  <c r="G50" i="8"/>
  <c r="H50" i="8" s="1"/>
  <c r="J50" i="8" s="1"/>
  <c r="K50" i="8" s="1"/>
  <c r="L22" i="8" l="1"/>
  <c r="M22" i="8" s="1"/>
  <c r="L23" i="8"/>
  <c r="M23" i="8" s="1"/>
  <c r="L36" i="8"/>
  <c r="M36" i="8" s="1"/>
  <c r="H34" i="8"/>
  <c r="J34" i="8" s="1"/>
  <c r="K34" i="8" s="1"/>
  <c r="L34" i="8" s="1"/>
  <c r="M34" i="8" s="1"/>
  <c r="J35" i="8"/>
  <c r="K35" i="8" s="1"/>
  <c r="L35" i="8" s="1"/>
  <c r="M35" i="8" s="1"/>
  <c r="J26" i="8"/>
  <c r="K26" i="8" s="1"/>
  <c r="L26" i="8" s="1"/>
  <c r="M26" i="8" s="1"/>
  <c r="L31" i="8"/>
  <c r="M31" i="8" s="1"/>
  <c r="L27" i="8"/>
  <c r="M27" i="8" s="1"/>
  <c r="L25" i="8"/>
  <c r="M25" i="8" s="1"/>
  <c r="L33" i="8"/>
  <c r="M33" i="8" s="1"/>
  <c r="L32" i="8"/>
  <c r="M32" i="8" s="1"/>
  <c r="L24" i="8"/>
  <c r="M24" i="8" s="1"/>
  <c r="L40" i="8" l="1"/>
  <c r="L44" i="8"/>
  <c r="N43" i="8" s="1"/>
  <c r="C67" i="8" s="1"/>
  <c r="L45" i="8"/>
  <c r="L43" i="8"/>
  <c r="L52" i="8"/>
  <c r="L53" i="8"/>
  <c r="L55" i="8"/>
  <c r="L54" i="8"/>
  <c r="L50" i="8"/>
  <c r="L51" i="8"/>
  <c r="L42" i="8"/>
  <c r="L41" i="8"/>
  <c r="N50" i="8" l="1"/>
  <c r="C66" i="8" s="1"/>
  <c r="O54" i="8"/>
  <c r="M43" i="8"/>
  <c r="B67" i="8" s="1"/>
  <c r="O55" i="8"/>
  <c r="N53" i="8"/>
  <c r="C68" i="8" s="1"/>
  <c r="M50" i="8"/>
  <c r="B66" i="8" s="1"/>
  <c r="N40" i="8"/>
  <c r="C65" i="8" s="1"/>
  <c r="O53" i="8"/>
  <c r="P53" i="8" s="1"/>
  <c r="N59" i="8" s="1"/>
  <c r="O52" i="8"/>
  <c r="O50" i="8"/>
  <c r="M40" i="8"/>
  <c r="B65" i="8" s="1"/>
  <c r="M53" i="8"/>
  <c r="B68" i="8" s="1"/>
  <c r="O51" i="8"/>
  <c r="P50" i="8" l="1"/>
  <c r="N58" i="8" s="1"/>
  <c r="Q53" i="8"/>
  <c r="O59" i="8" s="1"/>
  <c r="Q50" i="8"/>
  <c r="O58" i="8" s="1"/>
  <c r="D23" i="1"/>
  <c r="D22" i="1"/>
  <c r="E13" i="1"/>
  <c r="G13" i="1"/>
  <c r="E12" i="1"/>
  <c r="G12" i="1"/>
  <c r="E11" i="1"/>
  <c r="G11" i="1"/>
  <c r="E10" i="1"/>
  <c r="G10" i="1"/>
  <c r="E9" i="1"/>
  <c r="G9" i="1"/>
  <c r="E8" i="1"/>
  <c r="E25" i="1" s="1"/>
  <c r="F25" i="1" s="1"/>
  <c r="E51" i="1" l="1"/>
  <c r="F51" i="1" s="1"/>
  <c r="E33" i="1"/>
  <c r="F33" i="1" s="1"/>
  <c r="E35" i="1"/>
  <c r="F35" i="1" s="1"/>
  <c r="E31" i="1"/>
  <c r="F31" i="1" s="1"/>
  <c r="E45" i="1"/>
  <c r="F45" i="1" s="1"/>
  <c r="E42" i="1"/>
  <c r="F42" i="1" s="1"/>
  <c r="E36" i="1"/>
  <c r="F36" i="1" s="1"/>
  <c r="E22" i="1"/>
  <c r="F22" i="1" s="1"/>
  <c r="E26" i="1"/>
  <c r="F26" i="1" s="1"/>
  <c r="E40" i="1"/>
  <c r="F40" i="1" s="1"/>
  <c r="E44" i="1"/>
  <c r="F44" i="1" s="1"/>
  <c r="F10" i="1"/>
  <c r="H10" i="1" s="1"/>
  <c r="F12" i="1"/>
  <c r="H12" i="1" s="1"/>
  <c r="E23" i="1"/>
  <c r="F23" i="1" s="1"/>
  <c r="E27" i="1"/>
  <c r="F27" i="1" s="1"/>
  <c r="E41" i="1"/>
  <c r="F41" i="1" s="1"/>
  <c r="E53" i="1"/>
  <c r="F53" i="1" s="1"/>
  <c r="E24" i="1"/>
  <c r="F24" i="1" s="1"/>
  <c r="E50" i="1"/>
  <c r="F50" i="1" s="1"/>
  <c r="F9" i="1"/>
  <c r="H9" i="1" s="1"/>
  <c r="F11" i="1"/>
  <c r="H11" i="1" s="1"/>
  <c r="F13" i="1"/>
  <c r="H13" i="1" s="1"/>
  <c r="E43" i="1"/>
  <c r="F43" i="1" s="1"/>
  <c r="E55" i="1"/>
  <c r="F55" i="1" s="1"/>
  <c r="E52" i="1"/>
  <c r="F52" i="1" s="1"/>
  <c r="E54" i="1"/>
  <c r="F54" i="1" s="1"/>
  <c r="E32" i="1"/>
  <c r="F32" i="1" s="1"/>
  <c r="E34" i="1"/>
  <c r="F34" i="1" s="1"/>
  <c r="B15" i="1" l="1"/>
  <c r="B16" i="1"/>
  <c r="G25" i="1" s="1"/>
  <c r="H25" i="1" s="1"/>
  <c r="J25" i="1" s="1"/>
  <c r="K25" i="1" s="1"/>
  <c r="G27" i="1" l="1"/>
  <c r="H27" i="1" s="1"/>
  <c r="J27" i="1" s="1"/>
  <c r="K27" i="1" s="1"/>
  <c r="G51" i="1"/>
  <c r="H51" i="1" s="1"/>
  <c r="J51" i="1" s="1"/>
  <c r="K51" i="1" s="1"/>
  <c r="G24" i="1"/>
  <c r="H24" i="1" s="1"/>
  <c r="J24" i="1" s="1"/>
  <c r="K24" i="1" s="1"/>
  <c r="G35" i="1"/>
  <c r="H35" i="1" s="1"/>
  <c r="J35" i="1" s="1"/>
  <c r="K35" i="1" s="1"/>
  <c r="G50" i="1"/>
  <c r="H50" i="1" s="1"/>
  <c r="J50" i="1" s="1"/>
  <c r="K50" i="1" s="1"/>
  <c r="G36" i="1"/>
  <c r="H36" i="1" s="1"/>
  <c r="J36" i="1" s="1"/>
  <c r="K36" i="1" s="1"/>
  <c r="G53" i="1"/>
  <c r="H53" i="1" s="1"/>
  <c r="J53" i="1" s="1"/>
  <c r="K53" i="1" s="1"/>
  <c r="G26" i="1"/>
  <c r="H26" i="1" s="1"/>
  <c r="J26" i="1" s="1"/>
  <c r="K26" i="1" s="1"/>
  <c r="G40" i="1"/>
  <c r="H40" i="1" s="1"/>
  <c r="J40" i="1" s="1"/>
  <c r="K40" i="1" s="1"/>
  <c r="G23" i="1"/>
  <c r="H23" i="1" s="1"/>
  <c r="J23" i="1" s="1"/>
  <c r="K23" i="1" s="1"/>
  <c r="G55" i="1"/>
  <c r="H55" i="1" s="1"/>
  <c r="J55" i="1" s="1"/>
  <c r="K55" i="1" s="1"/>
  <c r="G42" i="1"/>
  <c r="H42" i="1" s="1"/>
  <c r="J42" i="1" s="1"/>
  <c r="K42" i="1" s="1"/>
  <c r="G22" i="1"/>
  <c r="H22" i="1" s="1"/>
  <c r="J22" i="1" s="1"/>
  <c r="K22" i="1" s="1"/>
  <c r="G44" i="1"/>
  <c r="H44" i="1" s="1"/>
  <c r="J44" i="1" s="1"/>
  <c r="K44" i="1" s="1"/>
  <c r="G31" i="1"/>
  <c r="H31" i="1" s="1"/>
  <c r="J31" i="1" s="1"/>
  <c r="K31" i="1" s="1"/>
  <c r="G34" i="1"/>
  <c r="H34" i="1" s="1"/>
  <c r="J34" i="1" s="1"/>
  <c r="K34" i="1" s="1"/>
  <c r="G32" i="1"/>
  <c r="H32" i="1" s="1"/>
  <c r="J32" i="1" s="1"/>
  <c r="K32" i="1" s="1"/>
  <c r="G33" i="1"/>
  <c r="H33" i="1" s="1"/>
  <c r="J33" i="1" s="1"/>
  <c r="K33" i="1" s="1"/>
  <c r="G54" i="1"/>
  <c r="H54" i="1" s="1"/>
  <c r="J54" i="1" s="1"/>
  <c r="K54" i="1" s="1"/>
  <c r="G43" i="1"/>
  <c r="H43" i="1" s="1"/>
  <c r="J43" i="1" s="1"/>
  <c r="K43" i="1" s="1"/>
  <c r="G52" i="1"/>
  <c r="H52" i="1" s="1"/>
  <c r="J52" i="1" s="1"/>
  <c r="K52" i="1" s="1"/>
  <c r="G41" i="1"/>
  <c r="H41" i="1" s="1"/>
  <c r="J41" i="1" s="1"/>
  <c r="K41" i="1" s="1"/>
  <c r="G45" i="1"/>
  <c r="H45" i="1" s="1"/>
  <c r="J45" i="1" s="1"/>
  <c r="K45" i="1" s="1"/>
  <c r="L25" i="1" l="1"/>
  <c r="L43" i="1" s="1"/>
  <c r="L31" i="1"/>
  <c r="M31" i="1" s="1"/>
  <c r="L22" i="1"/>
  <c r="L33" i="1"/>
  <c r="M33" i="1" s="1"/>
  <c r="L32" i="1"/>
  <c r="M32" i="1" s="1"/>
  <c r="L24" i="1"/>
  <c r="L23" i="1"/>
  <c r="L26" i="1"/>
  <c r="L35" i="1"/>
  <c r="L54" i="1" s="1"/>
  <c r="L36" i="1"/>
  <c r="M36" i="1" s="1"/>
  <c r="L34" i="1"/>
  <c r="M34" i="1" s="1"/>
  <c r="L27" i="1"/>
  <c r="M27" i="1" s="1"/>
  <c r="M25" i="1" l="1"/>
  <c r="M24" i="1"/>
  <c r="L42" i="1"/>
  <c r="L51" i="1"/>
  <c r="M26" i="1"/>
  <c r="L44" i="1"/>
  <c r="M22" i="1"/>
  <c r="L40" i="1"/>
  <c r="L50" i="1"/>
  <c r="L52" i="1"/>
  <c r="L55" i="1"/>
  <c r="L53" i="1"/>
  <c r="M23" i="1"/>
  <c r="L41" i="1"/>
  <c r="M35" i="1"/>
  <c r="L45" i="1"/>
  <c r="N40" i="1" l="1"/>
  <c r="C65" i="1" s="1"/>
  <c r="M40" i="1"/>
  <c r="B65" i="1" s="1"/>
  <c r="N53" i="1"/>
  <c r="C68" i="1" s="1"/>
  <c r="M53" i="1"/>
  <c r="B68" i="1" s="1"/>
  <c r="N43" i="1"/>
  <c r="C67" i="1" s="1"/>
  <c r="M43" i="1"/>
  <c r="B67" i="1" s="1"/>
  <c r="M50" i="1"/>
  <c r="B66" i="1" s="1"/>
  <c r="N50" i="1"/>
  <c r="C66" i="1" s="1"/>
  <c r="O53" i="1"/>
  <c r="O50" i="1"/>
  <c r="O52" i="1"/>
  <c r="O54" i="1"/>
  <c r="O55" i="1"/>
  <c r="O51" i="1"/>
  <c r="P53" i="1" l="1"/>
  <c r="N59" i="1" s="1"/>
  <c r="P50" i="1"/>
  <c r="N58" i="1" s="1"/>
  <c r="Q50" i="1"/>
  <c r="O58" i="1" s="1"/>
  <c r="Q53" i="1"/>
  <c r="O59" i="1" s="1"/>
</calcChain>
</file>

<file path=xl/sharedStrings.xml><?xml version="1.0" encoding="utf-8"?>
<sst xmlns="http://schemas.openxmlformats.org/spreadsheetml/2006/main" count="198" uniqueCount="45">
  <si>
    <t>Date</t>
  </si>
  <si>
    <t>passage</t>
  </si>
  <si>
    <t>operateur</t>
  </si>
  <si>
    <t>mU/L</t>
    <phoneticPr fontId="0" type="noConversion"/>
  </si>
  <si>
    <t>Calibrator µg/L</t>
  </si>
  <si>
    <t xml:space="preserve">  Dulicate O.D</t>
  </si>
  <si>
    <t>Means</t>
  </si>
  <si>
    <t>Means-blank</t>
  </si>
  <si>
    <t>log (Conc)</t>
    <phoneticPr fontId="0" type="noConversion"/>
  </si>
  <si>
    <t>log (Abs)</t>
    <phoneticPr fontId="0" type="noConversion"/>
  </si>
  <si>
    <t>Slope</t>
  </si>
  <si>
    <t>Intercept</t>
  </si>
  <si>
    <t>Insulin content samples dil 500X (LYSAT)</t>
  </si>
  <si>
    <t>ng insulin/TOTAL CELLS</t>
  </si>
  <si>
    <t>Samples</t>
  </si>
  <si>
    <t>O.D</t>
  </si>
  <si>
    <t>mean</t>
    <phoneticPr fontId="0" type="noConversion"/>
  </si>
  <si>
    <t>mean-BK</t>
    <phoneticPr fontId="0" type="noConversion"/>
  </si>
  <si>
    <t>log conc</t>
    <phoneticPr fontId="0" type="noConversion"/>
  </si>
  <si>
    <t>µg/L</t>
  </si>
  <si>
    <t>dilutions to measure</t>
    <phoneticPr fontId="0" type="noConversion"/>
  </si>
  <si>
    <t>Final conc  µg/L</t>
  </si>
  <si>
    <t>Total ng (in 50 ul)</t>
  </si>
  <si>
    <t>Total content</t>
  </si>
  <si>
    <t>ug insulin/million cells</t>
  </si>
  <si>
    <t>16,7 mM Glc</t>
  </si>
  <si>
    <t>16,7 mM Glc + IBMX</t>
  </si>
  <si>
    <t>Insulin secretion samples 0,5 mM dil 16x (SN1)</t>
  </si>
  <si>
    <t xml:space="preserve"> insulin secretion (% of content) </t>
  </si>
  <si>
    <t>Total ng (in 100 ul)</t>
    <phoneticPr fontId="0" type="noConversion"/>
  </si>
  <si>
    <t xml:space="preserve"> insulin secretion (% of content) </t>
    <phoneticPr fontId="0" type="noConversion"/>
  </si>
  <si>
    <t>Mean tripl</t>
  </si>
  <si>
    <t>Ectype</t>
  </si>
  <si>
    <t>0,5 mM Glc</t>
  </si>
  <si>
    <t>0,5 mM Glc + IBMX</t>
  </si>
  <si>
    <t>Insulin secretion samples 16,7 mM Glc dil 16x (SN2)</t>
  </si>
  <si>
    <t>16,7mM/0,5mM</t>
  </si>
  <si>
    <t>Fold change</t>
  </si>
  <si>
    <t>Mean</t>
  </si>
  <si>
    <t>ectype</t>
  </si>
  <si>
    <t>viabilité</t>
  </si>
  <si>
    <t>J0</t>
  </si>
  <si>
    <t>J3</t>
  </si>
  <si>
    <t>Clara</t>
  </si>
  <si>
    <t>31.05.16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</si>
</sst>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2" x14ac:knownFonts="1">
    <font>
      <sz val="10"/>
      <name val="Comic Sans MS"/>
      <family val="4"/>
    </font>
    <font>
      <sz val="11"/>
      <color theme="1"/>
      <name val="Calibri"/>
      <family val="2"/>
      <scheme val="minor"/>
    </font>
    <font>
      <sz val="10"/>
      <name val="Comic Sans MS"/>
      <family val="4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indexed="48"/>
      <name val="Arial"/>
      <family val="2"/>
    </font>
    <font>
      <b/>
      <sz val="8"/>
      <name val="Arial"/>
      <family val="2"/>
    </font>
    <font>
      <sz val="18"/>
      <color indexed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b/>
      <sz val="12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1" fillId="2" borderId="1" applyNumberFormat="0" applyFont="0" applyAlignment="0" applyProtection="0"/>
    <xf numFmtId="0" fontId="2" fillId="0" borderId="0"/>
    <xf numFmtId="0" fontId="1" fillId="0" borderId="0"/>
    <xf numFmtId="0" fontId="1" fillId="0" borderId="0"/>
  </cellStyleXfs>
  <cellXfs count="77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0" fontId="6" fillId="0" borderId="2" xfId="0" applyFont="1" applyBorder="1" applyAlignment="1" applyProtection="1">
      <alignment horizontal="center"/>
    </xf>
    <xf numFmtId="0" fontId="6" fillId="0" borderId="3" xfId="0" applyFont="1" applyBorder="1" applyAlignment="1" applyProtection="1">
      <alignment horizontal="center"/>
      <protection locked="0"/>
    </xf>
    <xf numFmtId="0" fontId="6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0" fontId="1" fillId="0" borderId="0" xfId="1" applyFill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2" xfId="0" applyFont="1" applyBorder="1" applyAlignment="1">
      <alignment horizontal="left"/>
    </xf>
    <xf numFmtId="0" fontId="6" fillId="0" borderId="2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4" borderId="0" xfId="0" applyFont="1" applyFill="1" applyAlignment="1">
      <alignment horizontal="center"/>
    </xf>
    <xf numFmtId="165" fontId="3" fillId="0" borderId="0" xfId="0" applyNumberFormat="1" applyFont="1" applyAlignment="1">
      <alignment horizontal="center"/>
    </xf>
    <xf numFmtId="165" fontId="3" fillId="0" borderId="0" xfId="0" applyNumberFormat="1" applyFont="1" applyFill="1" applyAlignment="1">
      <alignment horizontal="center"/>
    </xf>
    <xf numFmtId="165" fontId="8" fillId="0" borderId="0" xfId="0" applyNumberFormat="1" applyFont="1" applyAlignment="1">
      <alignment horizontal="center"/>
    </xf>
    <xf numFmtId="2" fontId="10" fillId="0" borderId="5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1" fontId="3" fillId="4" borderId="0" xfId="0" applyNumberFormat="1" applyFont="1" applyFill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2" fontId="8" fillId="0" borderId="6" xfId="0" applyNumberFormat="1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1" fontId="3" fillId="0" borderId="0" xfId="0" applyNumberFormat="1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8" fillId="0" borderId="0" xfId="0" applyFont="1" applyFill="1" applyAlignment="1">
      <alignment horizontal="left"/>
    </xf>
    <xf numFmtId="0" fontId="8" fillId="0" borderId="11" xfId="0" applyFont="1" applyBorder="1" applyAlignment="1">
      <alignment horizontal="center"/>
    </xf>
    <xf numFmtId="2" fontId="8" fillId="0" borderId="11" xfId="0" applyNumberFormat="1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Border="1" applyAlignment="1">
      <alignment horizontal="left"/>
    </xf>
    <xf numFmtId="2" fontId="3" fillId="0" borderId="0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14" fontId="8" fillId="0" borderId="0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5" borderId="0" xfId="0" applyFont="1" applyFill="1" applyAlignment="1">
      <alignment horizontal="left"/>
    </xf>
    <xf numFmtId="14" fontId="3" fillId="5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165" fontId="3" fillId="5" borderId="5" xfId="0" applyNumberFormat="1" applyFont="1" applyFill="1" applyBorder="1" applyAlignment="1">
      <alignment horizont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2" xfId="0" applyFill="1" applyBorder="1" applyAlignment="1" applyProtection="1">
      <alignment horizontal="center"/>
      <protection locked="0"/>
    </xf>
    <xf numFmtId="0" fontId="0" fillId="11" borderId="2" xfId="0" applyFill="1" applyBorder="1" applyAlignment="1">
      <alignment horizontal="center"/>
    </xf>
    <xf numFmtId="0" fontId="0" fillId="12" borderId="0" xfId="0" applyFill="1"/>
    <xf numFmtId="0" fontId="0" fillId="13" borderId="0" xfId="0" applyFill="1"/>
    <xf numFmtId="0" fontId="0" fillId="14" borderId="0" xfId="0" applyFill="1"/>
  </cellXfs>
  <cellStyles count="6">
    <cellStyle name="Commentaire 2" xfId="2"/>
    <cellStyle name="Normal" xfId="0" builtinId="0"/>
    <cellStyle name="Normal 2" xfId="1"/>
    <cellStyle name="Normal 3" xfId="3"/>
    <cellStyle name="Normal 4" xfId="4"/>
    <cellStyle name="Normal 5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siNTP!$G$9:$G$13</c:f>
              <c:numCache>
                <c:formatCode>0.00</c:formatCode>
                <c:ptCount val="5"/>
                <c:pt idx="0">
                  <c:v>-0.86341728222799241</c:v>
                </c:pt>
                <c:pt idx="1">
                  <c:v>-0.34469449671881253</c:v>
                </c:pt>
                <c:pt idx="2">
                  <c:v>0.13658271777200767</c:v>
                </c:pt>
                <c:pt idx="3">
                  <c:v>0.66357802924717735</c:v>
                </c:pt>
                <c:pt idx="4">
                  <c:v>0.96049145871632635</c:v>
                </c:pt>
              </c:numCache>
            </c:numRef>
          </c:xVal>
          <c:yVal>
            <c:numRef>
              <c:f>siNTP!$H$9:$H$13</c:f>
              <c:numCache>
                <c:formatCode>0.00</c:formatCode>
                <c:ptCount val="5"/>
                <c:pt idx="0">
                  <c:v>-1.5451551399914898</c:v>
                </c:pt>
                <c:pt idx="1">
                  <c:v>-1.0154726866562074</c:v>
                </c:pt>
                <c:pt idx="2">
                  <c:v>-0.51144928349955576</c:v>
                </c:pt>
                <c:pt idx="3">
                  <c:v>3.2820149438563859E-2</c:v>
                </c:pt>
                <c:pt idx="4">
                  <c:v>0.29776051109913382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884752"/>
        <c:axId val="262885312"/>
      </c:scatterChart>
      <c:valAx>
        <c:axId val="26288475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62885312"/>
        <c:crosses val="autoZero"/>
        <c:crossBetween val="midCat"/>
      </c:valAx>
      <c:valAx>
        <c:axId val="262885312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628847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siNTP!$C$65:$C$68</c:f>
                <c:numCache>
                  <c:formatCode>General</c:formatCode>
                  <c:ptCount val="4"/>
                  <c:pt idx="0">
                    <c:v>7.4298041234723056E-2</c:v>
                  </c:pt>
                  <c:pt idx="1">
                    <c:v>3.4160029778541677E-2</c:v>
                  </c:pt>
                  <c:pt idx="2">
                    <c:v>0.45232747980830479</c:v>
                  </c:pt>
                  <c:pt idx="3">
                    <c:v>0.49681472664783261</c:v>
                  </c:pt>
                </c:numCache>
              </c:numRef>
            </c:plus>
            <c:minus>
              <c:numRef>
                <c:f>siNTP!$C$65:$C$68</c:f>
                <c:numCache>
                  <c:formatCode>General</c:formatCode>
                  <c:ptCount val="4"/>
                  <c:pt idx="0">
                    <c:v>7.4298041234723056E-2</c:v>
                  </c:pt>
                  <c:pt idx="1">
                    <c:v>3.4160029778541677E-2</c:v>
                  </c:pt>
                  <c:pt idx="2">
                    <c:v>0.45232747980830479</c:v>
                  </c:pt>
                  <c:pt idx="3">
                    <c:v>0.49681472664783261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siNTP!$A$65:$A$68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siNTP!$B$65:$B$68</c:f>
              <c:numCache>
                <c:formatCode>0.0</c:formatCode>
                <c:ptCount val="4"/>
                <c:pt idx="0">
                  <c:v>1.9383540116829838</c:v>
                </c:pt>
                <c:pt idx="1">
                  <c:v>0.46015524411314884</c:v>
                </c:pt>
                <c:pt idx="2">
                  <c:v>4.7289792421052974</c:v>
                </c:pt>
                <c:pt idx="3">
                  <c:v>2.8456300787263129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787504"/>
        <c:axId val="202789744"/>
      </c:barChart>
      <c:catAx>
        <c:axId val="20278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789744"/>
        <c:crosses val="autoZero"/>
        <c:auto val="1"/>
        <c:lblAlgn val="ctr"/>
        <c:lblOffset val="100"/>
        <c:noMultiLvlLbl val="0"/>
      </c:catAx>
      <c:valAx>
        <c:axId val="20278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78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Fold change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siNTP!$O$58:$O$59</c:f>
                <c:numCache>
                  <c:formatCode>General</c:formatCode>
                  <c:ptCount val="2"/>
                  <c:pt idx="0">
                    <c:v>1.7432061183826827E-2</c:v>
                  </c:pt>
                  <c:pt idx="1">
                    <c:v>0.14302420278128367</c:v>
                  </c:pt>
                </c:numCache>
              </c:numRef>
            </c:plus>
            <c:minus>
              <c:numRef>
                <c:f>siNTP!$O$58:$O$59</c:f>
                <c:numCache>
                  <c:formatCode>General</c:formatCode>
                  <c:ptCount val="2"/>
                  <c:pt idx="0">
                    <c:v>1.7432061183826827E-2</c:v>
                  </c:pt>
                  <c:pt idx="1">
                    <c:v>0.14302420278128367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siNTP!$M$58:$M$59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siNTP!$N$58:$N$59</c:f>
              <c:numCache>
                <c:formatCode>0.0</c:formatCode>
                <c:ptCount val="2"/>
                <c:pt idx="0">
                  <c:v>0.23748278691497235</c:v>
                </c:pt>
                <c:pt idx="1">
                  <c:v>0.60961517967800394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96208"/>
        <c:axId val="48574528"/>
      </c:barChart>
      <c:catAx>
        <c:axId val="20579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574528"/>
        <c:crosses val="autoZero"/>
        <c:auto val="1"/>
        <c:lblAlgn val="ctr"/>
        <c:lblOffset val="100"/>
        <c:noMultiLvlLbl val="0"/>
      </c:catAx>
      <c:valAx>
        <c:axId val="4857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79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siNTP!$G$9:$G$13</c:f>
              <c:numCache>
                <c:formatCode>0.00</c:formatCode>
                <c:ptCount val="5"/>
                <c:pt idx="0">
                  <c:v>-0.86341728222799241</c:v>
                </c:pt>
                <c:pt idx="1">
                  <c:v>-0.34469449671881253</c:v>
                </c:pt>
                <c:pt idx="2">
                  <c:v>0.13658271777200767</c:v>
                </c:pt>
                <c:pt idx="3">
                  <c:v>0.66357802924717735</c:v>
                </c:pt>
                <c:pt idx="4">
                  <c:v>0.96049145871632635</c:v>
                </c:pt>
              </c:numCache>
            </c:numRef>
          </c:xVal>
          <c:yVal>
            <c:numRef>
              <c:f>siNTP!$H$9:$H$13</c:f>
              <c:numCache>
                <c:formatCode>0.00</c:formatCode>
                <c:ptCount val="5"/>
                <c:pt idx="0">
                  <c:v>-1.5451551399914898</c:v>
                </c:pt>
                <c:pt idx="1">
                  <c:v>-1.0154726866562074</c:v>
                </c:pt>
                <c:pt idx="2">
                  <c:v>-0.51144928349955576</c:v>
                </c:pt>
                <c:pt idx="3">
                  <c:v>3.2820149438563859E-2</c:v>
                </c:pt>
                <c:pt idx="4">
                  <c:v>0.29776051109913382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543328"/>
        <c:axId val="256543888"/>
      </c:scatterChart>
      <c:valAx>
        <c:axId val="25654332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56543888"/>
        <c:crosses val="autoZero"/>
        <c:crossBetween val="midCat"/>
      </c:valAx>
      <c:valAx>
        <c:axId val="256543888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565433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siCDKN2A!$C$65:$C$68</c:f>
                <c:numCache>
                  <c:formatCode>General</c:formatCode>
                  <c:ptCount val="4"/>
                  <c:pt idx="0">
                    <c:v>0.89088946255431245</c:v>
                  </c:pt>
                  <c:pt idx="1">
                    <c:v>2.3286351921966562</c:v>
                  </c:pt>
                  <c:pt idx="2">
                    <c:v>3.2571821641114216</c:v>
                  </c:pt>
                  <c:pt idx="3">
                    <c:v>1.4851005078435768</c:v>
                  </c:pt>
                </c:numCache>
              </c:numRef>
            </c:plus>
            <c:minus>
              <c:numRef>
                <c:f>siCDKN2A!$C$65:$C$68</c:f>
                <c:numCache>
                  <c:formatCode>General</c:formatCode>
                  <c:ptCount val="4"/>
                  <c:pt idx="0">
                    <c:v>0.89088946255431245</c:v>
                  </c:pt>
                  <c:pt idx="1">
                    <c:v>2.3286351921966562</c:v>
                  </c:pt>
                  <c:pt idx="2">
                    <c:v>3.2571821641114216</c:v>
                  </c:pt>
                  <c:pt idx="3">
                    <c:v>1.4851005078435768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siCDKN2A!$A$65:$A$68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siCDKN2A!$B$65:$B$68</c:f>
              <c:numCache>
                <c:formatCode>0.0</c:formatCode>
                <c:ptCount val="4"/>
                <c:pt idx="0">
                  <c:v>2.7342580607953679</c:v>
                </c:pt>
                <c:pt idx="1">
                  <c:v>7.6409962078926492</c:v>
                </c:pt>
                <c:pt idx="2">
                  <c:v>13.205452162135089</c:v>
                </c:pt>
                <c:pt idx="3">
                  <c:v>4.7622637960799965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6546128"/>
        <c:axId val="264026080"/>
      </c:barChart>
      <c:catAx>
        <c:axId val="25654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4026080"/>
        <c:crosses val="autoZero"/>
        <c:auto val="1"/>
        <c:lblAlgn val="ctr"/>
        <c:lblOffset val="100"/>
        <c:noMultiLvlLbl val="0"/>
      </c:catAx>
      <c:valAx>
        <c:axId val="26402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654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Fold change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siCDKN2A!$O$58:$O$59</c:f>
                <c:numCache>
                  <c:formatCode>General</c:formatCode>
                  <c:ptCount val="2"/>
                  <c:pt idx="0">
                    <c:v>1.0617189256081738</c:v>
                  </c:pt>
                  <c:pt idx="1">
                    <c:v>0.31294870937335806</c:v>
                  </c:pt>
                </c:numCache>
              </c:numRef>
            </c:plus>
            <c:minus>
              <c:numRef>
                <c:f>siCDKN2A!$O$58:$O$59</c:f>
                <c:numCache>
                  <c:formatCode>General</c:formatCode>
                  <c:ptCount val="2"/>
                  <c:pt idx="0">
                    <c:v>1.0617189256081738</c:v>
                  </c:pt>
                  <c:pt idx="1">
                    <c:v>0.31294870937335806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siCDKN2A!$M$58:$M$59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siCDKN2A!$N$58:$N$59</c:f>
              <c:numCache>
                <c:formatCode>0.0</c:formatCode>
                <c:ptCount val="2"/>
                <c:pt idx="0">
                  <c:v>2.9513916063867538</c:v>
                </c:pt>
                <c:pt idx="1">
                  <c:v>0.40926860349419308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4028320"/>
        <c:axId val="264028880"/>
      </c:barChart>
      <c:catAx>
        <c:axId val="26402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4028880"/>
        <c:crosses val="autoZero"/>
        <c:auto val="1"/>
        <c:lblAlgn val="ctr"/>
        <c:lblOffset val="100"/>
        <c:noMultiLvlLbl val="0"/>
      </c:catAx>
      <c:valAx>
        <c:axId val="26402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402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13</xdr:col>
      <xdr:colOff>47625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15875</xdr:colOff>
      <xdr:row>59</xdr:row>
      <xdr:rowOff>128587</xdr:rowOff>
    </xdr:from>
    <xdr:to>
      <xdr:col>10</xdr:col>
      <xdr:colOff>222250</xdr:colOff>
      <xdr:row>76</xdr:row>
      <xdr:rowOff>61912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690562</xdr:colOff>
      <xdr:row>61</xdr:row>
      <xdr:rowOff>128587</xdr:rowOff>
    </xdr:from>
    <xdr:to>
      <xdr:col>16</xdr:col>
      <xdr:colOff>166687</xdr:colOff>
      <xdr:row>78</xdr:row>
      <xdr:rowOff>93662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13</xdr:col>
      <xdr:colOff>47625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261937</xdr:colOff>
      <xdr:row>64</xdr:row>
      <xdr:rowOff>65087</xdr:rowOff>
    </xdr:from>
    <xdr:to>
      <xdr:col>9</xdr:col>
      <xdr:colOff>754062</xdr:colOff>
      <xdr:row>81</xdr:row>
      <xdr:rowOff>109537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674687</xdr:colOff>
      <xdr:row>62</xdr:row>
      <xdr:rowOff>80962</xdr:rowOff>
    </xdr:from>
    <xdr:to>
      <xdr:col>16</xdr:col>
      <xdr:colOff>150812</xdr:colOff>
      <xdr:row>79</xdr:row>
      <xdr:rowOff>77787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tabSelected="1" zoomScale="60" zoomScaleNormal="60" workbookViewId="0">
      <selection activeCell="H3" sqref="H3"/>
    </sheetView>
  </sheetViews>
  <sheetFormatPr baseColWidth="10" defaultColWidth="8.75" defaultRowHeight="12.75" x14ac:dyDescent="0.2"/>
  <cols>
    <col min="1" max="1" width="28.125" style="1" customWidth="1"/>
    <col min="2" max="2" width="9" style="2" bestFit="1" customWidth="1"/>
    <col min="3" max="3" width="11.875" style="2" bestFit="1" customWidth="1"/>
    <col min="4" max="4" width="12.25" style="2" customWidth="1"/>
    <col min="5" max="5" width="8.25" style="2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 x14ac:dyDescent="0.2">
      <c r="A1" s="63" t="s">
        <v>0</v>
      </c>
      <c r="B1" s="64" t="s">
        <v>44</v>
      </c>
    </row>
    <row r="2" spans="1:20" x14ac:dyDescent="0.2">
      <c r="A2" s="63" t="s">
        <v>1</v>
      </c>
      <c r="B2" s="65"/>
      <c r="C2" s="3"/>
      <c r="E2" s="4" t="s">
        <v>40</v>
      </c>
    </row>
    <row r="3" spans="1:20" x14ac:dyDescent="0.2">
      <c r="A3" s="63" t="s">
        <v>2</v>
      </c>
      <c r="B3" s="65" t="s">
        <v>43</v>
      </c>
      <c r="D3" s="10" t="s">
        <v>41</v>
      </c>
      <c r="E3" s="10"/>
      <c r="F3" s="10"/>
    </row>
    <row r="4" spans="1:20" ht="15" x14ac:dyDescent="0.3">
      <c r="D4" s="10" t="s">
        <v>42</v>
      </c>
      <c r="E4" s="72"/>
      <c r="F4" s="73"/>
    </row>
    <row r="5" spans="1:20" x14ac:dyDescent="0.2">
      <c r="A5" s="2"/>
    </row>
    <row r="6" spans="1:20" ht="15" x14ac:dyDescent="0.3">
      <c r="N6"/>
      <c r="O6"/>
      <c r="P6"/>
    </row>
    <row r="7" spans="1:20" ht="15" x14ac:dyDescent="0.3">
      <c r="A7" s="5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 x14ac:dyDescent="0.3">
      <c r="A8" s="10">
        <v>0</v>
      </c>
      <c r="B8" s="10">
        <v>0</v>
      </c>
      <c r="C8" s="69">
        <v>0.05</v>
      </c>
      <c r="D8" s="75">
        <v>7.2999999999999995E-2</v>
      </c>
      <c r="E8" s="11">
        <f t="shared" ref="E8:E13" si="0">AVERAGE(C8:D8)</f>
        <v>6.1499999999999999E-2</v>
      </c>
      <c r="F8" s="12"/>
      <c r="G8" s="10"/>
      <c r="H8" s="10"/>
      <c r="N8"/>
      <c r="O8"/>
      <c r="P8"/>
    </row>
    <row r="9" spans="1:20" ht="15" x14ac:dyDescent="0.3">
      <c r="A9" s="10">
        <v>3.15</v>
      </c>
      <c r="B9" s="12">
        <f>A9/23</f>
        <v>0.13695652173913042</v>
      </c>
      <c r="C9" s="69">
        <v>9.7000000000000003E-2</v>
      </c>
      <c r="D9" s="75">
        <v>8.3000000000000004E-2</v>
      </c>
      <c r="E9" s="11">
        <f t="shared" si="0"/>
        <v>0.09</v>
      </c>
      <c r="F9" s="12">
        <f>(E9-$E$8)</f>
        <v>2.8499999999999998E-2</v>
      </c>
      <c r="G9" s="12">
        <f>LOG(B9)</f>
        <v>-0.86341728222799241</v>
      </c>
      <c r="H9" s="12">
        <f>LOG(F9)</f>
        <v>-1.5451551399914898</v>
      </c>
      <c r="N9"/>
      <c r="O9"/>
      <c r="P9"/>
    </row>
    <row r="10" spans="1:20" ht="15" x14ac:dyDescent="0.3">
      <c r="A10" s="10">
        <v>10.4</v>
      </c>
      <c r="B10" s="12">
        <f t="shared" ref="B10:B12" si="1">A10/23</f>
        <v>0.45217391304347826</v>
      </c>
      <c r="C10" s="69">
        <v>0.155</v>
      </c>
      <c r="D10" s="75">
        <v>0.161</v>
      </c>
      <c r="E10" s="11">
        <f t="shared" si="0"/>
        <v>0.158</v>
      </c>
      <c r="F10" s="12">
        <f>(E10-$E$8)</f>
        <v>9.6500000000000002E-2</v>
      </c>
      <c r="G10" s="12">
        <f>LOG(B10)</f>
        <v>-0.34469449671881253</v>
      </c>
      <c r="H10" s="12">
        <f>LOG(F10)</f>
        <v>-1.0154726866562074</v>
      </c>
      <c r="N10"/>
      <c r="O10"/>
      <c r="P10"/>
    </row>
    <row r="11" spans="1:20" ht="15" x14ac:dyDescent="0.3">
      <c r="A11" s="10">
        <v>31.5</v>
      </c>
      <c r="B11" s="12">
        <f>A11/23</f>
        <v>1.3695652173913044</v>
      </c>
      <c r="C11" s="69">
        <v>0.36099999999999999</v>
      </c>
      <c r="D11" s="75">
        <v>0.378</v>
      </c>
      <c r="E11" s="11">
        <f t="shared" si="0"/>
        <v>0.3695</v>
      </c>
      <c r="F11" s="12">
        <f>(E11-$E$8)</f>
        <v>0.308</v>
      </c>
      <c r="G11" s="12">
        <f>LOG(B11)</f>
        <v>0.13658271777200767</v>
      </c>
      <c r="H11" s="12">
        <f>LOG(F11)</f>
        <v>-0.51144928349955576</v>
      </c>
      <c r="N11"/>
      <c r="O11"/>
      <c r="P11"/>
      <c r="Q11"/>
      <c r="R11"/>
      <c r="S11"/>
      <c r="T11"/>
    </row>
    <row r="12" spans="1:20" ht="15" x14ac:dyDescent="0.3">
      <c r="A12" s="10">
        <v>106</v>
      </c>
      <c r="B12" s="12">
        <f t="shared" si="1"/>
        <v>4.6086956521739131</v>
      </c>
      <c r="C12" s="69">
        <v>1.115</v>
      </c>
      <c r="D12" s="75">
        <v>1.165</v>
      </c>
      <c r="E12" s="11">
        <f t="shared" si="0"/>
        <v>1.1400000000000001</v>
      </c>
      <c r="F12" s="12">
        <f>(E12-$E$8)</f>
        <v>1.0785</v>
      </c>
      <c r="G12" s="12">
        <f>LOG(B12)</f>
        <v>0.66357802924717735</v>
      </c>
      <c r="H12" s="12">
        <f>LOG(F12)</f>
        <v>3.2820149438563859E-2</v>
      </c>
      <c r="N12"/>
      <c r="O12"/>
      <c r="P12"/>
      <c r="Q12"/>
      <c r="R12"/>
      <c r="S12"/>
      <c r="T12"/>
    </row>
    <row r="13" spans="1:20" ht="15" x14ac:dyDescent="0.3">
      <c r="A13" s="10">
        <v>210</v>
      </c>
      <c r="B13" s="12">
        <f>A13/23</f>
        <v>9.1304347826086953</v>
      </c>
      <c r="C13" s="69">
        <v>2.0510000000000002</v>
      </c>
      <c r="D13" s="75">
        <v>2.0419999999999998</v>
      </c>
      <c r="E13" s="11">
        <f t="shared" si="0"/>
        <v>2.0465</v>
      </c>
      <c r="F13" s="12">
        <f>(E13-$E$8)</f>
        <v>1.9849999999999999</v>
      </c>
      <c r="G13" s="12">
        <f>LOG(B13)</f>
        <v>0.96049145871632635</v>
      </c>
      <c r="H13" s="12">
        <f>LOG(F13)</f>
        <v>0.29776051109913382</v>
      </c>
      <c r="N13"/>
      <c r="O13"/>
      <c r="P13"/>
    </row>
    <row r="14" spans="1:20" ht="15" x14ac:dyDescent="0.3">
      <c r="N14"/>
    </row>
    <row r="15" spans="1:20" ht="15" x14ac:dyDescent="0.3">
      <c r="A15" s="5" t="s">
        <v>10</v>
      </c>
      <c r="B15" s="11">
        <f>SLOPE(H9:H13,G9:G13)</f>
        <v>1.0184188278797233</v>
      </c>
      <c r="N15"/>
    </row>
    <row r="16" spans="1:20" ht="15" x14ac:dyDescent="0.25">
      <c r="A16" s="5" t="s">
        <v>11</v>
      </c>
      <c r="B16" s="11">
        <f>INTERCEPT(H9:H13,G9:G13)</f>
        <v>-0.66084280468317425</v>
      </c>
      <c r="C16" s="13"/>
      <c r="G16" s="13"/>
      <c r="H16" s="13"/>
    </row>
    <row r="17" spans="1:17" ht="15" x14ac:dyDescent="0.3">
      <c r="B17"/>
      <c r="C17"/>
      <c r="D17"/>
      <c r="E17"/>
      <c r="F17"/>
      <c r="G17"/>
    </row>
    <row r="18" spans="1:17" ht="15" x14ac:dyDescent="0.3">
      <c r="B18"/>
      <c r="C18"/>
      <c r="D18"/>
      <c r="E18"/>
      <c r="F18"/>
      <c r="G18"/>
    </row>
    <row r="19" spans="1:17" ht="23.25" x14ac:dyDescent="0.3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 x14ac:dyDescent="0.2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 x14ac:dyDescent="0.2">
      <c r="A21" s="23"/>
      <c r="L21" s="25"/>
      <c r="M21" s="26"/>
    </row>
    <row r="22" spans="1:17" ht="15" x14ac:dyDescent="0.3">
      <c r="A22" s="1" t="s">
        <v>25</v>
      </c>
      <c r="B22" s="76">
        <v>0.375</v>
      </c>
      <c r="C22" s="76">
        <v>0.36199999999999999</v>
      </c>
      <c r="D22" s="27">
        <f>AVERAGE(B22:C22)</f>
        <v>0.36849999999999999</v>
      </c>
      <c r="E22" s="27">
        <f t="shared" ref="E22:E27" si="2">D22-E$8</f>
        <v>0.307</v>
      </c>
      <c r="F22" s="27">
        <f>LOG(E22)</f>
        <v>-0.51286162452281348</v>
      </c>
      <c r="G22" s="28">
        <f>(F22-$B$16)/$B$15</f>
        <v>0.14530483540690939</v>
      </c>
      <c r="H22" s="28">
        <f>10^G22</f>
        <v>1.3973488292831759</v>
      </c>
      <c r="I22" s="29">
        <v>500</v>
      </c>
      <c r="J22" s="30">
        <f>(H22*I22)</f>
        <v>698.67441464158799</v>
      </c>
      <c r="K22" s="31">
        <f>(0.05*J22/1000)*1000</f>
        <v>34.933720732079401</v>
      </c>
      <c r="L22" s="32">
        <f>K22+K40+K50</f>
        <v>35.786617024668153</v>
      </c>
      <c r="M22" s="33">
        <f>(L22*1000000/50000)/1000</f>
        <v>0.71573234049336321</v>
      </c>
      <c r="N22" s="34"/>
    </row>
    <row r="23" spans="1:17" ht="15" x14ac:dyDescent="0.3">
      <c r="B23" s="76">
        <v>0.41099999999999998</v>
      </c>
      <c r="C23" s="76">
        <v>0.41099999999999998</v>
      </c>
      <c r="D23" s="27">
        <f>AVERAGE(B23:C23)</f>
        <v>0.41099999999999998</v>
      </c>
      <c r="E23" s="27">
        <f t="shared" si="2"/>
        <v>0.34949999999999998</v>
      </c>
      <c r="F23" s="27">
        <f t="shared" ref="F23:F27" si="3">LOG(E23)</f>
        <v>-0.45655281991829982</v>
      </c>
      <c r="G23" s="28">
        <f t="shared" ref="G23:G27" si="4">(F23-$B$16)/$B$15</f>
        <v>0.20059525528430369</v>
      </c>
      <c r="H23" s="28">
        <f t="shared" ref="H23:H27" si="5">10^G23</f>
        <v>1.5870669775722555</v>
      </c>
      <c r="I23" s="29">
        <v>500</v>
      </c>
      <c r="J23" s="30">
        <f t="shared" ref="J23:J27" si="6">(H23*I23)</f>
        <v>793.53348878612769</v>
      </c>
      <c r="K23" s="31">
        <f t="shared" ref="K23:K27" si="7">(0.05*J23/1000)*1000</f>
        <v>39.676674439306389</v>
      </c>
      <c r="L23" s="32">
        <f>K23+K41+K51</f>
        <v>40.686825078718847</v>
      </c>
      <c r="M23" s="33">
        <f t="shared" ref="M23:M27" si="8">(L23*1000000/50000)/1000</f>
        <v>0.81373650157437694</v>
      </c>
      <c r="N23" s="34"/>
    </row>
    <row r="24" spans="1:17" ht="15" x14ac:dyDescent="0.3">
      <c r="B24" s="76">
        <v>0.39200000000000002</v>
      </c>
      <c r="C24" s="76">
        <v>0.38100000000000001</v>
      </c>
      <c r="D24" s="27">
        <f>AVERAGE(B24:C24)</f>
        <v>0.38650000000000001</v>
      </c>
      <c r="E24" s="27">
        <f t="shared" si="2"/>
        <v>0.32500000000000001</v>
      </c>
      <c r="F24" s="27">
        <f t="shared" si="3"/>
        <v>-0.48811663902112562</v>
      </c>
      <c r="G24" s="28">
        <f t="shared" si="4"/>
        <v>0.16960229026956661</v>
      </c>
      <c r="H24" s="28">
        <f t="shared" si="5"/>
        <v>1.4777544991497384</v>
      </c>
      <c r="I24" s="29">
        <v>500</v>
      </c>
      <c r="J24" s="30">
        <f t="shared" si="6"/>
        <v>738.87724957486921</v>
      </c>
      <c r="K24" s="31">
        <f t="shared" si="7"/>
        <v>36.943862478743462</v>
      </c>
      <c r="L24" s="32">
        <f t="shared" ref="L24:L27" si="9">K24+K42+K52</f>
        <v>37.81462924317308</v>
      </c>
      <c r="M24" s="33">
        <f t="shared" si="8"/>
        <v>0.75629258486346163</v>
      </c>
      <c r="N24" s="34"/>
    </row>
    <row r="25" spans="1:17" ht="15" x14ac:dyDescent="0.3">
      <c r="A25" s="1" t="s">
        <v>26</v>
      </c>
      <c r="B25" s="76">
        <v>0.34599999999999997</v>
      </c>
      <c r="C25" s="76">
        <v>0.34599999999999997</v>
      </c>
      <c r="D25" s="27">
        <f t="shared" ref="D25:D27" si="10">AVERAGE(B25:C25)</f>
        <v>0.34599999999999997</v>
      </c>
      <c r="E25" s="27">
        <f>D25-E$8</f>
        <v>0.28449999999999998</v>
      </c>
      <c r="F25" s="27">
        <f>LOG(E25)</f>
        <v>-0.54591772926891002</v>
      </c>
      <c r="G25" s="28">
        <f>(F25-$B$16)/$B$15</f>
        <v>0.11284657379472274</v>
      </c>
      <c r="H25" s="28">
        <f>10^G25</f>
        <v>1.2967210884586642</v>
      </c>
      <c r="I25" s="29">
        <v>500</v>
      </c>
      <c r="J25" s="30">
        <f>(H25*I25)</f>
        <v>648.36054422933205</v>
      </c>
      <c r="K25" s="31">
        <f>(0.05*J25/1000)*1000</f>
        <v>32.418027211466601</v>
      </c>
      <c r="L25" s="32">
        <f>K25+K43+K53</f>
        <v>35.16890950579441</v>
      </c>
      <c r="M25" s="33">
        <f t="shared" si="8"/>
        <v>0.70337819011588831</v>
      </c>
      <c r="N25" s="34"/>
    </row>
    <row r="26" spans="1:17" ht="15" x14ac:dyDescent="0.3">
      <c r="B26" s="76">
        <v>0.35199999999999998</v>
      </c>
      <c r="C26" s="76">
        <v>0.35499999999999998</v>
      </c>
      <c r="D26" s="27">
        <f>AVERAGE(B26:C26)</f>
        <v>0.35349999999999998</v>
      </c>
      <c r="E26" s="27">
        <f t="shared" si="2"/>
        <v>0.29199999999999998</v>
      </c>
      <c r="F26" s="27">
        <f t="shared" si="3"/>
        <v>-0.53461714855158171</v>
      </c>
      <c r="G26" s="28">
        <f t="shared" si="4"/>
        <v>0.12394277548303533</v>
      </c>
      <c r="H26" s="28">
        <f t="shared" si="5"/>
        <v>1.3302791231058506</v>
      </c>
      <c r="I26" s="29">
        <v>500</v>
      </c>
      <c r="J26" s="30">
        <f t="shared" si="6"/>
        <v>665.13956155292533</v>
      </c>
      <c r="K26" s="31">
        <f t="shared" si="7"/>
        <v>33.256978077646266</v>
      </c>
      <c r="L26" s="32">
        <f t="shared" si="9"/>
        <v>35.794702861351311</v>
      </c>
      <c r="M26" s="33">
        <f t="shared" si="8"/>
        <v>0.71589405722702626</v>
      </c>
      <c r="N26" s="34"/>
    </row>
    <row r="27" spans="1:17" ht="15" x14ac:dyDescent="0.3">
      <c r="B27" s="76">
        <v>0.32400000000000001</v>
      </c>
      <c r="C27" s="76">
        <v>0.32800000000000001</v>
      </c>
      <c r="D27" s="27">
        <f t="shared" si="10"/>
        <v>0.32600000000000001</v>
      </c>
      <c r="E27" s="27">
        <f t="shared" si="2"/>
        <v>0.26450000000000001</v>
      </c>
      <c r="F27" s="27">
        <f t="shared" si="3"/>
        <v>-0.57757432362879546</v>
      </c>
      <c r="G27" s="28">
        <f t="shared" si="4"/>
        <v>8.176251142934772E-2</v>
      </c>
      <c r="H27" s="28">
        <f t="shared" si="5"/>
        <v>1.2071535375907854</v>
      </c>
      <c r="I27" s="29">
        <v>500</v>
      </c>
      <c r="J27" s="30">
        <f t="shared" si="6"/>
        <v>603.5767687953927</v>
      </c>
      <c r="K27" s="31">
        <f t="shared" si="7"/>
        <v>30.178838439769635</v>
      </c>
      <c r="L27" s="32">
        <f t="shared" si="9"/>
        <v>32.59461798788714</v>
      </c>
      <c r="M27" s="33">
        <f t="shared" si="8"/>
        <v>0.65189235975774285</v>
      </c>
      <c r="N27" s="34"/>
    </row>
    <row r="28" spans="1:17" ht="23.25" x14ac:dyDescent="0.3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 x14ac:dyDescent="0.2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 x14ac:dyDescent="0.2">
      <c r="A30" s="23"/>
      <c r="L30" s="25"/>
      <c r="M30" s="26"/>
    </row>
    <row r="31" spans="1:17" ht="15" x14ac:dyDescent="0.3">
      <c r="A31" s="1" t="s">
        <v>25</v>
      </c>
      <c r="B31" s="76">
        <v>0.375</v>
      </c>
      <c r="C31" s="76">
        <v>0.36199999999999999</v>
      </c>
      <c r="D31" s="27">
        <f>AVERAGE(B31:C31)</f>
        <v>0.36849999999999999</v>
      </c>
      <c r="E31" s="27">
        <f>D31-E$8</f>
        <v>0.307</v>
      </c>
      <c r="F31" s="27">
        <f>LOG(E31)</f>
        <v>-0.51286162452281348</v>
      </c>
      <c r="G31" s="28">
        <f>(F31-$B$16)/$B$15</f>
        <v>0.14530483540690939</v>
      </c>
      <c r="H31" s="28">
        <f>10^G31</f>
        <v>1.3973488292831759</v>
      </c>
      <c r="I31" s="29">
        <v>500</v>
      </c>
      <c r="J31" s="30">
        <f>(H31*I31)</f>
        <v>698.67441464158799</v>
      </c>
      <c r="K31" s="31">
        <f>(0.05*J31/1000)*1000</f>
        <v>34.933720732079401</v>
      </c>
      <c r="L31" s="32">
        <f>K31+K50</f>
        <v>35.105509768433812</v>
      </c>
      <c r="M31" s="33">
        <f>(L31*1000000/50000)/1000</f>
        <v>0.70211019536867614</v>
      </c>
      <c r="N31" s="35"/>
      <c r="Q31"/>
    </row>
    <row r="32" spans="1:17" ht="15" x14ac:dyDescent="0.3">
      <c r="B32" s="76">
        <v>0.41099999999999998</v>
      </c>
      <c r="C32" s="76">
        <v>0.41099999999999998</v>
      </c>
      <c r="D32" s="27">
        <f t="shared" ref="D32:D36" si="11">AVERAGE(B32:C32)</f>
        <v>0.41099999999999998</v>
      </c>
      <c r="E32" s="27">
        <f t="shared" ref="E32:E36" si="12">D32-E$8</f>
        <v>0.34949999999999998</v>
      </c>
      <c r="F32" s="27">
        <f t="shared" ref="F32:F36" si="13">LOG(E32)</f>
        <v>-0.45655281991829982</v>
      </c>
      <c r="G32" s="28">
        <f t="shared" ref="G32:G36" si="14">(F32-$B$16)/$B$15</f>
        <v>0.20059525528430369</v>
      </c>
      <c r="H32" s="28">
        <f t="shared" ref="H32:H36" si="15">10^G32</f>
        <v>1.5870669775722555</v>
      </c>
      <c r="I32" s="29">
        <v>500</v>
      </c>
      <c r="J32" s="30">
        <f t="shared" ref="J32:J36" si="16">(H32*I32)</f>
        <v>793.53348878612769</v>
      </c>
      <c r="K32" s="31">
        <f t="shared" ref="K32:K36" si="17">(0.05*J32/1000)*1000</f>
        <v>39.676674439306389</v>
      </c>
      <c r="L32" s="32">
        <f>K32+K51</f>
        <v>39.863445736754841</v>
      </c>
      <c r="M32" s="33">
        <f t="shared" ref="M32:M36" si="18">(L32*1000000/50000)/1000</f>
        <v>0.79726891473509687</v>
      </c>
      <c r="N32" s="36"/>
      <c r="Q32"/>
    </row>
    <row r="33" spans="1:21" ht="15" x14ac:dyDescent="0.3">
      <c r="B33" s="76">
        <v>0.39200000000000002</v>
      </c>
      <c r="C33" s="76">
        <v>0.38100000000000001</v>
      </c>
      <c r="D33" s="27">
        <f t="shared" si="11"/>
        <v>0.38650000000000001</v>
      </c>
      <c r="E33" s="27">
        <f>D33-E$8</f>
        <v>0.32500000000000001</v>
      </c>
      <c r="F33" s="27">
        <f>LOG(E33)</f>
        <v>-0.48811663902112562</v>
      </c>
      <c r="G33" s="28">
        <f t="shared" si="14"/>
        <v>0.16960229026956661</v>
      </c>
      <c r="H33" s="28">
        <f t="shared" si="15"/>
        <v>1.4777544991497384</v>
      </c>
      <c r="I33" s="29">
        <v>500</v>
      </c>
      <c r="J33" s="30">
        <f t="shared" si="16"/>
        <v>738.87724957486921</v>
      </c>
      <c r="K33" s="31">
        <f t="shared" si="17"/>
        <v>36.943862478743462</v>
      </c>
      <c r="L33" s="32">
        <f t="shared" ref="L33:L36" si="19">K33+K52</f>
        <v>37.100645116711355</v>
      </c>
      <c r="M33" s="33">
        <f t="shared" si="18"/>
        <v>0.74201290233422712</v>
      </c>
      <c r="N33" s="36"/>
      <c r="Q33"/>
      <c r="R33"/>
      <c r="S33"/>
    </row>
    <row r="34" spans="1:21" ht="15" x14ac:dyDescent="0.3">
      <c r="A34" s="1" t="s">
        <v>26</v>
      </c>
      <c r="B34" s="76">
        <v>0.34599999999999997</v>
      </c>
      <c r="C34" s="76">
        <v>0.34599999999999997</v>
      </c>
      <c r="D34" s="27">
        <f t="shared" si="11"/>
        <v>0.34599999999999997</v>
      </c>
      <c r="E34" s="27">
        <f t="shared" si="12"/>
        <v>0.28449999999999998</v>
      </c>
      <c r="F34" s="27">
        <f t="shared" si="13"/>
        <v>-0.54591772926891002</v>
      </c>
      <c r="G34" s="28">
        <f t="shared" si="14"/>
        <v>0.11284657379472274</v>
      </c>
      <c r="H34" s="28">
        <f t="shared" si="15"/>
        <v>1.2967210884586642</v>
      </c>
      <c r="I34" s="29">
        <v>500</v>
      </c>
      <c r="J34" s="30">
        <f t="shared" si="16"/>
        <v>648.36054422933205</v>
      </c>
      <c r="K34" s="31">
        <f t="shared" si="17"/>
        <v>32.418027211466601</v>
      </c>
      <c r="L34" s="32">
        <f t="shared" si="19"/>
        <v>33.528281124106705</v>
      </c>
      <c r="M34" s="33">
        <f t="shared" si="18"/>
        <v>0.67056562248213414</v>
      </c>
      <c r="N34" s="36"/>
      <c r="Q34"/>
      <c r="R34"/>
      <c r="S34"/>
    </row>
    <row r="35" spans="1:21" ht="15" x14ac:dyDescent="0.3">
      <c r="B35" s="76">
        <v>0.35199999999999998</v>
      </c>
      <c r="C35" s="76">
        <v>0.35499999999999998</v>
      </c>
      <c r="D35" s="27">
        <f t="shared" si="11"/>
        <v>0.35349999999999998</v>
      </c>
      <c r="E35" s="27">
        <f>D35-E$8</f>
        <v>0.29199999999999998</v>
      </c>
      <c r="F35" s="27">
        <f t="shared" si="13"/>
        <v>-0.53461714855158171</v>
      </c>
      <c r="G35" s="28">
        <f t="shared" si="14"/>
        <v>0.12394277548303533</v>
      </c>
      <c r="H35" s="28">
        <f t="shared" si="15"/>
        <v>1.3302791231058506</v>
      </c>
      <c r="I35" s="29">
        <v>500</v>
      </c>
      <c r="J35" s="30">
        <f t="shared" si="16"/>
        <v>665.13956155292533</v>
      </c>
      <c r="K35" s="31">
        <f t="shared" si="17"/>
        <v>33.256978077646266</v>
      </c>
      <c r="L35" s="32">
        <f t="shared" si="19"/>
        <v>34.251217402155646</v>
      </c>
      <c r="M35" s="33">
        <f t="shared" si="18"/>
        <v>0.68502434804311296</v>
      </c>
      <c r="N35" s="36"/>
      <c r="Q35"/>
      <c r="R35"/>
      <c r="S35"/>
    </row>
    <row r="36" spans="1:21" ht="15" x14ac:dyDescent="0.3">
      <c r="B36" s="76">
        <v>0.32400000000000001</v>
      </c>
      <c r="C36" s="76">
        <v>0.32800000000000001</v>
      </c>
      <c r="D36" s="27">
        <f t="shared" si="11"/>
        <v>0.32600000000000001</v>
      </c>
      <c r="E36" s="27">
        <f t="shared" si="12"/>
        <v>0.26450000000000001</v>
      </c>
      <c r="F36" s="27">
        <f t="shared" si="13"/>
        <v>-0.57757432362879546</v>
      </c>
      <c r="G36" s="28">
        <f t="shared" si="14"/>
        <v>8.176251142934772E-2</v>
      </c>
      <c r="H36" s="28">
        <f t="shared" si="15"/>
        <v>1.2071535375907854</v>
      </c>
      <c r="I36" s="29">
        <v>500</v>
      </c>
      <c r="J36" s="30">
        <f t="shared" si="16"/>
        <v>603.5767687953927</v>
      </c>
      <c r="K36" s="31">
        <f t="shared" si="17"/>
        <v>30.178838439769635</v>
      </c>
      <c r="L36" s="32">
        <f t="shared" si="19"/>
        <v>30.89647380714495</v>
      </c>
      <c r="M36" s="33">
        <f t="shared" si="18"/>
        <v>0.61792947614289906</v>
      </c>
      <c r="N36" s="37"/>
      <c r="Q36"/>
      <c r="R36"/>
      <c r="S36"/>
    </row>
    <row r="37" spans="1:21" ht="15" x14ac:dyDescent="0.3">
      <c r="R37"/>
      <c r="S37"/>
    </row>
    <row r="38" spans="1:21" ht="23.25" x14ac:dyDescent="0.3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 x14ac:dyDescent="0.3">
      <c r="A39" s="19" t="s">
        <v>14</v>
      </c>
      <c r="B39" s="21"/>
      <c r="C39" s="21"/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 x14ac:dyDescent="0.3">
      <c r="A40" s="1" t="s">
        <v>33</v>
      </c>
      <c r="B40" s="66">
        <v>0.14000000000000001</v>
      </c>
      <c r="C40" s="66">
        <v>0.16600000000000001</v>
      </c>
      <c r="D40" s="27">
        <f>AVERAGE(B40:C40)</f>
        <v>0.15300000000000002</v>
      </c>
      <c r="E40" s="27">
        <f t="shared" ref="E40:E44" si="20">D40-E$8</f>
        <v>9.1500000000000026E-2</v>
      </c>
      <c r="F40" s="27">
        <f t="shared" ref="F40:F45" si="21">LOG(E40)</f>
        <v>-1.0385789059335515</v>
      </c>
      <c r="G40" s="28">
        <f t="shared" ref="G40:G45" si="22">(F40-$B$16)/$B$15</f>
        <v>-0.37090447555530509</v>
      </c>
      <c r="H40" s="27">
        <f t="shared" ref="H40:H45" si="23">10^G40</f>
        <v>0.42569203514646337</v>
      </c>
      <c r="I40" s="41">
        <v>16</v>
      </c>
      <c r="J40" s="42">
        <f t="shared" ref="J40:J45" si="24">H40*I40</f>
        <v>6.8110725623434138</v>
      </c>
      <c r="K40" s="30">
        <f>(0.1*J40/1000)*1000</f>
        <v>0.68110725623434143</v>
      </c>
      <c r="L40" s="68">
        <f>K40*100/L22</f>
        <v>1.9032457182662612</v>
      </c>
      <c r="M40" s="30">
        <f>AVERAGE(L40:L42)</f>
        <v>1.9383540116829838</v>
      </c>
      <c r="N40" s="44">
        <f>STDEV(L40:L42)</f>
        <v>7.4298041234723056E-2</v>
      </c>
      <c r="R40"/>
      <c r="S40"/>
      <c r="T40"/>
      <c r="U40"/>
    </row>
    <row r="41" spans="1:21" ht="15" x14ac:dyDescent="0.3">
      <c r="B41" s="66">
        <v>0.16700000000000001</v>
      </c>
      <c r="C41" s="66">
        <v>0.17799999999999999</v>
      </c>
      <c r="D41" s="27">
        <f>AVERAGE(B41:C41)</f>
        <v>0.17249999999999999</v>
      </c>
      <c r="E41" s="27">
        <f t="shared" si="20"/>
        <v>0.11099999999999999</v>
      </c>
      <c r="F41" s="27">
        <f t="shared" si="21"/>
        <v>-0.95467702121334264</v>
      </c>
      <c r="G41" s="28">
        <f t="shared" si="22"/>
        <v>-0.28852001601532706</v>
      </c>
      <c r="H41" s="27">
        <f t="shared" si="23"/>
        <v>0.51461208872750497</v>
      </c>
      <c r="I41" s="41">
        <v>16</v>
      </c>
      <c r="J41" s="42">
        <f t="shared" si="24"/>
        <v>8.2337934196400795</v>
      </c>
      <c r="K41" s="30">
        <f t="shared" ref="K41:K45" si="25">(0.1*J41/1000)*1000</f>
        <v>0.82337934196400797</v>
      </c>
      <c r="L41" s="68">
        <f t="shared" ref="L41:L45" si="26">K41*100/L23</f>
        <v>2.0237001544627149</v>
      </c>
      <c r="M41" s="30"/>
      <c r="N41" s="44"/>
      <c r="R41"/>
      <c r="S41"/>
      <c r="T41"/>
      <c r="U41"/>
    </row>
    <row r="42" spans="1:21" s="17" customFormat="1" ht="15" x14ac:dyDescent="0.3">
      <c r="A42" s="1"/>
      <c r="B42" s="66">
        <v>0.158</v>
      </c>
      <c r="C42" s="66">
        <v>0.157</v>
      </c>
      <c r="D42" s="27">
        <f>AVERAGE(B42:C42)</f>
        <v>0.1575</v>
      </c>
      <c r="E42" s="27">
        <f>D42-E$8</f>
        <v>9.6000000000000002E-2</v>
      </c>
      <c r="F42" s="27">
        <f t="shared" si="21"/>
        <v>-1.0177287669604316</v>
      </c>
      <c r="G42" s="28">
        <f t="shared" si="22"/>
        <v>-0.35043142615525769</v>
      </c>
      <c r="H42" s="27">
        <f t="shared" si="23"/>
        <v>0.44624007903857932</v>
      </c>
      <c r="I42" s="41">
        <v>16</v>
      </c>
      <c r="J42" s="42">
        <f t="shared" si="24"/>
        <v>7.1398412646172691</v>
      </c>
      <c r="K42" s="30">
        <f t="shared" si="25"/>
        <v>0.71398412646172693</v>
      </c>
      <c r="L42" s="68">
        <f>K42*100/L24</f>
        <v>1.8881161623199758</v>
      </c>
      <c r="M42" s="30"/>
      <c r="N42" s="44"/>
      <c r="R42"/>
      <c r="S42"/>
      <c r="T42"/>
      <c r="U42"/>
    </row>
    <row r="43" spans="1:21" ht="15" x14ac:dyDescent="0.3">
      <c r="A43" s="1" t="s">
        <v>34</v>
      </c>
      <c r="B43" s="66">
        <v>0.26900000000000002</v>
      </c>
      <c r="C43" s="66">
        <v>0.30199999999999999</v>
      </c>
      <c r="D43" s="27">
        <f t="shared" ref="D43:D45" si="27">AVERAGE(B43:C43)</f>
        <v>0.28549999999999998</v>
      </c>
      <c r="E43" s="27">
        <f t="shared" si="20"/>
        <v>0.22399999999999998</v>
      </c>
      <c r="F43" s="27">
        <f t="shared" si="21"/>
        <v>-0.64975198166583725</v>
      </c>
      <c r="G43" s="28">
        <f t="shared" si="22"/>
        <v>1.0890237605315399E-2</v>
      </c>
      <c r="H43" s="27">
        <f t="shared" si="23"/>
        <v>1.0253927385548138</v>
      </c>
      <c r="I43" s="41">
        <v>16</v>
      </c>
      <c r="J43" s="42">
        <f t="shared" si="24"/>
        <v>16.406283816877021</v>
      </c>
      <c r="K43" s="30">
        <f t="shared" si="25"/>
        <v>1.6406283816877023</v>
      </c>
      <c r="L43" s="43">
        <f>K43*100/L25</f>
        <v>4.6649964549438003</v>
      </c>
      <c r="M43" s="30">
        <f>AVERAGE(L43:L45)</f>
        <v>4.7289792421052974</v>
      </c>
      <c r="N43" s="44">
        <f>STDEV(L43:L45)</f>
        <v>0.45232747980830479</v>
      </c>
      <c r="R43"/>
      <c r="S43"/>
      <c r="T43"/>
      <c r="U43"/>
    </row>
    <row r="44" spans="1:21" ht="15" x14ac:dyDescent="0.3">
      <c r="A44" s="45"/>
      <c r="B44" s="66">
        <v>0.28299999999999997</v>
      </c>
      <c r="C44" s="66">
        <v>0.26100000000000001</v>
      </c>
      <c r="D44" s="27">
        <f t="shared" si="27"/>
        <v>0.27200000000000002</v>
      </c>
      <c r="E44" s="27">
        <f t="shared" si="20"/>
        <v>0.21050000000000002</v>
      </c>
      <c r="F44" s="27">
        <f t="shared" si="21"/>
        <v>-0.67674789982831285</v>
      </c>
      <c r="G44" s="28">
        <f t="shared" si="22"/>
        <v>-1.5617440202133634E-2</v>
      </c>
      <c r="H44" s="27">
        <f t="shared" si="23"/>
        <v>0.96467841199728832</v>
      </c>
      <c r="I44" s="41">
        <v>16</v>
      </c>
      <c r="J44" s="42">
        <f t="shared" si="24"/>
        <v>15.434854591956613</v>
      </c>
      <c r="K44" s="30">
        <f t="shared" si="25"/>
        <v>1.5434854591956615</v>
      </c>
      <c r="L44" s="43">
        <f>K44*100/L26</f>
        <v>4.3120499286563776</v>
      </c>
      <c r="M44" s="30"/>
      <c r="N44" s="44"/>
      <c r="R44"/>
      <c r="S44"/>
      <c r="T44"/>
      <c r="U44"/>
    </row>
    <row r="45" spans="1:21" ht="15" x14ac:dyDescent="0.3">
      <c r="A45" s="46"/>
      <c r="B45" s="66">
        <v>0.28299999999999997</v>
      </c>
      <c r="C45" s="66">
        <v>0.30399999999999999</v>
      </c>
      <c r="D45" s="27">
        <f>AVERAGE(B45:C45)</f>
        <v>0.29349999999999998</v>
      </c>
      <c r="E45" s="27">
        <f>D45-E$8</f>
        <v>0.23199999999999998</v>
      </c>
      <c r="F45" s="27">
        <f t="shared" si="21"/>
        <v>-0.63451201510910038</v>
      </c>
      <c r="G45" s="28">
        <f t="shared" si="22"/>
        <v>2.5854578542005874E-2</v>
      </c>
      <c r="H45" s="27">
        <f t="shared" si="23"/>
        <v>1.0613401129638693</v>
      </c>
      <c r="I45" s="41">
        <v>16</v>
      </c>
      <c r="J45" s="42">
        <f t="shared" si="24"/>
        <v>16.981441807421909</v>
      </c>
      <c r="K45" s="30">
        <f t="shared" si="25"/>
        <v>1.6981441807421911</v>
      </c>
      <c r="L45" s="43">
        <f t="shared" si="26"/>
        <v>5.2098913427157143</v>
      </c>
      <c r="M45" s="30"/>
      <c r="N45" s="44"/>
      <c r="R45"/>
      <c r="S45"/>
      <c r="T45"/>
      <c r="U45"/>
    </row>
    <row r="46" spans="1:21" ht="15" x14ac:dyDescent="0.3">
      <c r="E46" s="28"/>
      <c r="F46" s="27"/>
      <c r="G46" s="30"/>
      <c r="H46" s="47"/>
      <c r="R46"/>
      <c r="S46"/>
      <c r="T46"/>
    </row>
    <row r="47" spans="1:21" x14ac:dyDescent="0.2">
      <c r="E47" s="28"/>
      <c r="F47" s="27"/>
      <c r="G47" s="30"/>
      <c r="H47" s="47"/>
    </row>
    <row r="48" spans="1:21" ht="23.25" x14ac:dyDescent="0.35">
      <c r="A48" s="14" t="s">
        <v>35</v>
      </c>
      <c r="E48" s="28"/>
      <c r="F48" s="27"/>
      <c r="H48" s="38"/>
      <c r="M48" s="39" t="s">
        <v>28</v>
      </c>
    </row>
    <row r="49" spans="1:25" x14ac:dyDescent="0.2">
      <c r="A49" s="19" t="s">
        <v>14</v>
      </c>
      <c r="B49" s="21"/>
      <c r="C49" s="21"/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 x14ac:dyDescent="0.3">
      <c r="A50" s="1" t="s">
        <v>25</v>
      </c>
      <c r="B50" s="70">
        <v>8.4000000000000005E-2</v>
      </c>
      <c r="C50" s="70">
        <v>8.4000000000000005E-2</v>
      </c>
      <c r="D50" s="27">
        <f>AVERAGE(B50:C50)</f>
        <v>8.4000000000000005E-2</v>
      </c>
      <c r="E50" s="27">
        <f t="shared" ref="E50:E55" si="28">D50-E$8</f>
        <v>2.2500000000000006E-2</v>
      </c>
      <c r="F50" s="27">
        <f t="shared" ref="F50:F55" si="29">LOG(E50)</f>
        <v>-1.6478174818886373</v>
      </c>
      <c r="G50" s="28">
        <f t="shared" ref="G50:G55" si="30">(F50-$B$16)/$B$15</f>
        <v>-0.96912453912529806</v>
      </c>
      <c r="H50" s="27">
        <f t="shared" ref="H50:H55" si="31">10^G50</f>
        <v>0.10736814772150505</v>
      </c>
      <c r="I50" s="41">
        <v>16</v>
      </c>
      <c r="J50" s="42">
        <f t="shared" ref="J50:J55" si="32">H50*I50</f>
        <v>1.7178903635440808</v>
      </c>
      <c r="K50" s="30">
        <f>(0.1*J50/1000)*1000</f>
        <v>0.17178903635440809</v>
      </c>
      <c r="L50" s="68">
        <f t="shared" ref="L50:L55" si="33">K50*100/L31</f>
        <v>0.48935063893838515</v>
      </c>
      <c r="M50" s="30">
        <f>AVERAGE(L50:L52)</f>
        <v>0.46015524411314884</v>
      </c>
      <c r="N50" s="44">
        <f>STDEV(L50:L52)</f>
        <v>3.4160029778541677E-2</v>
      </c>
      <c r="O50" s="48">
        <f>L50/L40</f>
        <v>0.25711374744830806</v>
      </c>
      <c r="P50" s="30">
        <f>AVERAGE(O50:O52)</f>
        <v>0.23748278691497235</v>
      </c>
      <c r="Q50" s="44">
        <f>STDEV(O50:O52)</f>
        <v>1.7432061183826827E-2</v>
      </c>
      <c r="S50"/>
      <c r="T50"/>
    </row>
    <row r="51" spans="1:25" ht="15" x14ac:dyDescent="0.3">
      <c r="B51" s="70">
        <v>8.7999999999999995E-2</v>
      </c>
      <c r="C51" s="70">
        <v>8.4000000000000005E-2</v>
      </c>
      <c r="D51" s="27">
        <f>AVERAGE(B51:C51)</f>
        <v>8.5999999999999993E-2</v>
      </c>
      <c r="E51" s="27">
        <f>D51-E$8</f>
        <v>2.4499999999999994E-2</v>
      </c>
      <c r="F51" s="27">
        <f t="shared" si="29"/>
        <v>-1.6108339156354676</v>
      </c>
      <c r="G51" s="28">
        <f t="shared" si="30"/>
        <v>-0.93280984693704883</v>
      </c>
      <c r="H51" s="27">
        <f t="shared" si="31"/>
        <v>0.11673206090528324</v>
      </c>
      <c r="I51" s="41">
        <v>16</v>
      </c>
      <c r="J51" s="42">
        <f t="shared" si="32"/>
        <v>1.8677129744845318</v>
      </c>
      <c r="K51" s="30">
        <f t="shared" ref="K51:K55" si="34">(0.1*J51/1000)*1000</f>
        <v>0.18677129744845319</v>
      </c>
      <c r="L51" s="68">
        <f>K51*100/L32</f>
        <v>0.46852773009596255</v>
      </c>
      <c r="M51" s="30"/>
      <c r="N51" s="44"/>
      <c r="O51" s="2">
        <f t="shared" ref="O51:O55" si="35">L51/L41</f>
        <v>0.23152033124213253</v>
      </c>
      <c r="P51" s="30"/>
      <c r="Q51" s="44"/>
      <c r="S51"/>
      <c r="T51"/>
    </row>
    <row r="52" spans="1:25" ht="15" x14ac:dyDescent="0.3">
      <c r="B52" s="70">
        <v>8.2000000000000003E-2</v>
      </c>
      <c r="C52" s="70">
        <v>8.2000000000000003E-2</v>
      </c>
      <c r="D52" s="27">
        <f>AVERAGE(B52:C52)</f>
        <v>8.2000000000000003E-2</v>
      </c>
      <c r="E52" s="27">
        <f t="shared" si="28"/>
        <v>2.0500000000000004E-2</v>
      </c>
      <c r="F52" s="27">
        <f t="shared" si="29"/>
        <v>-1.6882461389442456</v>
      </c>
      <c r="G52" s="28">
        <f t="shared" si="30"/>
        <v>-1.0088220152017939</v>
      </c>
      <c r="H52" s="27">
        <f t="shared" si="31"/>
        <v>9.7989148729932724E-2</v>
      </c>
      <c r="I52" s="41">
        <v>16</v>
      </c>
      <c r="J52" s="42">
        <f t="shared" si="32"/>
        <v>1.5678263796789236</v>
      </c>
      <c r="K52" s="30">
        <f t="shared" si="34"/>
        <v>0.15678263796789238</v>
      </c>
      <c r="L52" s="68">
        <f t="shared" si="33"/>
        <v>0.42258736330509872</v>
      </c>
      <c r="M52" s="30"/>
      <c r="N52" s="44"/>
      <c r="O52" s="2">
        <f t="shared" si="35"/>
        <v>0.22381428205447645</v>
      </c>
      <c r="P52" s="30"/>
      <c r="Q52" s="44"/>
      <c r="S52"/>
      <c r="T52"/>
    </row>
    <row r="53" spans="1:25" ht="15" x14ac:dyDescent="0.3">
      <c r="A53" s="1" t="s">
        <v>26</v>
      </c>
      <c r="B53" s="70">
        <v>0.218</v>
      </c>
      <c r="C53" s="70">
        <v>0.20599999999999999</v>
      </c>
      <c r="D53" s="27">
        <f>AVERAGE(B53:C53)</f>
        <v>0.21199999999999999</v>
      </c>
      <c r="E53" s="27">
        <f t="shared" si="28"/>
        <v>0.15049999999999999</v>
      </c>
      <c r="F53" s="27">
        <f t="shared" si="29"/>
        <v>-0.8224635000701378</v>
      </c>
      <c r="G53" s="28">
        <f t="shared" si="30"/>
        <v>-0.15869767031256338</v>
      </c>
      <c r="H53" s="27">
        <f t="shared" si="31"/>
        <v>0.69390869540006617</v>
      </c>
      <c r="I53" s="41">
        <v>16</v>
      </c>
      <c r="J53" s="42">
        <f t="shared" si="32"/>
        <v>11.102539126401059</v>
      </c>
      <c r="K53" s="30">
        <f t="shared" si="34"/>
        <v>1.1102539126401059</v>
      </c>
      <c r="L53" s="43">
        <f t="shared" si="33"/>
        <v>3.31139526219803</v>
      </c>
      <c r="M53" s="30">
        <f>AVERAGE(L53:L55)</f>
        <v>2.8456300787263129</v>
      </c>
      <c r="N53" s="44">
        <f>STDEV(L53:L55)</f>
        <v>0.49681472664783261</v>
      </c>
      <c r="O53" s="2">
        <f>L53/L43</f>
        <v>0.70983875211496228</v>
      </c>
      <c r="P53" s="30">
        <f>AVERAGE(O53:O55)</f>
        <v>0.60961517967800394</v>
      </c>
      <c r="Q53" s="44">
        <f>STDEV(O53:O55)</f>
        <v>0.14302420278128367</v>
      </c>
      <c r="S53"/>
      <c r="T53"/>
    </row>
    <row r="54" spans="1:25" ht="15" x14ac:dyDescent="0.3">
      <c r="A54" s="45"/>
      <c r="B54" s="70">
        <v>0.19900000000000001</v>
      </c>
      <c r="C54" s="70">
        <v>0.193</v>
      </c>
      <c r="D54" s="27">
        <f>AVERAGE(B54:C54)</f>
        <v>0.19600000000000001</v>
      </c>
      <c r="E54" s="27">
        <f t="shared" si="28"/>
        <v>0.13450000000000001</v>
      </c>
      <c r="F54" s="27">
        <f t="shared" si="29"/>
        <v>-0.87127771566157319</v>
      </c>
      <c r="G54" s="28">
        <f t="shared" si="30"/>
        <v>-0.20662904614254796</v>
      </c>
      <c r="H54" s="27">
        <f t="shared" si="31"/>
        <v>0.6213995778183613</v>
      </c>
      <c r="I54" s="41">
        <v>16</v>
      </c>
      <c r="J54" s="42">
        <f t="shared" si="32"/>
        <v>9.9423932450937809</v>
      </c>
      <c r="K54" s="30">
        <f t="shared" si="34"/>
        <v>0.99423932450937824</v>
      </c>
      <c r="L54" s="43">
        <f>K54*100/L35</f>
        <v>2.9027853604024143</v>
      </c>
      <c r="M54" s="30"/>
      <c r="N54" s="44"/>
      <c r="O54" s="2">
        <f t="shared" si="35"/>
        <v>0.67317990478531264</v>
      </c>
      <c r="P54" s="30"/>
      <c r="Q54" s="44"/>
      <c r="S54"/>
      <c r="T54"/>
    </row>
    <row r="55" spans="1:25" ht="15" x14ac:dyDescent="0.3">
      <c r="A55" s="46"/>
      <c r="B55" s="70">
        <v>0.154</v>
      </c>
      <c r="C55" s="70">
        <v>0.16200000000000001</v>
      </c>
      <c r="D55" s="27">
        <f>AVERAGE(B55:C55)</f>
        <v>0.158</v>
      </c>
      <c r="E55" s="27">
        <f t="shared" si="28"/>
        <v>9.6500000000000002E-2</v>
      </c>
      <c r="F55" s="27">
        <f t="shared" si="29"/>
        <v>-1.0154726866562074</v>
      </c>
      <c r="G55" s="28">
        <f t="shared" si="30"/>
        <v>-0.34821614866581729</v>
      </c>
      <c r="H55" s="27">
        <f t="shared" si="31"/>
        <v>0.4485221046095732</v>
      </c>
      <c r="I55" s="41">
        <v>16</v>
      </c>
      <c r="J55" s="42">
        <f t="shared" si="32"/>
        <v>7.1763536737531712</v>
      </c>
      <c r="K55" s="30">
        <f t="shared" si="34"/>
        <v>0.71763536737531719</v>
      </c>
      <c r="L55" s="43">
        <f t="shared" si="33"/>
        <v>2.3227096135784944</v>
      </c>
      <c r="M55" s="30"/>
      <c r="N55" s="44"/>
      <c r="O55" s="2">
        <f t="shared" si="35"/>
        <v>0.44582688213373678</v>
      </c>
      <c r="P55" s="30"/>
      <c r="Q55" s="44"/>
      <c r="S55"/>
      <c r="T55"/>
      <c r="Y55" s="1"/>
    </row>
    <row r="56" spans="1:25" x14ac:dyDescent="0.2">
      <c r="D56" s="27"/>
      <c r="E56" s="28"/>
      <c r="F56" s="27"/>
      <c r="G56" s="30"/>
      <c r="H56" s="47"/>
    </row>
    <row r="57" spans="1:25" x14ac:dyDescent="0.2"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 x14ac:dyDescent="0.3">
      <c r="C58"/>
      <c r="D58"/>
      <c r="E58"/>
      <c r="F58"/>
      <c r="G58"/>
      <c r="H58" s="47"/>
      <c r="M58" s="2" t="s">
        <v>25</v>
      </c>
      <c r="N58" s="30">
        <f>P50</f>
        <v>0.23748278691497235</v>
      </c>
      <c r="O58" s="30">
        <f>Q50</f>
        <v>1.7432061183826827E-2</v>
      </c>
    </row>
    <row r="59" spans="1:25" ht="15" x14ac:dyDescent="0.3">
      <c r="D59"/>
      <c r="E59"/>
      <c r="G59"/>
      <c r="M59" s="2" t="s">
        <v>26</v>
      </c>
      <c r="N59" s="30">
        <f>P53</f>
        <v>0.60961517967800394</v>
      </c>
      <c r="O59" s="30">
        <f>Q53</f>
        <v>0.14302420278128367</v>
      </c>
    </row>
    <row r="60" spans="1:25" x14ac:dyDescent="0.2">
      <c r="G60" s="30"/>
      <c r="H60" s="47"/>
    </row>
    <row r="61" spans="1:25" ht="15" x14ac:dyDescent="0.3">
      <c r="A61" s="49"/>
      <c r="D61"/>
      <c r="E61"/>
      <c r="F61"/>
      <c r="G61" s="30"/>
      <c r="H61" s="47"/>
    </row>
    <row r="62" spans="1:25" ht="15" x14ac:dyDescent="0.3">
      <c r="C62" s="27"/>
      <c r="D62"/>
      <c r="E62"/>
      <c r="F62"/>
      <c r="G62" s="30"/>
      <c r="H62" s="47"/>
    </row>
    <row r="63" spans="1:25" ht="15" x14ac:dyDescent="0.3">
      <c r="C63" s="27"/>
      <c r="D63"/>
      <c r="E63"/>
      <c r="F63"/>
      <c r="G63" s="30"/>
      <c r="H63" s="47"/>
    </row>
    <row r="64" spans="1:25" ht="13.5" thickBot="1" x14ac:dyDescent="0.25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 x14ac:dyDescent="0.2">
      <c r="A65" s="1" t="s">
        <v>33</v>
      </c>
      <c r="B65" s="30">
        <f>M40</f>
        <v>1.9383540116829838</v>
      </c>
      <c r="C65" s="30">
        <f>N40</f>
        <v>7.4298041234723056E-2</v>
      </c>
      <c r="D65" s="27"/>
      <c r="E65" s="28"/>
      <c r="F65" s="27"/>
      <c r="G65" s="30"/>
      <c r="H65" s="47"/>
    </row>
    <row r="66" spans="1:8" x14ac:dyDescent="0.2">
      <c r="A66" s="1" t="s">
        <v>25</v>
      </c>
      <c r="B66" s="30">
        <f>M50</f>
        <v>0.46015524411314884</v>
      </c>
      <c r="C66" s="30">
        <f>N50</f>
        <v>3.4160029778541677E-2</v>
      </c>
      <c r="D66" s="27"/>
      <c r="E66" s="28"/>
      <c r="F66" s="27"/>
      <c r="G66" s="30"/>
      <c r="H66" s="47"/>
    </row>
    <row r="67" spans="1:8" x14ac:dyDescent="0.2">
      <c r="A67" s="52" t="s">
        <v>34</v>
      </c>
      <c r="B67" s="30">
        <f>M43</f>
        <v>4.7289792421052974</v>
      </c>
      <c r="C67" s="30">
        <f>N43</f>
        <v>0.45232747980830479</v>
      </c>
      <c r="D67" s="27"/>
      <c r="E67" s="28"/>
      <c r="F67" s="27"/>
      <c r="G67" s="30"/>
      <c r="H67" s="47"/>
    </row>
    <row r="68" spans="1:8" x14ac:dyDescent="0.2">
      <c r="A68" s="45" t="s">
        <v>26</v>
      </c>
      <c r="B68" s="30">
        <f>M53</f>
        <v>2.8456300787263129</v>
      </c>
      <c r="C68" s="30">
        <f>N53</f>
        <v>0.49681472664783261</v>
      </c>
      <c r="D68" s="27"/>
      <c r="E68" s="28"/>
      <c r="F68" s="27"/>
      <c r="G68" s="30"/>
      <c r="H68" s="47"/>
    </row>
    <row r="69" spans="1:8" x14ac:dyDescent="0.2">
      <c r="A69" s="53"/>
      <c r="C69" s="27"/>
      <c r="D69" s="27"/>
      <c r="E69" s="28"/>
      <c r="F69" s="27"/>
      <c r="G69" s="30"/>
      <c r="H69" s="47"/>
    </row>
    <row r="70" spans="1:8" x14ac:dyDescent="0.2">
      <c r="A70" s="53"/>
      <c r="C70" s="27"/>
      <c r="D70" s="27"/>
      <c r="E70" s="28"/>
      <c r="F70" s="27"/>
      <c r="G70" s="30"/>
      <c r="H70" s="47"/>
    </row>
    <row r="71" spans="1:8" x14ac:dyDescent="0.2">
      <c r="A71" s="53"/>
      <c r="B71" s="48"/>
      <c r="C71" s="27"/>
      <c r="D71" s="27"/>
      <c r="E71" s="28"/>
      <c r="F71" s="27"/>
      <c r="G71" s="30"/>
      <c r="H71" s="47"/>
    </row>
    <row r="72" spans="1:8" x14ac:dyDescent="0.2">
      <c r="A72" s="53"/>
      <c r="B72" s="48"/>
      <c r="C72" s="27"/>
      <c r="D72" s="27"/>
      <c r="E72" s="28"/>
      <c r="F72" s="27"/>
      <c r="G72" s="30"/>
      <c r="H72" s="47"/>
    </row>
    <row r="73" spans="1:8" x14ac:dyDescent="0.2">
      <c r="C73" s="27"/>
      <c r="D73" s="27"/>
      <c r="E73" s="28"/>
      <c r="F73" s="27"/>
      <c r="G73" s="30"/>
      <c r="H73" s="47"/>
    </row>
    <row r="74" spans="1:8" x14ac:dyDescent="0.2">
      <c r="C74" s="27"/>
      <c r="D74" s="28"/>
      <c r="H74" s="47"/>
    </row>
    <row r="75" spans="1:8" x14ac:dyDescent="0.2">
      <c r="A75" s="54"/>
      <c r="C75" s="27"/>
      <c r="D75" s="28"/>
      <c r="H75" s="38"/>
    </row>
    <row r="76" spans="1:8" x14ac:dyDescent="0.2">
      <c r="A76" s="54"/>
      <c r="C76" s="27"/>
      <c r="D76" s="28"/>
      <c r="H76" s="38"/>
    </row>
    <row r="77" spans="1:8" x14ac:dyDescent="0.2">
      <c r="A77" s="55"/>
      <c r="B77" s="38"/>
      <c r="C77" s="56"/>
      <c r="D77" s="57"/>
      <c r="E77" s="38"/>
      <c r="F77" s="38"/>
      <c r="G77" s="38"/>
    </row>
    <row r="78" spans="1:8" x14ac:dyDescent="0.2">
      <c r="A78" s="52"/>
      <c r="B78" s="58"/>
      <c r="C78" s="59"/>
      <c r="D78" s="38"/>
      <c r="E78" s="38"/>
      <c r="F78" s="38"/>
      <c r="G78" s="38"/>
    </row>
    <row r="79" spans="1:8" x14ac:dyDescent="0.2">
      <c r="A79" s="52"/>
      <c r="B79" s="42"/>
      <c r="C79" s="56"/>
      <c r="D79" s="38"/>
      <c r="E79" s="38"/>
      <c r="F79" s="38"/>
      <c r="G79" s="38"/>
    </row>
    <row r="80" spans="1:8" x14ac:dyDescent="0.2">
      <c r="A80" s="52"/>
      <c r="B80" s="42"/>
      <c r="C80" s="56"/>
      <c r="D80" s="38"/>
      <c r="E80" s="38"/>
      <c r="F80" s="38"/>
      <c r="G80" s="38"/>
    </row>
    <row r="81" spans="1:7" x14ac:dyDescent="0.2">
      <c r="A81" s="52"/>
      <c r="B81" s="42"/>
      <c r="C81" s="56"/>
      <c r="D81" s="38"/>
      <c r="E81" s="38"/>
      <c r="F81" s="38"/>
      <c r="G81" s="38"/>
    </row>
    <row r="82" spans="1:7" x14ac:dyDescent="0.2">
      <c r="A82" s="52"/>
      <c r="B82" s="42"/>
      <c r="C82" s="56"/>
      <c r="D82" s="38"/>
      <c r="E82" s="38"/>
      <c r="F82" s="38"/>
      <c r="G82" s="38"/>
    </row>
    <row r="83" spans="1:7" x14ac:dyDescent="0.2">
      <c r="A83" s="52"/>
      <c r="B83" s="38"/>
      <c r="C83" s="38"/>
      <c r="D83" s="60"/>
      <c r="E83" s="58"/>
      <c r="F83" s="58"/>
      <c r="G83" s="38"/>
    </row>
    <row r="84" spans="1:7" x14ac:dyDescent="0.2">
      <c r="A84" s="52"/>
      <c r="B84" s="42"/>
      <c r="C84" s="56"/>
      <c r="D84" s="47"/>
      <c r="E84" s="47"/>
      <c r="F84" s="47"/>
      <c r="G84" s="38"/>
    </row>
    <row r="85" spans="1:7" x14ac:dyDescent="0.2">
      <c r="A85" s="52"/>
      <c r="B85" s="42"/>
      <c r="C85" s="56"/>
      <c r="D85" s="47"/>
      <c r="E85" s="47"/>
      <c r="F85" s="47"/>
      <c r="G85" s="38"/>
    </row>
    <row r="86" spans="1:7" x14ac:dyDescent="0.2">
      <c r="A86" s="52"/>
      <c r="B86" s="42"/>
      <c r="C86" s="56"/>
      <c r="D86" s="47"/>
      <c r="E86" s="47"/>
      <c r="F86" s="47"/>
      <c r="G86" s="38"/>
    </row>
    <row r="87" spans="1:7" x14ac:dyDescent="0.2">
      <c r="A87" s="52"/>
      <c r="B87" s="42"/>
      <c r="C87" s="56"/>
      <c r="D87" s="47"/>
      <c r="E87" s="47"/>
      <c r="F87" s="47"/>
      <c r="G87" s="38"/>
    </row>
    <row r="88" spans="1:7" x14ac:dyDescent="0.2">
      <c r="A88" s="52"/>
      <c r="B88" s="38"/>
      <c r="C88" s="47"/>
      <c r="D88" s="47"/>
      <c r="E88" s="47"/>
      <c r="F88" s="47"/>
      <c r="G88" s="38"/>
    </row>
    <row r="89" spans="1:7" x14ac:dyDescent="0.2">
      <c r="A89" s="52"/>
      <c r="B89" s="38"/>
      <c r="C89" s="47"/>
      <c r="D89" s="47"/>
      <c r="E89" s="47"/>
      <c r="F89" s="47"/>
      <c r="G89" s="38"/>
    </row>
    <row r="90" spans="1:7" x14ac:dyDescent="0.2">
      <c r="C90" s="47"/>
      <c r="D90" s="47"/>
      <c r="E90" s="61"/>
      <c r="F90" s="61"/>
    </row>
    <row r="91" spans="1:7" x14ac:dyDescent="0.2">
      <c r="C91" s="47"/>
      <c r="D91" s="47"/>
      <c r="E91" s="61"/>
      <c r="F91" s="61"/>
    </row>
    <row r="92" spans="1:7" x14ac:dyDescent="0.2">
      <c r="C92" s="47"/>
      <c r="D92" s="47"/>
      <c r="E92" s="61"/>
      <c r="F92" s="61"/>
    </row>
    <row r="93" spans="1:7" x14ac:dyDescent="0.2">
      <c r="C93" s="47"/>
      <c r="D93" s="47"/>
      <c r="E93" s="61"/>
      <c r="F93" s="61"/>
    </row>
    <row r="94" spans="1:7" x14ac:dyDescent="0.2">
      <c r="C94" s="47"/>
      <c r="E94" s="61"/>
      <c r="F94" s="61"/>
    </row>
    <row r="95" spans="1:7" x14ac:dyDescent="0.2">
      <c r="C95" s="47"/>
      <c r="E95" s="61"/>
      <c r="F95" s="61"/>
    </row>
    <row r="96" spans="1:7" x14ac:dyDescent="0.2">
      <c r="C96" s="47"/>
      <c r="D96" s="47"/>
      <c r="E96" s="61"/>
      <c r="F96" s="61"/>
    </row>
    <row r="97" spans="2:6" x14ac:dyDescent="0.2">
      <c r="C97" s="47"/>
      <c r="D97" s="47"/>
      <c r="E97" s="61"/>
      <c r="F97" s="61"/>
    </row>
    <row r="98" spans="2:6" x14ac:dyDescent="0.2">
      <c r="C98" s="47"/>
      <c r="D98" s="47"/>
      <c r="E98" s="61"/>
      <c r="F98" s="61"/>
    </row>
    <row r="99" spans="2:6" x14ac:dyDescent="0.2">
      <c r="C99" s="47"/>
      <c r="D99" s="47"/>
      <c r="E99" s="61"/>
      <c r="F99" s="61"/>
    </row>
    <row r="100" spans="2:6" x14ac:dyDescent="0.2">
      <c r="C100" s="47"/>
      <c r="D100" s="47"/>
      <c r="E100" s="61"/>
      <c r="F100" s="61"/>
    </row>
    <row r="101" spans="2:6" x14ac:dyDescent="0.2">
      <c r="C101" s="47"/>
      <c r="D101" s="47"/>
      <c r="E101" s="61"/>
      <c r="F101" s="61"/>
    </row>
    <row r="102" spans="2:6" x14ac:dyDescent="0.2">
      <c r="C102" s="47"/>
      <c r="D102" s="47"/>
      <c r="E102" s="61"/>
      <c r="F102" s="61"/>
    </row>
    <row r="103" spans="2:6" x14ac:dyDescent="0.2">
      <c r="C103" s="47"/>
      <c r="D103" s="47"/>
      <c r="E103" s="61"/>
      <c r="F103" s="61"/>
    </row>
    <row r="104" spans="2:6" x14ac:dyDescent="0.2">
      <c r="C104" s="47"/>
      <c r="D104" s="47"/>
      <c r="E104" s="61"/>
      <c r="F104" s="61"/>
    </row>
    <row r="105" spans="2:6" x14ac:dyDescent="0.2">
      <c r="C105" s="47"/>
      <c r="D105" s="47"/>
      <c r="E105" s="61"/>
      <c r="F105" s="61"/>
    </row>
    <row r="106" spans="2:6" x14ac:dyDescent="0.2">
      <c r="C106" s="47"/>
    </row>
    <row r="107" spans="2:6" x14ac:dyDescent="0.2">
      <c r="C107" s="47"/>
    </row>
    <row r="108" spans="2:6" ht="13.5" thickBot="1" x14ac:dyDescent="0.25">
      <c r="B108" s="62"/>
      <c r="C108" s="62"/>
      <c r="D108" s="62"/>
      <c r="E108" s="62"/>
    </row>
    <row r="109" spans="2:6" x14ac:dyDescent="0.2">
      <c r="B109" s="61"/>
      <c r="C109" s="61"/>
      <c r="D109" s="61"/>
      <c r="E109" s="61"/>
    </row>
    <row r="110" spans="2:6" x14ac:dyDescent="0.2">
      <c r="B110" s="61"/>
      <c r="C110" s="61"/>
      <c r="D110" s="61"/>
      <c r="E110" s="61"/>
    </row>
    <row r="111" spans="2:6" x14ac:dyDescent="0.2">
      <c r="B111" s="61"/>
      <c r="C111" s="61"/>
      <c r="D111" s="61"/>
      <c r="E111" s="61"/>
    </row>
    <row r="112" spans="2:6" x14ac:dyDescent="0.2">
      <c r="B112" s="61"/>
      <c r="C112" s="61"/>
      <c r="D112" s="61"/>
      <c r="E112" s="61"/>
    </row>
    <row r="113" spans="2:5" x14ac:dyDescent="0.2">
      <c r="B113" s="61"/>
      <c r="C113" s="61"/>
      <c r="D113" s="61"/>
      <c r="E113" s="61"/>
    </row>
    <row r="114" spans="2:5" x14ac:dyDescent="0.2">
      <c r="B114" s="61"/>
      <c r="C114" s="61"/>
      <c r="D114" s="61"/>
      <c r="E114" s="61"/>
    </row>
    <row r="115" spans="2:5" x14ac:dyDescent="0.2">
      <c r="B115" s="61"/>
      <c r="C115" s="61"/>
      <c r="D115" s="61"/>
      <c r="E115" s="61"/>
    </row>
    <row r="116" spans="2:5" x14ac:dyDescent="0.2">
      <c r="B116" s="61"/>
      <c r="C116" s="61"/>
      <c r="D116" s="61"/>
      <c r="E116" s="61"/>
    </row>
    <row r="117" spans="2:5" x14ac:dyDescent="0.2">
      <c r="B117" s="61"/>
      <c r="C117" s="61"/>
      <c r="D117" s="61"/>
      <c r="E117" s="61"/>
    </row>
    <row r="118" spans="2:5" x14ac:dyDescent="0.2">
      <c r="B118" s="61"/>
      <c r="C118" s="61"/>
      <c r="D118" s="61"/>
      <c r="E118" s="61"/>
    </row>
  </sheetData>
  <pageMargins left="0.7" right="0.7" top="0.75" bottom="0.75" header="0.3" footer="0.3"/>
  <pageSetup paperSize="9" scale="3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zoomScale="60" zoomScaleNormal="60" workbookViewId="0">
      <selection activeCell="B1" sqref="B1"/>
    </sheetView>
  </sheetViews>
  <sheetFormatPr baseColWidth="10" defaultColWidth="8.75" defaultRowHeight="12.75" x14ac:dyDescent="0.2"/>
  <cols>
    <col min="1" max="1" width="28.125" style="1" customWidth="1"/>
    <col min="2" max="2" width="9" style="2" bestFit="1" customWidth="1"/>
    <col min="3" max="3" width="11.875" style="2" bestFit="1" customWidth="1"/>
    <col min="4" max="4" width="7.875" style="2" customWidth="1"/>
    <col min="5" max="5" width="8.25" style="2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 x14ac:dyDescent="0.2">
      <c r="A1" s="63" t="s">
        <v>0</v>
      </c>
      <c r="B1" s="64" t="s">
        <v>44</v>
      </c>
    </row>
    <row r="2" spans="1:20" x14ac:dyDescent="0.2">
      <c r="A2" s="63" t="s">
        <v>1</v>
      </c>
      <c r="B2" s="65"/>
      <c r="C2" s="3"/>
      <c r="E2" s="4" t="s">
        <v>40</v>
      </c>
    </row>
    <row r="3" spans="1:20" ht="15" x14ac:dyDescent="0.3">
      <c r="A3" s="63" t="s">
        <v>2</v>
      </c>
      <c r="B3" s="65" t="s">
        <v>43</v>
      </c>
      <c r="D3" s="10" t="s">
        <v>41</v>
      </c>
      <c r="E3" s="72"/>
      <c r="F3" s="72"/>
    </row>
    <row r="4" spans="1:20" ht="15" x14ac:dyDescent="0.3">
      <c r="D4" s="10" t="s">
        <v>42</v>
      </c>
      <c r="E4" s="73"/>
      <c r="F4" s="73"/>
    </row>
    <row r="5" spans="1:20" x14ac:dyDescent="0.2">
      <c r="A5" s="2"/>
    </row>
    <row r="6" spans="1:20" ht="15" x14ac:dyDescent="0.3">
      <c r="N6"/>
      <c r="O6"/>
      <c r="P6"/>
    </row>
    <row r="7" spans="1:20" ht="15" x14ac:dyDescent="0.3">
      <c r="A7" s="5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 x14ac:dyDescent="0.3">
      <c r="A8" s="10">
        <v>0</v>
      </c>
      <c r="B8" s="10">
        <v>0</v>
      </c>
      <c r="C8" s="69">
        <v>0.05</v>
      </c>
      <c r="D8" s="75">
        <v>7.2999999999999995E-2</v>
      </c>
      <c r="E8" s="11">
        <f t="shared" ref="E8:E13" si="0">AVERAGE(C8:D8)</f>
        <v>6.1499999999999999E-2</v>
      </c>
      <c r="F8" s="12"/>
      <c r="G8" s="10"/>
      <c r="H8" s="10"/>
      <c r="N8"/>
      <c r="O8"/>
      <c r="P8"/>
    </row>
    <row r="9" spans="1:20" ht="15" x14ac:dyDescent="0.3">
      <c r="A9" s="10">
        <v>3.15</v>
      </c>
      <c r="B9" s="12">
        <f>A9/23</f>
        <v>0.13695652173913042</v>
      </c>
      <c r="C9" s="69">
        <v>9.7000000000000003E-2</v>
      </c>
      <c r="D9" s="75">
        <v>8.3000000000000004E-2</v>
      </c>
      <c r="E9" s="11">
        <f t="shared" si="0"/>
        <v>0.09</v>
      </c>
      <c r="F9" s="12">
        <f>(E9-$E$8)</f>
        <v>2.8499999999999998E-2</v>
      </c>
      <c r="G9" s="12">
        <f>LOG(B9)</f>
        <v>-0.86341728222799241</v>
      </c>
      <c r="H9" s="12">
        <f>LOG(F9)</f>
        <v>-1.5451551399914898</v>
      </c>
      <c r="N9"/>
      <c r="O9"/>
      <c r="P9"/>
    </row>
    <row r="10" spans="1:20" ht="15" x14ac:dyDescent="0.3">
      <c r="A10" s="10">
        <v>10.4</v>
      </c>
      <c r="B10" s="12">
        <f>A10/23</f>
        <v>0.45217391304347826</v>
      </c>
      <c r="C10" s="69">
        <v>0.155</v>
      </c>
      <c r="D10" s="75">
        <v>0.161</v>
      </c>
      <c r="E10" s="11">
        <f t="shared" si="0"/>
        <v>0.158</v>
      </c>
      <c r="F10" s="12">
        <f>(E10-$E$8)</f>
        <v>9.6500000000000002E-2</v>
      </c>
      <c r="G10" s="12">
        <f>LOG(B10)</f>
        <v>-0.34469449671881253</v>
      </c>
      <c r="H10" s="12">
        <f>LOG(F10)</f>
        <v>-1.0154726866562074</v>
      </c>
      <c r="N10"/>
      <c r="O10"/>
      <c r="P10"/>
    </row>
    <row r="11" spans="1:20" ht="15" x14ac:dyDescent="0.3">
      <c r="A11" s="10">
        <v>31.5</v>
      </c>
      <c r="B11" s="12">
        <f t="shared" ref="B11:B13" si="1">A11/23</f>
        <v>1.3695652173913044</v>
      </c>
      <c r="C11" s="69">
        <v>0.36099999999999999</v>
      </c>
      <c r="D11" s="75">
        <v>0.378</v>
      </c>
      <c r="E11" s="11">
        <f t="shared" si="0"/>
        <v>0.3695</v>
      </c>
      <c r="F11" s="12">
        <f>(E11-$E$8)</f>
        <v>0.308</v>
      </c>
      <c r="G11" s="12">
        <f>LOG(B11)</f>
        <v>0.13658271777200767</v>
      </c>
      <c r="H11" s="12">
        <f>LOG(F11)</f>
        <v>-0.51144928349955576</v>
      </c>
      <c r="N11"/>
      <c r="O11"/>
      <c r="Q11"/>
      <c r="R11"/>
      <c r="S11"/>
      <c r="T11"/>
    </row>
    <row r="12" spans="1:20" ht="15" x14ac:dyDescent="0.3">
      <c r="A12" s="10">
        <v>106</v>
      </c>
      <c r="B12" s="12">
        <f>A12/23</f>
        <v>4.6086956521739131</v>
      </c>
      <c r="C12" s="69">
        <v>1.115</v>
      </c>
      <c r="D12" s="75">
        <v>1.165</v>
      </c>
      <c r="E12" s="11">
        <f t="shared" si="0"/>
        <v>1.1400000000000001</v>
      </c>
      <c r="F12" s="12">
        <f>(E12-$E$8)</f>
        <v>1.0785</v>
      </c>
      <c r="G12" s="12">
        <f>LOG(B12)</f>
        <v>0.66357802924717735</v>
      </c>
      <c r="H12" s="12">
        <f>LOG(F12)</f>
        <v>3.2820149438563859E-2</v>
      </c>
      <c r="N12"/>
      <c r="O12"/>
      <c r="Q12"/>
      <c r="R12"/>
      <c r="S12"/>
      <c r="T12"/>
    </row>
    <row r="13" spans="1:20" ht="15" x14ac:dyDescent="0.3">
      <c r="A13" s="10">
        <v>210</v>
      </c>
      <c r="B13" s="12">
        <f t="shared" si="1"/>
        <v>9.1304347826086953</v>
      </c>
      <c r="C13" s="69">
        <v>2.0510000000000002</v>
      </c>
      <c r="D13" s="75">
        <v>2.0419999999999998</v>
      </c>
      <c r="E13" s="11">
        <f t="shared" si="0"/>
        <v>2.0465</v>
      </c>
      <c r="F13" s="12">
        <f>(E13-$E$8)</f>
        <v>1.9849999999999999</v>
      </c>
      <c r="G13" s="12">
        <f>LOG(B13)</f>
        <v>0.96049145871632635</v>
      </c>
      <c r="H13" s="12">
        <f>LOG(F13)</f>
        <v>0.29776051109913382</v>
      </c>
      <c r="N13"/>
      <c r="O13"/>
    </row>
    <row r="14" spans="1:20" ht="15" x14ac:dyDescent="0.3">
      <c r="N14"/>
    </row>
    <row r="15" spans="1:20" ht="15" x14ac:dyDescent="0.3">
      <c r="A15" s="5" t="s">
        <v>10</v>
      </c>
      <c r="B15" s="11">
        <f>SLOPE(H9:H13,G9:G13)</f>
        <v>1.0184188278797233</v>
      </c>
      <c r="N15"/>
    </row>
    <row r="16" spans="1:20" ht="15" x14ac:dyDescent="0.25">
      <c r="A16" s="5" t="s">
        <v>11</v>
      </c>
      <c r="B16" s="11">
        <f>INTERCEPT(H9:H13,G9:G13)</f>
        <v>-0.66084280468317425</v>
      </c>
      <c r="C16" s="13"/>
      <c r="G16" s="13"/>
      <c r="H16" s="13"/>
    </row>
    <row r="17" spans="1:17" ht="15" x14ac:dyDescent="0.3">
      <c r="B17"/>
      <c r="C17"/>
      <c r="D17"/>
      <c r="E17"/>
      <c r="F17"/>
      <c r="G17"/>
    </row>
    <row r="18" spans="1:17" ht="15" x14ac:dyDescent="0.3">
      <c r="B18"/>
      <c r="C18"/>
      <c r="D18"/>
      <c r="E18"/>
      <c r="F18"/>
      <c r="G18"/>
    </row>
    <row r="19" spans="1:17" ht="23.25" x14ac:dyDescent="0.3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 x14ac:dyDescent="0.2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 x14ac:dyDescent="0.2">
      <c r="A21" s="23"/>
      <c r="L21" s="25"/>
      <c r="M21" s="26"/>
    </row>
    <row r="22" spans="1:17" ht="15" x14ac:dyDescent="0.3">
      <c r="A22" s="1" t="s">
        <v>25</v>
      </c>
      <c r="B22" s="74">
        <v>0.41899999999999998</v>
      </c>
      <c r="C22" s="74">
        <v>0.628</v>
      </c>
      <c r="D22" s="27">
        <f>AVERAGE(B22:C22)</f>
        <v>0.52349999999999997</v>
      </c>
      <c r="E22" s="27">
        <f>D22-E$8</f>
        <v>0.46199999999999997</v>
      </c>
      <c r="F22" s="27">
        <f>LOG(E22)</f>
        <v>-0.33535802444387453</v>
      </c>
      <c r="G22" s="28">
        <f>(F22-$B$16)/$B$15</f>
        <v>0.31959815679855041</v>
      </c>
      <c r="H22" s="28">
        <f>10^G22</f>
        <v>2.0873638448520322</v>
      </c>
      <c r="I22" s="29">
        <v>500</v>
      </c>
      <c r="J22" s="30">
        <f>(H22*I22)</f>
        <v>1043.6819224260162</v>
      </c>
      <c r="K22" s="31">
        <f>(0.05*J22/1000)*1000</f>
        <v>52.184096121300811</v>
      </c>
      <c r="L22" s="32">
        <f>K22+K40+K50</f>
        <v>55.587108533508378</v>
      </c>
      <c r="M22" s="33">
        <f>(L22*1000000/50000)/1000</f>
        <v>1.1117421706701676</v>
      </c>
      <c r="N22" s="34"/>
    </row>
    <row r="23" spans="1:17" ht="15" x14ac:dyDescent="0.3">
      <c r="B23" s="74">
        <v>0.371</v>
      </c>
      <c r="C23" s="74">
        <v>0.40500000000000003</v>
      </c>
      <c r="D23" s="27">
        <f>AVERAGE(B23:C23)</f>
        <v>0.38800000000000001</v>
      </c>
      <c r="E23" s="27">
        <f t="shared" ref="E23:E27" si="2">D23-E$8</f>
        <v>0.32650000000000001</v>
      </c>
      <c r="F23" s="27">
        <f t="shared" ref="F23:F27" si="3">LOG(E23)</f>
        <v>-0.48611681438890725</v>
      </c>
      <c r="G23" s="28">
        <f t="shared" ref="G23:G27" si="4">(F23-$B$16)/$B$15</f>
        <v>0.17156594665284644</v>
      </c>
      <c r="H23" s="28">
        <f t="shared" ref="H23:H27" si="5">10^G23</f>
        <v>1.4844512735814679</v>
      </c>
      <c r="I23" s="29">
        <v>500</v>
      </c>
      <c r="J23" s="30">
        <f t="shared" ref="J23:J25" si="6">(H23*I23)</f>
        <v>742.22563679073392</v>
      </c>
      <c r="K23" s="31">
        <f t="shared" ref="K23:K26" si="7">(0.05*J23/1000)*1000</f>
        <v>37.111281839536694</v>
      </c>
      <c r="L23" s="32">
        <f>K23+K41+K51</f>
        <v>42.751221696084301</v>
      </c>
      <c r="M23" s="33">
        <f t="shared" ref="M23:M27" si="8">(L23*1000000/50000)/1000</f>
        <v>0.85502443392168592</v>
      </c>
      <c r="N23" s="34"/>
    </row>
    <row r="24" spans="1:17" ht="15" x14ac:dyDescent="0.3">
      <c r="B24" s="74">
        <v>0.35799999999999998</v>
      </c>
      <c r="C24" s="74">
        <v>0.375</v>
      </c>
      <c r="D24" s="27">
        <f>AVERAGE(B24:C24)</f>
        <v>0.36649999999999999</v>
      </c>
      <c r="E24" s="27">
        <f t="shared" si="2"/>
        <v>0.30499999999999999</v>
      </c>
      <c r="F24" s="27">
        <f t="shared" si="3"/>
        <v>-0.51570016065321422</v>
      </c>
      <c r="G24" s="28">
        <f t="shared" si="4"/>
        <v>0.14251763621862418</v>
      </c>
      <c r="H24" s="28">
        <f t="shared" si="5"/>
        <v>1.3884096905663528</v>
      </c>
      <c r="I24" s="29">
        <v>500</v>
      </c>
      <c r="J24" s="30">
        <f t="shared" si="6"/>
        <v>694.20484528317638</v>
      </c>
      <c r="K24" s="31">
        <f t="shared" si="7"/>
        <v>34.710242264158822</v>
      </c>
      <c r="L24" s="32">
        <f t="shared" ref="L24:L27" si="9">K24+K42+K52</f>
        <v>39.067395661774867</v>
      </c>
      <c r="M24" s="33">
        <f t="shared" si="8"/>
        <v>0.78134791323549735</v>
      </c>
      <c r="N24" s="34"/>
    </row>
    <row r="25" spans="1:17" ht="15" x14ac:dyDescent="0.3">
      <c r="A25" s="1" t="s">
        <v>26</v>
      </c>
      <c r="B25" s="74">
        <v>0.26800000000000002</v>
      </c>
      <c r="C25" s="74">
        <v>0.252</v>
      </c>
      <c r="D25" s="27">
        <f>AVERAGE(B25:C25)</f>
        <v>0.26</v>
      </c>
      <c r="E25" s="27">
        <f t="shared" si="2"/>
        <v>0.19850000000000001</v>
      </c>
      <c r="F25" s="27">
        <f t="shared" si="3"/>
        <v>-0.70223948890086607</v>
      </c>
      <c r="G25" s="28">
        <f t="shared" si="4"/>
        <v>-4.0647995779768555E-2</v>
      </c>
      <c r="H25" s="28">
        <f t="shared" si="5"/>
        <v>0.9106510741988243</v>
      </c>
      <c r="I25" s="29">
        <v>500</v>
      </c>
      <c r="J25" s="30">
        <f t="shared" si="6"/>
        <v>455.32553709941214</v>
      </c>
      <c r="K25" s="31">
        <f t="shared" si="7"/>
        <v>22.766276854970609</v>
      </c>
      <c r="L25" s="32">
        <f t="shared" si="9"/>
        <v>27.050530446545565</v>
      </c>
      <c r="M25" s="33">
        <f t="shared" si="8"/>
        <v>0.54101060893091135</v>
      </c>
      <c r="N25" s="34"/>
    </row>
    <row r="26" spans="1:17" ht="15" x14ac:dyDescent="0.3">
      <c r="B26" s="74">
        <v>0.22600000000000001</v>
      </c>
      <c r="C26" s="74">
        <v>0.25</v>
      </c>
      <c r="D26" s="27">
        <f>AVERAGE(B26:C26)</f>
        <v>0.23799999999999999</v>
      </c>
      <c r="E26" s="27">
        <f t="shared" si="2"/>
        <v>0.17649999999999999</v>
      </c>
      <c r="F26" s="27">
        <f t="shared" si="3"/>
        <v>-0.75325529027615867</v>
      </c>
      <c r="G26" s="28">
        <f t="shared" si="4"/>
        <v>-9.0741140150934513E-2</v>
      </c>
      <c r="H26" s="28">
        <f t="shared" si="5"/>
        <v>0.81144457270576265</v>
      </c>
      <c r="I26" s="29">
        <v>500</v>
      </c>
      <c r="J26" s="30">
        <f>(H26*I26)</f>
        <v>405.72228635288133</v>
      </c>
      <c r="K26" s="31">
        <f t="shared" si="7"/>
        <v>20.286114317644067</v>
      </c>
      <c r="L26" s="32">
        <f t="shared" si="9"/>
        <v>25.75931312846593</v>
      </c>
      <c r="M26" s="33">
        <f t="shared" si="8"/>
        <v>0.51518626256931865</v>
      </c>
      <c r="N26" s="34"/>
    </row>
    <row r="27" spans="1:17" ht="15" x14ac:dyDescent="0.3">
      <c r="B27" s="74">
        <v>0.217</v>
      </c>
      <c r="C27" s="74">
        <v>0.23</v>
      </c>
      <c r="D27" s="27">
        <f>AVERAGE(B27:C27)</f>
        <v>0.2235</v>
      </c>
      <c r="E27" s="27">
        <f t="shared" si="2"/>
        <v>0.16200000000000001</v>
      </c>
      <c r="F27" s="27">
        <f t="shared" si="3"/>
        <v>-0.790484985457369</v>
      </c>
      <c r="G27" s="28">
        <f t="shared" si="4"/>
        <v>-0.12729750985073665</v>
      </c>
      <c r="H27" s="28">
        <f t="shared" si="5"/>
        <v>0.74593758495588514</v>
      </c>
      <c r="I27" s="29">
        <v>500</v>
      </c>
      <c r="J27" s="30">
        <f>(H27*I27)</f>
        <v>372.96879247794254</v>
      </c>
      <c r="K27" s="31">
        <f>(0.05*J27/1000)*1000</f>
        <v>18.648439623897129</v>
      </c>
      <c r="L27" s="32">
        <f t="shared" si="9"/>
        <v>21.945200306193147</v>
      </c>
      <c r="M27" s="33">
        <f t="shared" si="8"/>
        <v>0.43890400612386293</v>
      </c>
      <c r="N27" s="34"/>
    </row>
    <row r="28" spans="1:17" ht="23.25" x14ac:dyDescent="0.3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 x14ac:dyDescent="0.2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 x14ac:dyDescent="0.2">
      <c r="A30" s="23"/>
      <c r="L30" s="25"/>
      <c r="M30" s="26"/>
    </row>
    <row r="31" spans="1:17" ht="15" x14ac:dyDescent="0.3">
      <c r="A31" s="1" t="s">
        <v>25</v>
      </c>
      <c r="B31" s="74">
        <v>0.41899999999999998</v>
      </c>
      <c r="C31" s="74">
        <v>0.628</v>
      </c>
      <c r="D31" s="27">
        <f>AVERAGE(B31:C31)</f>
        <v>0.52349999999999997</v>
      </c>
      <c r="E31" s="27">
        <f t="shared" ref="E31:E36" si="10">D31-E$8</f>
        <v>0.46199999999999997</v>
      </c>
      <c r="F31" s="27">
        <f>LOG(E31)</f>
        <v>-0.33535802444387453</v>
      </c>
      <c r="G31" s="28">
        <f>(F31-$B$16)/$B$15</f>
        <v>0.31959815679855041</v>
      </c>
      <c r="H31" s="28">
        <f>10^G31</f>
        <v>2.0873638448520322</v>
      </c>
      <c r="I31" s="29">
        <v>500</v>
      </c>
      <c r="J31" s="30">
        <f>(H31*I31)</f>
        <v>1043.6819224260162</v>
      </c>
      <c r="K31" s="31">
        <f>(0.05*J31/1000)*1000</f>
        <v>52.184096121300811</v>
      </c>
      <c r="L31" s="32">
        <f>K31+K50</f>
        <v>54.709134265286629</v>
      </c>
      <c r="M31" s="33">
        <f>(L31*1000000/50000)/1000</f>
        <v>1.0941826853057326</v>
      </c>
      <c r="N31" s="35"/>
      <c r="Q31"/>
    </row>
    <row r="32" spans="1:17" ht="15" x14ac:dyDescent="0.3">
      <c r="B32" s="74">
        <v>0.371</v>
      </c>
      <c r="C32" s="74">
        <v>0.40500000000000003</v>
      </c>
      <c r="D32" s="27">
        <f>AVERAGE(B32:C32)</f>
        <v>0.38800000000000001</v>
      </c>
      <c r="E32" s="27">
        <f t="shared" si="10"/>
        <v>0.32650000000000001</v>
      </c>
      <c r="F32" s="27">
        <f t="shared" ref="F32:F36" si="11">LOG(E32)</f>
        <v>-0.48611681438890725</v>
      </c>
      <c r="G32" s="28">
        <f t="shared" ref="G32:G36" si="12">(F32-$B$16)/$B$15</f>
        <v>0.17156594665284644</v>
      </c>
      <c r="H32" s="28">
        <f t="shared" ref="H32:H35" si="13">10^G32</f>
        <v>1.4844512735814679</v>
      </c>
      <c r="I32" s="29">
        <v>500</v>
      </c>
      <c r="J32" s="30">
        <f t="shared" ref="J32:J33" si="14">(H32*I32)</f>
        <v>742.22563679073392</v>
      </c>
      <c r="K32" s="31">
        <f t="shared" ref="K32:K35" si="15">(0.05*J32/1000)*1000</f>
        <v>37.111281839536694</v>
      </c>
      <c r="L32" s="32">
        <f>K32+K51</f>
        <v>41.604760132411315</v>
      </c>
      <c r="M32" s="33">
        <f t="shared" ref="M32:M36" si="16">(L32*1000000/50000)/1000</f>
        <v>0.83209520264822634</v>
      </c>
      <c r="N32" s="36"/>
    </row>
    <row r="33" spans="1:21" ht="15" x14ac:dyDescent="0.3">
      <c r="B33" s="74">
        <v>0.35799999999999998</v>
      </c>
      <c r="C33" s="74">
        <v>0.375</v>
      </c>
      <c r="D33" s="27">
        <f>AVERAGE(B33:C33)</f>
        <v>0.36649999999999999</v>
      </c>
      <c r="E33" s="27">
        <f t="shared" si="10"/>
        <v>0.30499999999999999</v>
      </c>
      <c r="F33" s="27">
        <f t="shared" si="11"/>
        <v>-0.51570016065321422</v>
      </c>
      <c r="G33" s="28">
        <f t="shared" si="12"/>
        <v>0.14251763621862418</v>
      </c>
      <c r="H33" s="28">
        <f t="shared" si="13"/>
        <v>1.3884096905663528</v>
      </c>
      <c r="I33" s="29">
        <v>500</v>
      </c>
      <c r="J33" s="30">
        <f t="shared" si="14"/>
        <v>694.20484528317638</v>
      </c>
      <c r="K33" s="31">
        <f t="shared" si="15"/>
        <v>34.710242264158822</v>
      </c>
      <c r="L33" s="32">
        <f t="shared" ref="L33:L35" si="17">K33+K52</f>
        <v>37.527510209724696</v>
      </c>
      <c r="M33" s="33">
        <f t="shared" si="16"/>
        <v>0.75055020419449381</v>
      </c>
      <c r="N33" s="36"/>
      <c r="R33"/>
      <c r="S33"/>
    </row>
    <row r="34" spans="1:21" ht="15" x14ac:dyDescent="0.3">
      <c r="A34" s="1" t="s">
        <v>26</v>
      </c>
      <c r="B34" s="74">
        <v>0.26800000000000002</v>
      </c>
      <c r="C34" s="74">
        <v>0.252</v>
      </c>
      <c r="D34" s="27">
        <f t="shared" ref="D34:D36" si="18">AVERAGE(B34:C34)</f>
        <v>0.26</v>
      </c>
      <c r="E34" s="27">
        <f t="shared" si="10"/>
        <v>0.19850000000000001</v>
      </c>
      <c r="F34" s="27">
        <f t="shared" si="11"/>
        <v>-0.70223948890086607</v>
      </c>
      <c r="G34" s="28">
        <f t="shared" si="12"/>
        <v>-4.0647995779768555E-2</v>
      </c>
      <c r="H34" s="28">
        <f>10^G34</f>
        <v>0.9106510741988243</v>
      </c>
      <c r="I34" s="29">
        <v>500</v>
      </c>
      <c r="J34" s="30">
        <f>(H34*I34)</f>
        <v>455.32553709941214</v>
      </c>
      <c r="K34" s="31">
        <f t="shared" si="15"/>
        <v>22.766276854970609</v>
      </c>
      <c r="L34" s="32">
        <f t="shared" si="17"/>
        <v>24.525492302559748</v>
      </c>
      <c r="M34" s="33">
        <f t="shared" si="16"/>
        <v>0.49050984605119496</v>
      </c>
      <c r="N34" s="36"/>
    </row>
    <row r="35" spans="1:21" ht="15" x14ac:dyDescent="0.3">
      <c r="B35" s="74">
        <v>0.22600000000000001</v>
      </c>
      <c r="C35" s="74">
        <v>0.25</v>
      </c>
      <c r="D35" s="27">
        <f t="shared" si="18"/>
        <v>0.23799999999999999</v>
      </c>
      <c r="E35" s="27">
        <f t="shared" si="10"/>
        <v>0.17649999999999999</v>
      </c>
      <c r="F35" s="27">
        <f t="shared" si="11"/>
        <v>-0.75325529027615867</v>
      </c>
      <c r="G35" s="28">
        <f t="shared" si="12"/>
        <v>-9.0741140150934513E-2</v>
      </c>
      <c r="H35" s="28">
        <f t="shared" si="13"/>
        <v>0.81144457270576265</v>
      </c>
      <c r="I35" s="29">
        <v>500</v>
      </c>
      <c r="J35" s="30">
        <f>(H35*I35)</f>
        <v>405.72228635288133</v>
      </c>
      <c r="K35" s="31">
        <f t="shared" si="15"/>
        <v>20.286114317644067</v>
      </c>
      <c r="L35" s="32">
        <f t="shared" si="17"/>
        <v>21.26583483559131</v>
      </c>
      <c r="M35" s="33">
        <f t="shared" si="16"/>
        <v>0.4253166967118262</v>
      </c>
      <c r="N35" s="36"/>
      <c r="R35"/>
      <c r="S35"/>
    </row>
    <row r="36" spans="1:21" ht="15" x14ac:dyDescent="0.3">
      <c r="B36" s="74">
        <v>0.217</v>
      </c>
      <c r="C36" s="74">
        <v>0.23</v>
      </c>
      <c r="D36" s="27">
        <f t="shared" si="18"/>
        <v>0.2235</v>
      </c>
      <c r="E36" s="27">
        <f t="shared" si="10"/>
        <v>0.16200000000000001</v>
      </c>
      <c r="F36" s="27">
        <f t="shared" si="11"/>
        <v>-0.790484985457369</v>
      </c>
      <c r="G36" s="28">
        <f t="shared" si="12"/>
        <v>-0.12729750985073665</v>
      </c>
      <c r="H36" s="28">
        <f>10^G36</f>
        <v>0.74593758495588514</v>
      </c>
      <c r="I36" s="29">
        <v>500</v>
      </c>
      <c r="J36" s="30">
        <f>(H36*I36)</f>
        <v>372.96879247794254</v>
      </c>
      <c r="K36" s="31">
        <f>(0.05*J36/1000)*1000</f>
        <v>18.648439623897129</v>
      </c>
      <c r="L36" s="32">
        <f>K36+K55</f>
        <v>19.127932360627277</v>
      </c>
      <c r="M36" s="33">
        <f t="shared" si="16"/>
        <v>0.38255864721254557</v>
      </c>
      <c r="N36" s="37"/>
      <c r="R36"/>
      <c r="S36"/>
    </row>
    <row r="37" spans="1:21" ht="15" x14ac:dyDescent="0.3">
      <c r="R37"/>
      <c r="S37"/>
    </row>
    <row r="38" spans="1:21" ht="23.25" x14ac:dyDescent="0.35">
      <c r="A38" s="14" t="s">
        <v>27</v>
      </c>
      <c r="E38" s="28"/>
      <c r="F38" s="27"/>
      <c r="H38" s="38"/>
      <c r="M38" s="39" t="s">
        <v>28</v>
      </c>
      <c r="R38"/>
      <c r="S38"/>
    </row>
    <row r="39" spans="1:21" ht="15" x14ac:dyDescent="0.3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</row>
    <row r="40" spans="1:21" ht="15" x14ac:dyDescent="0.3">
      <c r="A40" s="1" t="s">
        <v>33</v>
      </c>
      <c r="B40" s="71">
        <v>0.18099999999999999</v>
      </c>
      <c r="C40" s="71">
        <v>0.17899999999999999</v>
      </c>
      <c r="D40" s="27">
        <f>AVERAGE(B40:C40)</f>
        <v>0.18</v>
      </c>
      <c r="E40" s="27">
        <f t="shared" ref="E40:E45" si="19">D40-E$8</f>
        <v>0.11849999999999999</v>
      </c>
      <c r="F40" s="27">
        <f t="shared" ref="F40:F45" si="20">LOG(E40)</f>
        <v>-0.92628164965387738</v>
      </c>
      <c r="G40" s="28">
        <f t="shared" ref="G40:G45" si="21">(F40-$B$16)/$B$15</f>
        <v>-0.26063819491959733</v>
      </c>
      <c r="H40" s="27">
        <f t="shared" ref="H40:H45" si="22">10^G40</f>
        <v>0.54873391763859514</v>
      </c>
      <c r="I40" s="41">
        <v>16</v>
      </c>
      <c r="J40" s="42">
        <f t="shared" ref="J40:J45" si="23">H40*I40</f>
        <v>8.7797426822175222</v>
      </c>
      <c r="K40" s="30">
        <f>(0.1*J40/1000)*1000</f>
        <v>0.87797426822175229</v>
      </c>
      <c r="L40" s="43">
        <f>K40*100/L22</f>
        <v>1.579456624718125</v>
      </c>
      <c r="M40" s="30">
        <f>AVERAGE(L40:L42)</f>
        <v>2.7342580607953679</v>
      </c>
      <c r="N40" s="44">
        <f>STDEV(L41:L42)</f>
        <v>0.89088946255431245</v>
      </c>
      <c r="R40"/>
      <c r="S40"/>
      <c r="T40"/>
      <c r="U40"/>
    </row>
    <row r="41" spans="1:21" ht="15" x14ac:dyDescent="0.3">
      <c r="B41" s="71">
        <v>0.224</v>
      </c>
      <c r="C41" s="71">
        <v>0.21</v>
      </c>
      <c r="D41" s="27">
        <f>AVERAGE(B41:C41)</f>
        <v>0.217</v>
      </c>
      <c r="E41" s="27">
        <f t="shared" si="19"/>
        <v>0.1555</v>
      </c>
      <c r="F41" s="27">
        <f t="shared" si="20"/>
        <v>-0.80826960663714364</v>
      </c>
      <c r="G41" s="28">
        <f t="shared" si="21"/>
        <v>-0.14476048352415252</v>
      </c>
      <c r="H41" s="27">
        <f t="shared" si="22"/>
        <v>0.71653847729561626</v>
      </c>
      <c r="I41" s="41">
        <v>16</v>
      </c>
      <c r="J41" s="42">
        <f t="shared" si="23"/>
        <v>11.46461563672986</v>
      </c>
      <c r="K41" s="30">
        <f t="shared" ref="K41:K45" si="24">(0.1*J41/1000)*1000</f>
        <v>1.146461563672986</v>
      </c>
      <c r="L41" s="43">
        <f t="shared" ref="L41:L45" si="25">K41*100/L23</f>
        <v>2.6817047985741973</v>
      </c>
      <c r="M41" s="30"/>
      <c r="N41" s="44"/>
      <c r="R41"/>
      <c r="S41"/>
      <c r="T41"/>
      <c r="U41"/>
    </row>
    <row r="42" spans="1:21" s="17" customFormat="1" ht="15" x14ac:dyDescent="0.3">
      <c r="A42" s="1"/>
      <c r="B42" s="71">
        <v>0.28199999999999997</v>
      </c>
      <c r="C42" s="71">
        <v>0.26100000000000001</v>
      </c>
      <c r="D42" s="27">
        <f>AVERAGE(B42:C42)</f>
        <v>0.27149999999999996</v>
      </c>
      <c r="E42" s="27">
        <f t="shared" si="19"/>
        <v>0.20999999999999996</v>
      </c>
      <c r="F42" s="27">
        <f t="shared" si="20"/>
        <v>-0.67778070526608081</v>
      </c>
      <c r="G42" s="28">
        <f t="shared" si="21"/>
        <v>-1.6631566619963307E-2</v>
      </c>
      <c r="H42" s="27">
        <f t="shared" si="22"/>
        <v>0.96242840753135517</v>
      </c>
      <c r="I42" s="41">
        <v>16</v>
      </c>
      <c r="J42" s="42">
        <f t="shared" si="23"/>
        <v>15.398854520501683</v>
      </c>
      <c r="K42" s="30">
        <f t="shared" si="24"/>
        <v>1.5398854520501684</v>
      </c>
      <c r="L42" s="43">
        <f t="shared" si="25"/>
        <v>3.9416127590937808</v>
      </c>
      <c r="M42" s="30"/>
      <c r="N42" s="44"/>
      <c r="R42"/>
      <c r="S42"/>
      <c r="T42"/>
      <c r="U42"/>
    </row>
    <row r="43" spans="1:21" ht="15" x14ac:dyDescent="0.3">
      <c r="A43" s="1" t="s">
        <v>34</v>
      </c>
      <c r="B43" s="71">
        <v>0.40699999999999997</v>
      </c>
      <c r="C43" s="71">
        <v>0.41099999999999998</v>
      </c>
      <c r="D43" s="27">
        <f t="shared" ref="D43:D45" si="26">AVERAGE(B43:C43)</f>
        <v>0.40899999999999997</v>
      </c>
      <c r="E43" s="27">
        <f t="shared" si="19"/>
        <v>0.34749999999999998</v>
      </c>
      <c r="F43" s="27">
        <f t="shared" si="20"/>
        <v>-0.45904519107386732</v>
      </c>
      <c r="G43" s="28">
        <f t="shared" si="21"/>
        <v>0.1981479604314027</v>
      </c>
      <c r="H43" s="27">
        <f t="shared" si="22"/>
        <v>1.5781488399911361</v>
      </c>
      <c r="I43" s="41">
        <v>16</v>
      </c>
      <c r="J43" s="42">
        <f t="shared" si="23"/>
        <v>25.250381439858177</v>
      </c>
      <c r="K43" s="30">
        <f t="shared" si="24"/>
        <v>2.5250381439858178</v>
      </c>
      <c r="L43" s="43">
        <f t="shared" si="25"/>
        <v>9.334523583467373</v>
      </c>
      <c r="M43" s="30">
        <f>AVERAGE(L43:L45)</f>
        <v>13.205452162135089</v>
      </c>
      <c r="N43" s="44">
        <f>STDEV(L44:L45)</f>
        <v>3.2571821641114216</v>
      </c>
      <c r="R43"/>
      <c r="S43"/>
      <c r="T43"/>
      <c r="U43"/>
    </row>
    <row r="44" spans="1:21" ht="15" x14ac:dyDescent="0.3">
      <c r="A44" s="45"/>
      <c r="B44" s="71">
        <v>0.70299999999999996</v>
      </c>
      <c r="C44" s="71">
        <v>0.67</v>
      </c>
      <c r="D44" s="27">
        <f t="shared" si="26"/>
        <v>0.6865</v>
      </c>
      <c r="E44" s="27">
        <f t="shared" si="19"/>
        <v>0.625</v>
      </c>
      <c r="F44" s="27">
        <f t="shared" si="20"/>
        <v>-0.20411998265592479</v>
      </c>
      <c r="G44" s="28">
        <f t="shared" si="21"/>
        <v>0.44846266538307661</v>
      </c>
      <c r="H44" s="27">
        <f t="shared" si="22"/>
        <v>2.8084239330466376</v>
      </c>
      <c r="I44" s="41">
        <v>16</v>
      </c>
      <c r="J44" s="42">
        <f t="shared" si="23"/>
        <v>44.934782928746202</v>
      </c>
      <c r="K44" s="30">
        <f t="shared" si="24"/>
        <v>4.4934782928746202</v>
      </c>
      <c r="L44" s="43">
        <f t="shared" si="25"/>
        <v>17.444092047272008</v>
      </c>
      <c r="M44" s="30"/>
      <c r="N44" s="44"/>
      <c r="R44"/>
      <c r="S44"/>
      <c r="T44"/>
      <c r="U44"/>
    </row>
    <row r="45" spans="1:21" ht="15" x14ac:dyDescent="0.3">
      <c r="A45" s="46"/>
      <c r="B45" s="71">
        <v>0.45300000000000001</v>
      </c>
      <c r="C45" s="71">
        <v>0.44700000000000001</v>
      </c>
      <c r="D45" s="27">
        <f t="shared" si="26"/>
        <v>0.45</v>
      </c>
      <c r="E45" s="27">
        <f t="shared" si="19"/>
        <v>0.38850000000000001</v>
      </c>
      <c r="F45" s="27">
        <f t="shared" si="20"/>
        <v>-0.41060897686306691</v>
      </c>
      <c r="G45" s="28">
        <f t="shared" si="21"/>
        <v>0.24570817130421346</v>
      </c>
      <c r="H45" s="27">
        <f t="shared" si="22"/>
        <v>1.7607924659786698</v>
      </c>
      <c r="I45" s="41">
        <v>16</v>
      </c>
      <c r="J45" s="42">
        <f t="shared" si="23"/>
        <v>28.172679455658717</v>
      </c>
      <c r="K45" s="30">
        <f t="shared" si="24"/>
        <v>2.817267945565872</v>
      </c>
      <c r="L45" s="43">
        <f t="shared" si="25"/>
        <v>12.837740855665883</v>
      </c>
      <c r="M45" s="30"/>
      <c r="N45" s="44"/>
      <c r="R45"/>
      <c r="S45"/>
      <c r="T45"/>
      <c r="U45"/>
    </row>
    <row r="46" spans="1:21" ht="15" x14ac:dyDescent="0.3">
      <c r="E46" s="28"/>
      <c r="F46" s="27"/>
      <c r="G46" s="30"/>
      <c r="H46" s="47"/>
      <c r="R46"/>
      <c r="S46"/>
      <c r="T46"/>
    </row>
    <row r="47" spans="1:21" x14ac:dyDescent="0.2">
      <c r="E47" s="28"/>
      <c r="F47" s="27"/>
      <c r="G47" s="30"/>
      <c r="H47" s="47"/>
    </row>
    <row r="48" spans="1:21" ht="23.25" x14ac:dyDescent="0.35">
      <c r="A48" s="14" t="s">
        <v>35</v>
      </c>
      <c r="E48" s="28"/>
      <c r="F48" s="27"/>
      <c r="H48" s="38"/>
      <c r="M48" s="39" t="s">
        <v>28</v>
      </c>
    </row>
    <row r="49" spans="1:25" x14ac:dyDescent="0.2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 x14ac:dyDescent="0.3">
      <c r="A50" s="1" t="s">
        <v>25</v>
      </c>
      <c r="B50" s="67">
        <v>0.11600000000000001</v>
      </c>
      <c r="C50" s="67">
        <v>0.121</v>
      </c>
      <c r="D50" s="27">
        <f>AVERAGE(B43:C43)</f>
        <v>0.40899999999999997</v>
      </c>
      <c r="E50" s="27">
        <f t="shared" ref="E50:E55" si="27">D50-E$8</f>
        <v>0.34749999999999998</v>
      </c>
      <c r="F50" s="27">
        <f t="shared" ref="F50:F55" si="28">LOG(E50)</f>
        <v>-0.45904519107386732</v>
      </c>
      <c r="G50" s="28">
        <f t="shared" ref="G50:G55" si="29">(F50-$B$16)/$B$15</f>
        <v>0.1981479604314027</v>
      </c>
      <c r="H50" s="27">
        <f t="shared" ref="H50:H55" si="30">10^G50</f>
        <v>1.5781488399911361</v>
      </c>
      <c r="I50" s="41">
        <v>16</v>
      </c>
      <c r="J50" s="42">
        <f t="shared" ref="J50:J55" si="31">H50*I50</f>
        <v>25.250381439858177</v>
      </c>
      <c r="K50" s="30">
        <f>(0.1*J50/1000)*1000</f>
        <v>2.5250381439858178</v>
      </c>
      <c r="L50" s="43">
        <f t="shared" ref="L50:L55" si="32">K50*100/L31</f>
        <v>4.6153867683992473</v>
      </c>
      <c r="M50" s="30">
        <f>AVERAGE(L50:L52)</f>
        <v>7.6409962078926492</v>
      </c>
      <c r="N50" s="44">
        <f>STDEV(L51:L52)</f>
        <v>2.3286351921966562</v>
      </c>
      <c r="O50" s="48">
        <f>L50/L40</f>
        <v>2.9221358131458182</v>
      </c>
      <c r="P50" s="30">
        <f>AVERAGE(O50:O52)</f>
        <v>2.9513916063867538</v>
      </c>
      <c r="Q50" s="44">
        <f>STDEV(O50:O52)</f>
        <v>1.0617189256081738</v>
      </c>
      <c r="S50"/>
      <c r="T50"/>
    </row>
    <row r="51" spans="1:25" ht="15" x14ac:dyDescent="0.3">
      <c r="B51" s="67">
        <v>9.6000000000000002E-2</v>
      </c>
      <c r="C51" s="67">
        <v>9.7000000000000003E-2</v>
      </c>
      <c r="D51" s="27">
        <f>AVERAGE(B44:C44)</f>
        <v>0.6865</v>
      </c>
      <c r="E51" s="27">
        <f t="shared" si="27"/>
        <v>0.625</v>
      </c>
      <c r="F51" s="27">
        <f t="shared" si="28"/>
        <v>-0.20411998265592479</v>
      </c>
      <c r="G51" s="28">
        <f t="shared" si="29"/>
        <v>0.44846266538307661</v>
      </c>
      <c r="H51" s="27">
        <f t="shared" si="30"/>
        <v>2.8084239330466376</v>
      </c>
      <c r="I51" s="41">
        <v>16</v>
      </c>
      <c r="J51" s="42">
        <f t="shared" si="31"/>
        <v>44.934782928746202</v>
      </c>
      <c r="K51" s="30">
        <f t="shared" ref="K51:K55" si="33">(0.1*J51/1000)*1000</f>
        <v>4.4934782928746202</v>
      </c>
      <c r="L51" s="43">
        <f t="shared" si="32"/>
        <v>10.800394662951247</v>
      </c>
      <c r="M51" s="30"/>
      <c r="N51" s="44"/>
      <c r="O51" s="2">
        <f>L51/L41</f>
        <v>4.0274360804714879</v>
      </c>
      <c r="P51" s="30"/>
      <c r="Q51" s="44"/>
      <c r="S51"/>
      <c r="T51"/>
    </row>
    <row r="52" spans="1:25" ht="15" x14ac:dyDescent="0.3">
      <c r="B52" s="67">
        <v>8.7999999999999995E-2</v>
      </c>
      <c r="C52" s="67">
        <v>7.8E-2</v>
      </c>
      <c r="D52" s="27">
        <f>AVERAGE(B45:C45)</f>
        <v>0.45</v>
      </c>
      <c r="E52" s="27">
        <f t="shared" si="27"/>
        <v>0.38850000000000001</v>
      </c>
      <c r="F52" s="27">
        <f t="shared" si="28"/>
        <v>-0.41060897686306691</v>
      </c>
      <c r="G52" s="28">
        <f t="shared" si="29"/>
        <v>0.24570817130421346</v>
      </c>
      <c r="H52" s="27">
        <f t="shared" si="30"/>
        <v>1.7607924659786698</v>
      </c>
      <c r="I52" s="41">
        <v>16</v>
      </c>
      <c r="J52" s="42">
        <f t="shared" si="31"/>
        <v>28.172679455658717</v>
      </c>
      <c r="K52" s="30">
        <f t="shared" si="33"/>
        <v>2.817267945565872</v>
      </c>
      <c r="L52" s="43">
        <f t="shared" si="32"/>
        <v>7.5072071923274546</v>
      </c>
      <c r="M52" s="30"/>
      <c r="N52" s="44"/>
      <c r="O52" s="2">
        <f t="shared" ref="O52:O55" si="34">L52/L42</f>
        <v>1.9046029255429553</v>
      </c>
      <c r="P52" s="30"/>
      <c r="Q52" s="44"/>
      <c r="S52"/>
      <c r="T52"/>
    </row>
    <row r="53" spans="1:25" ht="15" x14ac:dyDescent="0.3">
      <c r="A53" s="1" t="s">
        <v>26</v>
      </c>
      <c r="B53" s="67">
        <v>0.309</v>
      </c>
      <c r="C53" s="67">
        <v>0.29499999999999998</v>
      </c>
      <c r="D53" s="27">
        <f>AVERAGE(B53:C53)</f>
        <v>0.30199999999999999</v>
      </c>
      <c r="E53" s="27">
        <f t="shared" si="27"/>
        <v>0.24049999999999999</v>
      </c>
      <c r="F53" s="27">
        <f t="shared" si="28"/>
        <v>-0.61888491929014944</v>
      </c>
      <c r="G53" s="28">
        <f t="shared" si="29"/>
        <v>4.1199047233227405E-2</v>
      </c>
      <c r="H53" s="27">
        <f t="shared" si="30"/>
        <v>1.0995096547432119</v>
      </c>
      <c r="I53" s="41">
        <v>16</v>
      </c>
      <c r="J53" s="42">
        <f t="shared" si="31"/>
        <v>17.592154475891391</v>
      </c>
      <c r="K53" s="30">
        <f t="shared" si="33"/>
        <v>1.7592154475891393</v>
      </c>
      <c r="L53" s="43">
        <f t="shared" si="32"/>
        <v>7.1730076847653264</v>
      </c>
      <c r="M53" s="30">
        <f>AVERAGE(L53:L55)</f>
        <v>4.7622637960799965</v>
      </c>
      <c r="N53" s="44">
        <f>STDEV(L54:L55)</f>
        <v>1.4851005078435768</v>
      </c>
      <c r="O53" s="2">
        <f>L53/L43</f>
        <v>0.7684385411452207</v>
      </c>
      <c r="P53" s="30">
        <f>AVERAGE(O53:O55)</f>
        <v>0.40926860349419308</v>
      </c>
      <c r="Q53" s="44">
        <f>STDEV(O53:O55)</f>
        <v>0.31294870937335806</v>
      </c>
      <c r="S53"/>
      <c r="T53"/>
    </row>
    <row r="54" spans="1:25" ht="15" x14ac:dyDescent="0.3">
      <c r="A54" s="45"/>
      <c r="B54" s="67">
        <v>0.19400000000000001</v>
      </c>
      <c r="C54" s="67">
        <v>0.19400000000000001</v>
      </c>
      <c r="D54" s="27">
        <f>AVERAGE(B54:C54)</f>
        <v>0.19400000000000001</v>
      </c>
      <c r="E54" s="27">
        <f t="shared" si="27"/>
        <v>0.13250000000000001</v>
      </c>
      <c r="F54" s="27">
        <f t="shared" si="28"/>
        <v>-0.87778412172717335</v>
      </c>
      <c r="G54" s="28">
        <f t="shared" si="29"/>
        <v>-0.21301777923298584</v>
      </c>
      <c r="H54" s="27">
        <f t="shared" si="30"/>
        <v>0.61232532371702619</v>
      </c>
      <c r="I54" s="41">
        <v>16</v>
      </c>
      <c r="J54" s="42">
        <f t="shared" si="31"/>
        <v>9.7972051794724191</v>
      </c>
      <c r="K54" s="30">
        <f t="shared" si="33"/>
        <v>0.9797205179472418</v>
      </c>
      <c r="L54" s="43">
        <f t="shared" si="32"/>
        <v>4.6070164915771104</v>
      </c>
      <c r="M54" s="30"/>
      <c r="N54" s="44"/>
      <c r="O54" s="2">
        <f t="shared" si="34"/>
        <v>0.26410182192873594</v>
      </c>
      <c r="P54" s="30"/>
      <c r="Q54" s="44"/>
      <c r="S54"/>
      <c r="T54"/>
    </row>
    <row r="55" spans="1:25" ht="15" x14ac:dyDescent="0.3">
      <c r="A55" s="46"/>
      <c r="B55" s="67">
        <v>0.127</v>
      </c>
      <c r="C55" s="67">
        <v>0.124</v>
      </c>
      <c r="D55" s="27">
        <f>AVERAGE(B55:C55)</f>
        <v>0.1255</v>
      </c>
      <c r="E55" s="27">
        <f t="shared" si="27"/>
        <v>6.4000000000000001E-2</v>
      </c>
      <c r="F55" s="27">
        <f t="shared" si="28"/>
        <v>-1.1938200260161129</v>
      </c>
      <c r="G55" s="28">
        <f t="shared" si="29"/>
        <v>-0.52333794971422509</v>
      </c>
      <c r="H55" s="27">
        <f t="shared" si="30"/>
        <v>0.29968296045634119</v>
      </c>
      <c r="I55" s="41">
        <v>16</v>
      </c>
      <c r="J55" s="42">
        <f t="shared" si="31"/>
        <v>4.794927367301459</v>
      </c>
      <c r="K55" s="30">
        <f t="shared" si="33"/>
        <v>0.47949273673014592</v>
      </c>
      <c r="L55" s="43">
        <f t="shared" si="32"/>
        <v>2.5067672118975519</v>
      </c>
      <c r="M55" s="30"/>
      <c r="N55" s="44"/>
      <c r="O55" s="2">
        <f t="shared" si="34"/>
        <v>0.19526544740862259</v>
      </c>
      <c r="P55" s="30"/>
      <c r="Q55" s="44"/>
      <c r="S55"/>
      <c r="T55"/>
      <c r="Y55" s="1"/>
    </row>
    <row r="56" spans="1:25" x14ac:dyDescent="0.2">
      <c r="D56" s="27"/>
      <c r="E56" s="28"/>
      <c r="F56" s="27"/>
      <c r="G56" s="30"/>
      <c r="H56" s="47"/>
    </row>
    <row r="57" spans="1:25" x14ac:dyDescent="0.2"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 x14ac:dyDescent="0.3">
      <c r="C58"/>
      <c r="D58"/>
      <c r="E58"/>
      <c r="F58"/>
      <c r="G58"/>
      <c r="H58" s="47"/>
      <c r="M58" s="2" t="s">
        <v>25</v>
      </c>
      <c r="N58" s="30">
        <f>P50</f>
        <v>2.9513916063867538</v>
      </c>
      <c r="O58" s="30">
        <f>Q50</f>
        <v>1.0617189256081738</v>
      </c>
    </row>
    <row r="59" spans="1:25" ht="15" x14ac:dyDescent="0.3">
      <c r="D59"/>
      <c r="E59"/>
      <c r="G59"/>
      <c r="M59" s="2" t="s">
        <v>26</v>
      </c>
      <c r="N59" s="30">
        <f>P53</f>
        <v>0.40926860349419308</v>
      </c>
      <c r="O59" s="30">
        <f>Q53</f>
        <v>0.31294870937335806</v>
      </c>
    </row>
    <row r="60" spans="1:25" x14ac:dyDescent="0.2">
      <c r="G60" s="30"/>
      <c r="H60" s="47"/>
    </row>
    <row r="61" spans="1:25" ht="15" x14ac:dyDescent="0.3">
      <c r="A61" s="49"/>
      <c r="D61"/>
      <c r="E61"/>
      <c r="F61"/>
      <c r="G61" s="30"/>
      <c r="H61" s="47"/>
    </row>
    <row r="62" spans="1:25" ht="15" x14ac:dyDescent="0.3">
      <c r="C62" s="27"/>
      <c r="D62"/>
      <c r="E62"/>
      <c r="F62"/>
      <c r="G62" s="30"/>
      <c r="H62" s="47"/>
    </row>
    <row r="63" spans="1:25" ht="15" x14ac:dyDescent="0.3">
      <c r="C63" s="27"/>
      <c r="D63"/>
      <c r="E63"/>
      <c r="F63"/>
      <c r="G63" s="30"/>
      <c r="H63" s="47"/>
    </row>
    <row r="64" spans="1:25" ht="13.5" thickBot="1" x14ac:dyDescent="0.25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 x14ac:dyDescent="0.2">
      <c r="A65" s="1" t="s">
        <v>33</v>
      </c>
      <c r="B65" s="30">
        <f>M40</f>
        <v>2.7342580607953679</v>
      </c>
      <c r="C65" s="30">
        <f>N40</f>
        <v>0.89088946255431245</v>
      </c>
      <c r="D65" s="27"/>
      <c r="E65" s="28"/>
      <c r="F65" s="27"/>
      <c r="G65" s="30"/>
      <c r="H65" s="47"/>
    </row>
    <row r="66" spans="1:8" x14ac:dyDescent="0.2">
      <c r="A66" s="1" t="s">
        <v>25</v>
      </c>
      <c r="B66" s="30">
        <f>M50</f>
        <v>7.6409962078926492</v>
      </c>
      <c r="C66" s="30">
        <f>N50</f>
        <v>2.3286351921966562</v>
      </c>
      <c r="D66" s="27"/>
      <c r="E66" s="28"/>
      <c r="F66" s="27"/>
      <c r="G66" s="30"/>
      <c r="H66" s="47"/>
    </row>
    <row r="67" spans="1:8" x14ac:dyDescent="0.2">
      <c r="A67" s="52" t="s">
        <v>34</v>
      </c>
      <c r="B67" s="30">
        <f>M43</f>
        <v>13.205452162135089</v>
      </c>
      <c r="C67" s="30">
        <f>N43</f>
        <v>3.2571821641114216</v>
      </c>
      <c r="D67" s="27"/>
      <c r="E67" s="28"/>
      <c r="F67" s="27"/>
      <c r="G67" s="30"/>
      <c r="H67" s="47"/>
    </row>
    <row r="68" spans="1:8" x14ac:dyDescent="0.2">
      <c r="A68" s="45" t="s">
        <v>26</v>
      </c>
      <c r="B68" s="30">
        <f>M53</f>
        <v>4.7622637960799965</v>
      </c>
      <c r="C68" s="30">
        <f>N53</f>
        <v>1.4851005078435768</v>
      </c>
      <c r="D68" s="27"/>
      <c r="E68" s="28"/>
      <c r="F68" s="27"/>
      <c r="G68" s="30"/>
      <c r="H68" s="47"/>
    </row>
    <row r="69" spans="1:8" x14ac:dyDescent="0.2">
      <c r="A69" s="53"/>
      <c r="C69" s="27"/>
      <c r="D69" s="27"/>
      <c r="E69" s="28"/>
      <c r="F69" s="27"/>
      <c r="G69" s="30"/>
      <c r="H69" s="47"/>
    </row>
    <row r="70" spans="1:8" x14ac:dyDescent="0.2">
      <c r="A70" s="53"/>
      <c r="C70" s="27"/>
      <c r="D70" s="27"/>
      <c r="E70" s="28"/>
      <c r="F70" s="27"/>
      <c r="G70" s="30"/>
      <c r="H70" s="47"/>
    </row>
    <row r="71" spans="1:8" x14ac:dyDescent="0.2">
      <c r="A71" s="53"/>
      <c r="B71" s="48"/>
      <c r="C71" s="27"/>
      <c r="D71" s="27"/>
      <c r="E71" s="28"/>
      <c r="F71" s="27"/>
      <c r="G71" s="30"/>
      <c r="H71" s="47"/>
    </row>
    <row r="72" spans="1:8" x14ac:dyDescent="0.2">
      <c r="A72" s="53"/>
      <c r="B72" s="48"/>
      <c r="C72" s="27"/>
      <c r="D72" s="27"/>
      <c r="E72" s="28"/>
      <c r="F72" s="27"/>
      <c r="G72" s="30"/>
      <c r="H72" s="47"/>
    </row>
    <row r="73" spans="1:8" x14ac:dyDescent="0.2">
      <c r="C73" s="27"/>
      <c r="D73" s="27"/>
      <c r="E73" s="28"/>
      <c r="F73" s="27"/>
      <c r="G73" s="30"/>
      <c r="H73" s="47"/>
    </row>
    <row r="74" spans="1:8" x14ac:dyDescent="0.2">
      <c r="C74" s="27"/>
      <c r="D74" s="28"/>
      <c r="H74" s="47"/>
    </row>
    <row r="75" spans="1:8" x14ac:dyDescent="0.2">
      <c r="A75" s="54"/>
      <c r="C75" s="27"/>
      <c r="D75" s="28"/>
      <c r="H75" s="38"/>
    </row>
    <row r="76" spans="1:8" x14ac:dyDescent="0.2">
      <c r="A76" s="54"/>
      <c r="C76" s="27"/>
      <c r="D76" s="28"/>
      <c r="H76" s="38"/>
    </row>
    <row r="77" spans="1:8" x14ac:dyDescent="0.2">
      <c r="A77" s="55"/>
      <c r="B77" s="38"/>
      <c r="C77" s="56"/>
      <c r="D77" s="57"/>
      <c r="E77" s="38"/>
      <c r="F77" s="38"/>
      <c r="G77" s="38"/>
    </row>
    <row r="78" spans="1:8" x14ac:dyDescent="0.2">
      <c r="A78" s="52"/>
      <c r="B78" s="58"/>
      <c r="C78" s="59"/>
      <c r="D78" s="38"/>
      <c r="E78" s="38"/>
      <c r="F78" s="38"/>
      <c r="G78" s="38"/>
    </row>
    <row r="79" spans="1:8" x14ac:dyDescent="0.2">
      <c r="A79" s="52"/>
      <c r="B79" s="42"/>
      <c r="C79" s="56"/>
      <c r="D79" s="38"/>
      <c r="E79" s="38"/>
      <c r="F79" s="38"/>
      <c r="G79" s="38"/>
    </row>
    <row r="80" spans="1:8" x14ac:dyDescent="0.2">
      <c r="A80" s="52"/>
      <c r="B80" s="42"/>
      <c r="C80" s="56"/>
      <c r="D80" s="38"/>
      <c r="E80" s="38"/>
      <c r="F80" s="38"/>
      <c r="G80" s="38"/>
    </row>
    <row r="81" spans="1:7" x14ac:dyDescent="0.2">
      <c r="A81" s="52"/>
      <c r="B81" s="42"/>
      <c r="C81" s="56"/>
      <c r="D81" s="38"/>
      <c r="E81" s="38"/>
      <c r="F81" s="38"/>
      <c r="G81" s="38"/>
    </row>
    <row r="82" spans="1:7" x14ac:dyDescent="0.2">
      <c r="A82" s="52"/>
      <c r="B82" s="42"/>
      <c r="C82" s="56"/>
      <c r="D82" s="38"/>
      <c r="E82" s="38"/>
      <c r="F82" s="38"/>
      <c r="G82" s="38"/>
    </row>
    <row r="83" spans="1:7" x14ac:dyDescent="0.2">
      <c r="A83" s="52"/>
      <c r="B83" s="38"/>
      <c r="C83" s="38"/>
      <c r="D83" s="60"/>
      <c r="E83" s="58"/>
      <c r="F83" s="58"/>
      <c r="G83" s="38"/>
    </row>
    <row r="84" spans="1:7" x14ac:dyDescent="0.2">
      <c r="A84" s="52"/>
      <c r="B84" s="42"/>
      <c r="C84" s="56"/>
      <c r="D84" s="47"/>
      <c r="E84" s="47"/>
      <c r="F84" s="47"/>
      <c r="G84" s="38"/>
    </row>
    <row r="85" spans="1:7" x14ac:dyDescent="0.2">
      <c r="A85" s="52"/>
      <c r="B85" s="42"/>
      <c r="C85" s="56"/>
      <c r="D85" s="47"/>
      <c r="E85" s="47"/>
      <c r="F85" s="47"/>
      <c r="G85" s="38"/>
    </row>
    <row r="86" spans="1:7" x14ac:dyDescent="0.2">
      <c r="A86" s="52"/>
      <c r="B86" s="42"/>
      <c r="C86" s="56"/>
      <c r="D86" s="47"/>
      <c r="E86" s="47"/>
      <c r="F86" s="47"/>
      <c r="G86" s="38"/>
    </row>
    <row r="87" spans="1:7" x14ac:dyDescent="0.2">
      <c r="A87" s="52"/>
      <c r="B87" s="42"/>
      <c r="C87" s="56"/>
      <c r="D87" s="47"/>
      <c r="E87" s="47"/>
      <c r="F87" s="47"/>
      <c r="G87" s="38"/>
    </row>
    <row r="88" spans="1:7" x14ac:dyDescent="0.2">
      <c r="A88" s="52"/>
      <c r="B88" s="38"/>
      <c r="C88" s="47"/>
      <c r="D88" s="47"/>
      <c r="E88" s="47"/>
      <c r="F88" s="47"/>
      <c r="G88" s="38"/>
    </row>
    <row r="89" spans="1:7" x14ac:dyDescent="0.2">
      <c r="A89" s="52"/>
      <c r="B89" s="38"/>
      <c r="C89" s="47"/>
      <c r="D89" s="47"/>
      <c r="E89" s="47"/>
      <c r="F89" s="47"/>
      <c r="G89" s="38"/>
    </row>
    <row r="90" spans="1:7" x14ac:dyDescent="0.2">
      <c r="C90" s="47"/>
      <c r="D90" s="47"/>
      <c r="E90" s="61"/>
      <c r="F90" s="61"/>
    </row>
    <row r="91" spans="1:7" x14ac:dyDescent="0.2">
      <c r="C91" s="47"/>
      <c r="D91" s="47"/>
      <c r="E91" s="61"/>
      <c r="F91" s="61"/>
    </row>
    <row r="92" spans="1:7" x14ac:dyDescent="0.2">
      <c r="C92" s="47"/>
      <c r="D92" s="47"/>
      <c r="E92" s="61"/>
      <c r="F92" s="61"/>
    </row>
    <row r="93" spans="1:7" x14ac:dyDescent="0.2">
      <c r="C93" s="47"/>
      <c r="D93" s="47"/>
      <c r="E93" s="61"/>
      <c r="F93" s="61"/>
    </row>
    <row r="94" spans="1:7" x14ac:dyDescent="0.2">
      <c r="C94" s="47"/>
      <c r="E94" s="61"/>
      <c r="F94" s="61"/>
    </row>
    <row r="95" spans="1:7" x14ac:dyDescent="0.2">
      <c r="C95" s="47"/>
      <c r="E95" s="61"/>
      <c r="F95" s="61"/>
    </row>
    <row r="96" spans="1:7" x14ac:dyDescent="0.2">
      <c r="C96" s="47"/>
      <c r="D96" s="47"/>
      <c r="E96" s="61"/>
      <c r="F96" s="61"/>
    </row>
    <row r="97" spans="2:6" x14ac:dyDescent="0.2">
      <c r="C97" s="47"/>
      <c r="D97" s="47"/>
      <c r="E97" s="61"/>
      <c r="F97" s="61"/>
    </row>
    <row r="98" spans="2:6" x14ac:dyDescent="0.2">
      <c r="C98" s="47"/>
      <c r="D98" s="47"/>
      <c r="E98" s="61"/>
      <c r="F98" s="61"/>
    </row>
    <row r="99" spans="2:6" x14ac:dyDescent="0.2">
      <c r="C99" s="47"/>
      <c r="D99" s="47"/>
      <c r="E99" s="61"/>
      <c r="F99" s="61"/>
    </row>
    <row r="100" spans="2:6" x14ac:dyDescent="0.2">
      <c r="C100" s="47"/>
      <c r="D100" s="47"/>
      <c r="E100" s="61"/>
      <c r="F100" s="61"/>
    </row>
    <row r="101" spans="2:6" x14ac:dyDescent="0.2">
      <c r="C101" s="47"/>
      <c r="D101" s="47"/>
      <c r="E101" s="61"/>
      <c r="F101" s="61"/>
    </row>
    <row r="102" spans="2:6" x14ac:dyDescent="0.2">
      <c r="C102" s="47"/>
      <c r="D102" s="47"/>
      <c r="E102" s="61"/>
      <c r="F102" s="61"/>
    </row>
    <row r="103" spans="2:6" x14ac:dyDescent="0.2">
      <c r="C103" s="47"/>
      <c r="D103" s="47"/>
      <c r="E103" s="61"/>
      <c r="F103" s="61"/>
    </row>
    <row r="104" spans="2:6" x14ac:dyDescent="0.2">
      <c r="C104" s="47"/>
      <c r="D104" s="47"/>
      <c r="E104" s="61"/>
      <c r="F104" s="61"/>
    </row>
    <row r="105" spans="2:6" x14ac:dyDescent="0.2">
      <c r="C105" s="47"/>
      <c r="D105" s="47"/>
      <c r="E105" s="61"/>
      <c r="F105" s="61"/>
    </row>
    <row r="106" spans="2:6" x14ac:dyDescent="0.2">
      <c r="C106" s="47"/>
    </row>
    <row r="107" spans="2:6" x14ac:dyDescent="0.2">
      <c r="C107" s="47"/>
    </row>
    <row r="108" spans="2:6" ht="13.5" thickBot="1" x14ac:dyDescent="0.25">
      <c r="B108" s="62"/>
      <c r="C108" s="62"/>
      <c r="D108" s="62"/>
      <c r="E108" s="62"/>
    </row>
    <row r="109" spans="2:6" x14ac:dyDescent="0.2">
      <c r="B109" s="61"/>
      <c r="C109" s="61"/>
      <c r="D109" s="61"/>
      <c r="E109" s="61"/>
    </row>
    <row r="110" spans="2:6" x14ac:dyDescent="0.2">
      <c r="B110" s="61"/>
      <c r="C110" s="61"/>
      <c r="D110" s="61"/>
      <c r="E110" s="61"/>
    </row>
    <row r="111" spans="2:6" x14ac:dyDescent="0.2">
      <c r="B111" s="61"/>
      <c r="C111" s="61"/>
      <c r="D111" s="61"/>
      <c r="E111" s="61"/>
    </row>
    <row r="112" spans="2:6" x14ac:dyDescent="0.2">
      <c r="B112" s="61"/>
      <c r="C112" s="61"/>
      <c r="D112" s="61"/>
      <c r="E112" s="61"/>
    </row>
    <row r="113" spans="2:5" x14ac:dyDescent="0.2">
      <c r="B113" s="61"/>
      <c r="C113" s="61"/>
      <c r="D113" s="61"/>
      <c r="E113" s="61"/>
    </row>
    <row r="114" spans="2:5" x14ac:dyDescent="0.2">
      <c r="B114" s="61"/>
      <c r="C114" s="61"/>
      <c r="D114" s="61"/>
      <c r="E114" s="61"/>
    </row>
    <row r="115" spans="2:5" x14ac:dyDescent="0.2">
      <c r="B115" s="61"/>
      <c r="C115" s="61"/>
      <c r="D115" s="61"/>
      <c r="E115" s="61"/>
    </row>
    <row r="116" spans="2:5" x14ac:dyDescent="0.2">
      <c r="B116" s="61"/>
      <c r="C116" s="61"/>
      <c r="D116" s="61"/>
      <c r="E116" s="61"/>
    </row>
    <row r="117" spans="2:5" x14ac:dyDescent="0.2">
      <c r="B117" s="61"/>
      <c r="C117" s="61"/>
      <c r="D117" s="61"/>
      <c r="E117" s="61"/>
    </row>
    <row r="118" spans="2:5" x14ac:dyDescent="0.2">
      <c r="B118" s="61"/>
      <c r="C118" s="61"/>
      <c r="D118" s="61"/>
      <c r="E118" s="6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siNTP</vt:lpstr>
      <vt:lpstr>siCDKN2A</vt:lpstr>
      <vt:lpstr>siNTP!Zone_d_impression</vt:lpstr>
    </vt:vector>
  </TitlesOfParts>
  <Company>CNRS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marlene</dc:creator>
  <cp:lastModifiedBy>Clara Salazar-Cardozo</cp:lastModifiedBy>
  <dcterms:created xsi:type="dcterms:W3CDTF">2015-12-08T15:20:20Z</dcterms:created>
  <dcterms:modified xsi:type="dcterms:W3CDTF">2016-06-08T15:12:45Z</dcterms:modified>
</cp:coreProperties>
</file>