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\fichiers mis à jour 12.5.16\"/>
    </mc:Choice>
  </mc:AlternateContent>
  <bookViews>
    <workbookView xWindow="1800" yWindow="75" windowWidth="8295" windowHeight="10155" tabRatio="693" activeTab="2"/>
  </bookViews>
  <sheets>
    <sheet name="siNTP" sheetId="3" r:id="rId1"/>
    <sheet name="siCDKN2A" sheetId="1" r:id="rId2"/>
    <sheet name="siPRC1" sheetId="4" r:id="rId3"/>
    <sheet name="siHNF4A" sheetId="5" r:id="rId4"/>
  </sheets>
  <externalReferences>
    <externalReference r:id="rId5"/>
  </externalReferences>
  <definedNames>
    <definedName name="_xlnm.Print_Area" localSheetId="1">siCDKN2A!$A$1:$Q$83</definedName>
    <definedName name="_xlnm.Print_Area" localSheetId="3">siHNF4A!$A$1:$Q$83</definedName>
    <definedName name="_xlnm.Print_Area" localSheetId="0">siNTP!$A$1:$Q$83</definedName>
    <definedName name="_xlnm.Print_Area" localSheetId="2">siPRC1!$A$1:$Q$83</definedName>
  </definedNames>
  <calcPr calcId="152511"/>
</workbook>
</file>

<file path=xl/calcChain.xml><?xml version="1.0" encoding="utf-8"?>
<calcChain xmlns="http://schemas.openxmlformats.org/spreadsheetml/2006/main">
  <c r="B9" i="5" l="1"/>
  <c r="B12" i="5"/>
  <c r="B8" i="5"/>
  <c r="B13" i="5"/>
  <c r="B13" i="4"/>
  <c r="B9" i="4"/>
  <c r="G9" i="4" s="1"/>
  <c r="B13" i="1"/>
  <c r="B9" i="1"/>
  <c r="B13" i="3"/>
  <c r="B8" i="3"/>
  <c r="B8" i="4"/>
  <c r="B8" i="1"/>
  <c r="B9" i="3"/>
  <c r="B10" i="3"/>
  <c r="G10" i="3" s="1"/>
  <c r="B11" i="3"/>
  <c r="B12" i="3"/>
  <c r="B10" i="1"/>
  <c r="B11" i="1"/>
  <c r="B12" i="1"/>
  <c r="B12" i="4"/>
  <c r="B10" i="4"/>
  <c r="B11" i="4"/>
  <c r="G11" i="4" s="1"/>
  <c r="B11" i="5"/>
  <c r="B10" i="5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G13" i="5"/>
  <c r="E13" i="5"/>
  <c r="G12" i="5"/>
  <c r="E12" i="5"/>
  <c r="G11" i="5"/>
  <c r="E11" i="5"/>
  <c r="G10" i="5"/>
  <c r="E10" i="5"/>
  <c r="G9" i="5"/>
  <c r="E9" i="5"/>
  <c r="E8" i="5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0" i="4"/>
  <c r="E10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E9" i="3"/>
  <c r="G9" i="3"/>
  <c r="E8" i="3"/>
  <c r="F9" i="5" l="1"/>
  <c r="H9" i="5" s="1"/>
  <c r="F10" i="5"/>
  <c r="H10" i="5" s="1"/>
  <c r="F11" i="5"/>
  <c r="H11" i="5" s="1"/>
  <c r="F12" i="5"/>
  <c r="H12" i="5" s="1"/>
  <c r="F13" i="5"/>
  <c r="H13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F9" i="4"/>
  <c r="H9" i="4" s="1"/>
  <c r="F10" i="4"/>
  <c r="H10" i="4" s="1"/>
  <c r="B15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G24" i="4" s="1"/>
  <c r="H24" i="4" s="1"/>
  <c r="J24" i="4" s="1"/>
  <c r="K24" i="4" s="1"/>
  <c r="F9" i="3"/>
  <c r="H9" i="3" s="1"/>
  <c r="B15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l="1"/>
  <c r="F36" i="1" s="1"/>
  <c r="G42" i="3"/>
  <c r="H42" i="3" s="1"/>
  <c r="J42" i="3" s="1"/>
  <c r="K42" i="3" s="1"/>
  <c r="G53" i="3"/>
  <c r="H53" i="3" s="1"/>
  <c r="J53" i="3" s="1"/>
  <c r="K53" i="3" s="1"/>
  <c r="G45" i="3"/>
  <c r="H45" i="3" s="1"/>
  <c r="J45" i="3" s="1"/>
  <c r="K45" i="3" s="1"/>
  <c r="G27" i="3"/>
  <c r="H27" i="3" s="1"/>
  <c r="J27" i="3" s="1"/>
  <c r="K27" i="3" s="1"/>
  <c r="G23" i="3"/>
  <c r="H23" i="3" s="1"/>
  <c r="J23" i="3" s="1"/>
  <c r="K23" i="3" s="1"/>
  <c r="B16" i="3"/>
  <c r="G54" i="3" s="1"/>
  <c r="H54" i="3" s="1"/>
  <c r="J54" i="3" s="1"/>
  <c r="K54" i="3" s="1"/>
  <c r="G52" i="4"/>
  <c r="H52" i="4" s="1"/>
  <c r="J52" i="4" s="1"/>
  <c r="K52" i="4" s="1"/>
  <c r="B15" i="5"/>
  <c r="G44" i="4"/>
  <c r="H44" i="4" s="1"/>
  <c r="J44" i="4" s="1"/>
  <c r="K44" i="4" s="1"/>
  <c r="G26" i="4"/>
  <c r="H26" i="4" s="1"/>
  <c r="J26" i="4" s="1"/>
  <c r="K26" i="4" s="1"/>
  <c r="G53" i="4"/>
  <c r="H53" i="4" s="1"/>
  <c r="J53" i="4" s="1"/>
  <c r="K53" i="4" s="1"/>
  <c r="G45" i="4"/>
  <c r="H45" i="4" s="1"/>
  <c r="J45" i="4" s="1"/>
  <c r="K45" i="4" s="1"/>
  <c r="G41" i="4"/>
  <c r="H41" i="4" s="1"/>
  <c r="J41" i="4" s="1"/>
  <c r="K41" i="4" s="1"/>
  <c r="G34" i="4"/>
  <c r="H34" i="4" s="1"/>
  <c r="J34" i="4" s="1"/>
  <c r="K34" i="4" s="1"/>
  <c r="G27" i="4"/>
  <c r="H27" i="4" s="1"/>
  <c r="J27" i="4" s="1"/>
  <c r="K27" i="4" s="1"/>
  <c r="G23" i="4"/>
  <c r="H23" i="4" s="1"/>
  <c r="J23" i="4" s="1"/>
  <c r="K23" i="4" s="1"/>
  <c r="G25" i="3"/>
  <c r="H25" i="3" s="1"/>
  <c r="J25" i="3" s="1"/>
  <c r="K25" i="3" s="1"/>
  <c r="G32" i="3"/>
  <c r="H32" i="3" s="1"/>
  <c r="J32" i="3" s="1"/>
  <c r="K32" i="3" s="1"/>
  <c r="G43" i="3"/>
  <c r="H43" i="3" s="1"/>
  <c r="J43" i="3" s="1"/>
  <c r="K43" i="3" s="1"/>
  <c r="G51" i="3"/>
  <c r="H51" i="3" s="1"/>
  <c r="J51" i="3" s="1"/>
  <c r="K51" i="3" s="1"/>
  <c r="G55" i="3"/>
  <c r="H55" i="3" s="1"/>
  <c r="J55" i="3" s="1"/>
  <c r="K55" i="3" s="1"/>
  <c r="G52" i="3"/>
  <c r="H52" i="3" s="1"/>
  <c r="J52" i="3" s="1"/>
  <c r="K52" i="3" s="1"/>
  <c r="G22" i="3"/>
  <c r="H22" i="3" s="1"/>
  <c r="J22" i="3" s="1"/>
  <c r="K22" i="3" s="1"/>
  <c r="G26" i="3"/>
  <c r="H26" i="3" s="1"/>
  <c r="J26" i="3" s="1"/>
  <c r="K26" i="3" s="1"/>
  <c r="G40" i="3"/>
  <c r="H40" i="3" s="1"/>
  <c r="J40" i="3" s="1"/>
  <c r="K40" i="3" s="1"/>
  <c r="G52" i="5"/>
  <c r="H52" i="5" s="1"/>
  <c r="J52" i="5" s="1"/>
  <c r="K52" i="5" s="1"/>
  <c r="G33" i="5"/>
  <c r="H33" i="5" s="1"/>
  <c r="J33" i="5" s="1"/>
  <c r="K33" i="5" s="1"/>
  <c r="G40" i="4"/>
  <c r="H40" i="4" s="1"/>
  <c r="J40" i="4" s="1"/>
  <c r="K40" i="4" s="1"/>
  <c r="G33" i="4"/>
  <c r="H33" i="4" s="1"/>
  <c r="J33" i="4" s="1"/>
  <c r="K33" i="4" s="1"/>
  <c r="G22" i="4"/>
  <c r="H22" i="4" s="1"/>
  <c r="J22" i="4" s="1"/>
  <c r="K22" i="4" s="1"/>
  <c r="G43" i="5"/>
  <c r="H43" i="5" s="1"/>
  <c r="J43" i="5" s="1"/>
  <c r="K43" i="5" s="1"/>
  <c r="G25" i="5"/>
  <c r="H25" i="5" s="1"/>
  <c r="J25" i="5" s="1"/>
  <c r="K25" i="5" s="1"/>
  <c r="G55" i="4"/>
  <c r="H55" i="4" s="1"/>
  <c r="J55" i="4" s="1"/>
  <c r="K55" i="4" s="1"/>
  <c r="G51" i="4"/>
  <c r="H51" i="4" s="1"/>
  <c r="J51" i="4" s="1"/>
  <c r="K51" i="4" s="1"/>
  <c r="G43" i="4"/>
  <c r="H43" i="4" s="1"/>
  <c r="J43" i="4" s="1"/>
  <c r="K43" i="4" s="1"/>
  <c r="G36" i="4"/>
  <c r="H36" i="4" s="1"/>
  <c r="J36" i="4" s="1"/>
  <c r="K36" i="4" s="1"/>
  <c r="G32" i="4"/>
  <c r="H32" i="4" s="1"/>
  <c r="J32" i="4" s="1"/>
  <c r="K32" i="4" s="1"/>
  <c r="G25" i="4"/>
  <c r="H25" i="4" s="1"/>
  <c r="J25" i="4" s="1"/>
  <c r="K25" i="4" s="1"/>
  <c r="B16" i="5"/>
  <c r="G26" i="5" s="1"/>
  <c r="H26" i="5" s="1"/>
  <c r="J26" i="5" s="1"/>
  <c r="K26" i="5" s="1"/>
  <c r="E26" i="1"/>
  <c r="F26" i="1" s="1"/>
  <c r="G54" i="4"/>
  <c r="H54" i="4" s="1"/>
  <c r="J54" i="4" s="1"/>
  <c r="K54" i="4" s="1"/>
  <c r="G50" i="4"/>
  <c r="H50" i="4" s="1"/>
  <c r="J50" i="4" s="1"/>
  <c r="K50" i="4" s="1"/>
  <c r="L31" i="4" s="1"/>
  <c r="M31" i="4" s="1"/>
  <c r="G42" i="4"/>
  <c r="H42" i="4" s="1"/>
  <c r="J42" i="4" s="1"/>
  <c r="K42" i="4" s="1"/>
  <c r="L24" i="4" s="1"/>
  <c r="M24" i="4" s="1"/>
  <c r="G35" i="4"/>
  <c r="H35" i="4" s="1"/>
  <c r="J35" i="4" s="1"/>
  <c r="K35" i="4" s="1"/>
  <c r="G31" i="4"/>
  <c r="H31" i="4" s="1"/>
  <c r="J31" i="4" s="1"/>
  <c r="K31" i="4" s="1"/>
  <c r="E24" i="1"/>
  <c r="F24" i="1" s="1"/>
  <c r="E23" i="1"/>
  <c r="F23" i="1" s="1"/>
  <c r="E22" i="1"/>
  <c r="F22" i="1" s="1"/>
  <c r="E27" i="1"/>
  <c r="E25" i="1"/>
  <c r="F25" i="1" s="1"/>
  <c r="F9" i="1"/>
  <c r="H9" i="1" s="1"/>
  <c r="F10" i="1"/>
  <c r="H10" i="1" s="1"/>
  <c r="F11" i="1"/>
  <c r="H11" i="1" s="1"/>
  <c r="F12" i="1"/>
  <c r="H12" i="1" s="1"/>
  <c r="F13" i="1"/>
  <c r="H13" i="1" s="1"/>
  <c r="F27" i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L33" i="5" l="1"/>
  <c r="M33" i="5" s="1"/>
  <c r="L33" i="4"/>
  <c r="M33" i="4" s="1"/>
  <c r="L23" i="4"/>
  <c r="M23" i="4" s="1"/>
  <c r="L25" i="4"/>
  <c r="M25" i="4" s="1"/>
  <c r="L26" i="4"/>
  <c r="M26" i="4" s="1"/>
  <c r="L35" i="4"/>
  <c r="M35" i="4" s="1"/>
  <c r="B15" i="1"/>
  <c r="B16" i="1"/>
  <c r="L27" i="3"/>
  <c r="M27" i="3" s="1"/>
  <c r="L25" i="3"/>
  <c r="M25" i="3" s="1"/>
  <c r="L32" i="3"/>
  <c r="M32" i="3" s="1"/>
  <c r="G35" i="3"/>
  <c r="H35" i="3" s="1"/>
  <c r="J35" i="3" s="1"/>
  <c r="K35" i="3" s="1"/>
  <c r="L35" i="3" s="1"/>
  <c r="M35" i="3" s="1"/>
  <c r="G44" i="3"/>
  <c r="H44" i="3" s="1"/>
  <c r="J44" i="3" s="1"/>
  <c r="K44" i="3" s="1"/>
  <c r="L26" i="3" s="1"/>
  <c r="M26" i="3" s="1"/>
  <c r="G33" i="3"/>
  <c r="H33" i="3" s="1"/>
  <c r="J33" i="3" s="1"/>
  <c r="K33" i="3" s="1"/>
  <c r="L33" i="3" s="1"/>
  <c r="M33" i="3" s="1"/>
  <c r="G36" i="3"/>
  <c r="H36" i="3" s="1"/>
  <c r="J36" i="3" s="1"/>
  <c r="K36" i="3" s="1"/>
  <c r="L36" i="3" s="1"/>
  <c r="M36" i="3" s="1"/>
  <c r="G34" i="3"/>
  <c r="H34" i="3" s="1"/>
  <c r="J34" i="3" s="1"/>
  <c r="K34" i="3" s="1"/>
  <c r="L34" i="3" s="1"/>
  <c r="M34" i="3" s="1"/>
  <c r="G24" i="3"/>
  <c r="H24" i="3" s="1"/>
  <c r="J24" i="3" s="1"/>
  <c r="K24" i="3" s="1"/>
  <c r="L24" i="3" s="1"/>
  <c r="M24" i="3" s="1"/>
  <c r="G50" i="3"/>
  <c r="H50" i="3" s="1"/>
  <c r="J50" i="3" s="1"/>
  <c r="K50" i="3" s="1"/>
  <c r="L22" i="3" s="1"/>
  <c r="G41" i="3"/>
  <c r="H41" i="3" s="1"/>
  <c r="J41" i="3" s="1"/>
  <c r="K41" i="3" s="1"/>
  <c r="L23" i="3" s="1"/>
  <c r="G31" i="3"/>
  <c r="H31" i="3" s="1"/>
  <c r="J31" i="3" s="1"/>
  <c r="K31" i="3" s="1"/>
  <c r="L31" i="3" s="1"/>
  <c r="M31" i="3" s="1"/>
  <c r="L32" i="4"/>
  <c r="M32" i="4" s="1"/>
  <c r="L36" i="4"/>
  <c r="M36" i="4" s="1"/>
  <c r="L22" i="4"/>
  <c r="M22" i="4" s="1"/>
  <c r="L27" i="4"/>
  <c r="M27" i="4" s="1"/>
  <c r="L34" i="4"/>
  <c r="M34" i="4" s="1"/>
  <c r="G36" i="5"/>
  <c r="H36" i="5" s="1"/>
  <c r="J36" i="5" s="1"/>
  <c r="K36" i="5" s="1"/>
  <c r="G40" i="5"/>
  <c r="H40" i="5" s="1"/>
  <c r="J40" i="5" s="1"/>
  <c r="K40" i="5" s="1"/>
  <c r="G51" i="5"/>
  <c r="H51" i="5" s="1"/>
  <c r="J51" i="5" s="1"/>
  <c r="K51" i="5" s="1"/>
  <c r="G23" i="5"/>
  <c r="H23" i="5" s="1"/>
  <c r="J23" i="5" s="1"/>
  <c r="K23" i="5" s="1"/>
  <c r="G27" i="5"/>
  <c r="H27" i="5" s="1"/>
  <c r="J27" i="5" s="1"/>
  <c r="K27" i="5" s="1"/>
  <c r="G34" i="5"/>
  <c r="H34" i="5" s="1"/>
  <c r="J34" i="5" s="1"/>
  <c r="K34" i="5" s="1"/>
  <c r="G45" i="5"/>
  <c r="H45" i="5" s="1"/>
  <c r="J45" i="5" s="1"/>
  <c r="K45" i="5" s="1"/>
  <c r="G41" i="5"/>
  <c r="H41" i="5" s="1"/>
  <c r="J41" i="5" s="1"/>
  <c r="K41" i="5" s="1"/>
  <c r="G53" i="5"/>
  <c r="H53" i="5" s="1"/>
  <c r="J53" i="5" s="1"/>
  <c r="K53" i="5" s="1"/>
  <c r="L25" i="5" s="1"/>
  <c r="M25" i="5" s="1"/>
  <c r="G24" i="5"/>
  <c r="H24" i="5" s="1"/>
  <c r="J24" i="5" s="1"/>
  <c r="K24" i="5" s="1"/>
  <c r="G31" i="5"/>
  <c r="H31" i="5" s="1"/>
  <c r="J31" i="5" s="1"/>
  <c r="K31" i="5" s="1"/>
  <c r="G35" i="5"/>
  <c r="H35" i="5" s="1"/>
  <c r="J35" i="5" s="1"/>
  <c r="K35" i="5" s="1"/>
  <c r="L35" i="5" s="1"/>
  <c r="M35" i="5" s="1"/>
  <c r="G42" i="5"/>
  <c r="H42" i="5" s="1"/>
  <c r="J42" i="5" s="1"/>
  <c r="K42" i="5" s="1"/>
  <c r="G50" i="5"/>
  <c r="H50" i="5" s="1"/>
  <c r="J50" i="5" s="1"/>
  <c r="K50" i="5" s="1"/>
  <c r="G54" i="5"/>
  <c r="H54" i="5" s="1"/>
  <c r="J54" i="5" s="1"/>
  <c r="K54" i="5" s="1"/>
  <c r="G32" i="5"/>
  <c r="H32" i="5" s="1"/>
  <c r="J32" i="5" s="1"/>
  <c r="K32" i="5" s="1"/>
  <c r="L32" i="5" s="1"/>
  <c r="M32" i="5" s="1"/>
  <c r="G55" i="5"/>
  <c r="H55" i="5" s="1"/>
  <c r="J55" i="5" s="1"/>
  <c r="K55" i="5" s="1"/>
  <c r="G22" i="5"/>
  <c r="H22" i="5" s="1"/>
  <c r="J22" i="5" s="1"/>
  <c r="K22" i="5" s="1"/>
  <c r="L22" i="5" s="1"/>
  <c r="M22" i="5" s="1"/>
  <c r="G44" i="5"/>
  <c r="H44" i="5" s="1"/>
  <c r="J44" i="5" s="1"/>
  <c r="K44" i="5" s="1"/>
  <c r="L26" i="5" s="1"/>
  <c r="M26" i="5" s="1"/>
  <c r="L51" i="5"/>
  <c r="L52" i="5"/>
  <c r="L41" i="4"/>
  <c r="L42" i="4"/>
  <c r="L43" i="4"/>
  <c r="L44" i="4"/>
  <c r="L50" i="4"/>
  <c r="L51" i="4"/>
  <c r="L52" i="4"/>
  <c r="L53" i="4"/>
  <c r="L54" i="4"/>
  <c r="L55" i="4"/>
  <c r="L43" i="3"/>
  <c r="L44" i="3"/>
  <c r="L45" i="3"/>
  <c r="L51" i="3"/>
  <c r="L52" i="3"/>
  <c r="L36" i="5" l="1"/>
  <c r="L40" i="5"/>
  <c r="L43" i="5"/>
  <c r="L45" i="4"/>
  <c r="O54" i="4"/>
  <c r="G43" i="1"/>
  <c r="H43" i="1" s="1"/>
  <c r="J43" i="1" s="1"/>
  <c r="K43" i="1" s="1"/>
  <c r="G55" i="1"/>
  <c r="H55" i="1" s="1"/>
  <c r="J55" i="1" s="1"/>
  <c r="K55" i="1" s="1"/>
  <c r="G51" i="1"/>
  <c r="H51" i="1" s="1"/>
  <c r="J51" i="1" s="1"/>
  <c r="K51" i="1" s="1"/>
  <c r="G25" i="1"/>
  <c r="H25" i="1" s="1"/>
  <c r="J25" i="1" s="1"/>
  <c r="K25" i="1" s="1"/>
  <c r="G44" i="1"/>
  <c r="H44" i="1" s="1"/>
  <c r="J44" i="1" s="1"/>
  <c r="K44" i="1" s="1"/>
  <c r="G45" i="1"/>
  <c r="H45" i="1" s="1"/>
  <c r="J45" i="1" s="1"/>
  <c r="K45" i="1" s="1"/>
  <c r="G54" i="1"/>
  <c r="H54" i="1" s="1"/>
  <c r="J54" i="1" s="1"/>
  <c r="K54" i="1" s="1"/>
  <c r="G27" i="1"/>
  <c r="H27" i="1" s="1"/>
  <c r="J27" i="1" s="1"/>
  <c r="K27" i="1" s="1"/>
  <c r="G50" i="1"/>
  <c r="H50" i="1" s="1"/>
  <c r="J50" i="1" s="1"/>
  <c r="K50" i="1" s="1"/>
  <c r="G41" i="1"/>
  <c r="H41" i="1" s="1"/>
  <c r="J41" i="1" s="1"/>
  <c r="K41" i="1" s="1"/>
  <c r="G22" i="1"/>
  <c r="H22" i="1" s="1"/>
  <c r="J22" i="1" s="1"/>
  <c r="K22" i="1" s="1"/>
  <c r="G26" i="1"/>
  <c r="H26" i="1" s="1"/>
  <c r="J26" i="1" s="1"/>
  <c r="K26" i="1" s="1"/>
  <c r="G33" i="1"/>
  <c r="H33" i="1" s="1"/>
  <c r="J33" i="1" s="1"/>
  <c r="K33" i="1" s="1"/>
  <c r="G34" i="1"/>
  <c r="H34" i="1" s="1"/>
  <c r="J34" i="1" s="1"/>
  <c r="K34" i="1" s="1"/>
  <c r="G53" i="1"/>
  <c r="H53" i="1" s="1"/>
  <c r="J53" i="1" s="1"/>
  <c r="K53" i="1" s="1"/>
  <c r="G31" i="1"/>
  <c r="H31" i="1" s="1"/>
  <c r="J31" i="1" s="1"/>
  <c r="K31" i="1" s="1"/>
  <c r="L31" i="1" s="1"/>
  <c r="M31" i="1" s="1"/>
  <c r="G24" i="1"/>
  <c r="H24" i="1" s="1"/>
  <c r="J24" i="1" s="1"/>
  <c r="K24" i="1" s="1"/>
  <c r="G40" i="1"/>
  <c r="H40" i="1" s="1"/>
  <c r="J40" i="1" s="1"/>
  <c r="K40" i="1" s="1"/>
  <c r="G23" i="1"/>
  <c r="H23" i="1" s="1"/>
  <c r="J23" i="1" s="1"/>
  <c r="K23" i="1" s="1"/>
  <c r="G42" i="1"/>
  <c r="H42" i="1" s="1"/>
  <c r="J42" i="1" s="1"/>
  <c r="K42" i="1" s="1"/>
  <c r="G32" i="1"/>
  <c r="H32" i="1" s="1"/>
  <c r="J32" i="1" s="1"/>
  <c r="K32" i="1" s="1"/>
  <c r="G35" i="1"/>
  <c r="H35" i="1" s="1"/>
  <c r="J35" i="1" s="1"/>
  <c r="K35" i="1" s="1"/>
  <c r="G36" i="1"/>
  <c r="H36" i="1" s="1"/>
  <c r="J36" i="1" s="1"/>
  <c r="K36" i="1" s="1"/>
  <c r="L36" i="1" s="1"/>
  <c r="M36" i="1" s="1"/>
  <c r="G52" i="1"/>
  <c r="H52" i="1" s="1"/>
  <c r="J52" i="1" s="1"/>
  <c r="K52" i="1" s="1"/>
  <c r="L55" i="3"/>
  <c r="M23" i="3"/>
  <c r="L41" i="3"/>
  <c r="O51" i="3" s="1"/>
  <c r="M22" i="3"/>
  <c r="L40" i="3"/>
  <c r="L53" i="3"/>
  <c r="L54" i="3"/>
  <c r="O54" i="3" s="1"/>
  <c r="L50" i="3"/>
  <c r="M50" i="3" s="1"/>
  <c r="B66" i="3" s="1"/>
  <c r="L42" i="3"/>
  <c r="O52" i="3" s="1"/>
  <c r="L40" i="4"/>
  <c r="N40" i="4" s="1"/>
  <c r="C65" i="4" s="1"/>
  <c r="L31" i="5"/>
  <c r="M31" i="5" s="1"/>
  <c r="M36" i="5"/>
  <c r="L55" i="5"/>
  <c r="L23" i="5"/>
  <c r="M23" i="5" s="1"/>
  <c r="L54" i="5"/>
  <c r="O52" i="4"/>
  <c r="L24" i="5"/>
  <c r="L34" i="5"/>
  <c r="O55" i="3"/>
  <c r="O55" i="4"/>
  <c r="O51" i="4"/>
  <c r="L44" i="5"/>
  <c r="L27" i="5"/>
  <c r="M27" i="5" s="1"/>
  <c r="O53" i="4"/>
  <c r="N53" i="4"/>
  <c r="C68" i="4" s="1"/>
  <c r="M53" i="4"/>
  <c r="B68" i="4" s="1"/>
  <c r="N50" i="4"/>
  <c r="C66" i="4" s="1"/>
  <c r="M50" i="4"/>
  <c r="B66" i="4" s="1"/>
  <c r="N43" i="4"/>
  <c r="C67" i="4" s="1"/>
  <c r="M43" i="4"/>
  <c r="B67" i="4" s="1"/>
  <c r="O53" i="3"/>
  <c r="N53" i="3"/>
  <c r="C68" i="3" s="1"/>
  <c r="N43" i="3"/>
  <c r="C67" i="3" s="1"/>
  <c r="M43" i="3"/>
  <c r="B67" i="3" s="1"/>
  <c r="O54" i="5" l="1"/>
  <c r="O50" i="4"/>
  <c r="M40" i="4"/>
  <c r="B65" i="4" s="1"/>
  <c r="L27" i="1"/>
  <c r="M27" i="1" s="1"/>
  <c r="L23" i="1"/>
  <c r="M23" i="1" s="1"/>
  <c r="L26" i="1"/>
  <c r="M26" i="1" s="1"/>
  <c r="L33" i="1"/>
  <c r="M33" i="1" s="1"/>
  <c r="L24" i="1"/>
  <c r="M24" i="1" s="1"/>
  <c r="L34" i="1"/>
  <c r="M34" i="1" s="1"/>
  <c r="L32" i="1"/>
  <c r="M32" i="1" s="1"/>
  <c r="L25" i="1"/>
  <c r="M25" i="1" s="1"/>
  <c r="L35" i="1"/>
  <c r="M35" i="1" s="1"/>
  <c r="L50" i="1"/>
  <c r="L22" i="1"/>
  <c r="L44" i="1"/>
  <c r="L41" i="1"/>
  <c r="L42" i="1"/>
  <c r="L43" i="1"/>
  <c r="N40" i="3"/>
  <c r="C65" i="3" s="1"/>
  <c r="N50" i="3"/>
  <c r="C66" i="3" s="1"/>
  <c r="M40" i="3"/>
  <c r="B65" i="3" s="1"/>
  <c r="O50" i="3"/>
  <c r="P50" i="3" s="1"/>
  <c r="N58" i="3" s="1"/>
  <c r="M53" i="3"/>
  <c r="B68" i="3" s="1"/>
  <c r="L45" i="1"/>
  <c r="L55" i="1"/>
  <c r="L50" i="5"/>
  <c r="M34" i="5"/>
  <c r="L53" i="5"/>
  <c r="M24" i="5"/>
  <c r="L42" i="5"/>
  <c r="O52" i="5" s="1"/>
  <c r="L41" i="5"/>
  <c r="L45" i="5"/>
  <c r="O55" i="5" s="1"/>
  <c r="Q50" i="4"/>
  <c r="O58" i="4" s="1"/>
  <c r="P50" i="4"/>
  <c r="N58" i="4" s="1"/>
  <c r="Q53" i="4"/>
  <c r="O59" i="4" s="1"/>
  <c r="P53" i="4"/>
  <c r="N59" i="4" s="1"/>
  <c r="Q53" i="3"/>
  <c r="O59" i="3" s="1"/>
  <c r="P53" i="3"/>
  <c r="N59" i="3" s="1"/>
  <c r="L52" i="1" l="1"/>
  <c r="L54" i="1"/>
  <c r="O54" i="1" s="1"/>
  <c r="L51" i="1"/>
  <c r="O51" i="1" s="1"/>
  <c r="L53" i="1"/>
  <c r="M22" i="1"/>
  <c r="L40" i="1"/>
  <c r="O50" i="1" s="1"/>
  <c r="N40" i="1"/>
  <c r="C65" i="1" s="1"/>
  <c r="O52" i="1"/>
  <c r="M43" i="1"/>
  <c r="B67" i="1" s="1"/>
  <c r="N43" i="1"/>
  <c r="C67" i="1" s="1"/>
  <c r="Q50" i="3"/>
  <c r="O58" i="3" s="1"/>
  <c r="O55" i="1"/>
  <c r="M50" i="5"/>
  <c r="B66" i="5" s="1"/>
  <c r="O50" i="5"/>
  <c r="N50" i="5"/>
  <c r="C66" i="5" s="1"/>
  <c r="N43" i="5"/>
  <c r="C67" i="5" s="1"/>
  <c r="M43" i="5"/>
  <c r="B67" i="5" s="1"/>
  <c r="O51" i="5"/>
  <c r="N40" i="5"/>
  <c r="C65" i="5" s="1"/>
  <c r="M40" i="5"/>
  <c r="B65" i="5" s="1"/>
  <c r="O53" i="5"/>
  <c r="N53" i="5"/>
  <c r="C68" i="5" s="1"/>
  <c r="M53" i="5"/>
  <c r="B68" i="5" s="1"/>
  <c r="M50" i="1" l="1"/>
  <c r="B66" i="1" s="1"/>
  <c r="N50" i="1"/>
  <c r="C66" i="1" s="1"/>
  <c r="Q50" i="1"/>
  <c r="O58" i="1" s="1"/>
  <c r="M53" i="1"/>
  <c r="B68" i="1" s="1"/>
  <c r="O53" i="1"/>
  <c r="N53" i="1"/>
  <c r="C68" i="1" s="1"/>
  <c r="P50" i="1"/>
  <c r="N58" i="1" s="1"/>
  <c r="M40" i="1"/>
  <c r="B65" i="1" s="1"/>
  <c r="P53" i="1"/>
  <c r="N59" i="1" s="1"/>
  <c r="Q53" i="1"/>
  <c r="O59" i="1" s="1"/>
  <c r="P50" i="5"/>
  <c r="N58" i="5" s="1"/>
  <c r="Q50" i="5"/>
  <c r="O58" i="5" s="1"/>
  <c r="Q53" i="5"/>
  <c r="O59" i="5" s="1"/>
  <c r="P53" i="5"/>
  <c r="N59" i="5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<sst xmlns="http://schemas.openxmlformats.org/spreadsheetml/2006/main" count="397" uniqueCount="44">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</sst>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-1.4881166390211256</c:v>
                </c:pt>
                <c:pt idx="1">
                  <c:v>-0.97265039222524352</c:v>
                </c:pt>
                <c:pt idx="2">
                  <c:v>-0.50031291738159622</c:v>
                </c:pt>
                <c:pt idx="3">
                  <c:v>3.6429265626674902E-2</c:v>
                </c:pt>
                <c:pt idx="4">
                  <c:v>0.2652896258608301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5968"/>
        <c:axId val="222052048"/>
      </c:scatterChart>
      <c:valAx>
        <c:axId val="222055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2052048"/>
        <c:crosses val="autoZero"/>
        <c:crossBetween val="midCat"/>
      </c:valAx>
      <c:valAx>
        <c:axId val="2220520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-1.4881166390211256</c:v>
                </c:pt>
                <c:pt idx="1">
                  <c:v>-0.97265039222524352</c:v>
                </c:pt>
                <c:pt idx="2">
                  <c:v>-0.50031291738159622</c:v>
                </c:pt>
                <c:pt idx="3">
                  <c:v>3.6429265626674902E-2</c:v>
                </c:pt>
                <c:pt idx="4">
                  <c:v>0.2652896258608301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7040"/>
        <c:axId val="215384800"/>
      </c:scatterChart>
      <c:valAx>
        <c:axId val="215387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5384800"/>
        <c:crosses val="autoZero"/>
        <c:crossBetween val="midCat"/>
      </c:valAx>
      <c:valAx>
        <c:axId val="215384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5387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0.14190656841633753</c:v>
                  </c:pt>
                  <c:pt idx="1">
                    <c:v>0.10050992993652194</c:v>
                  </c:pt>
                  <c:pt idx="2">
                    <c:v>0.2163604688837048</c:v>
                  </c:pt>
                  <c:pt idx="3">
                    <c:v>0.343909981923331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0.14190656841633753</c:v>
                  </c:pt>
                  <c:pt idx="1">
                    <c:v>0.10050992993652194</c:v>
                  </c:pt>
                  <c:pt idx="2">
                    <c:v>0.2163604688837048</c:v>
                  </c:pt>
                  <c:pt idx="3">
                    <c:v>0.343909981923331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1.0221837438104522</c:v>
                </c:pt>
                <c:pt idx="1">
                  <c:v>1.1080767724756573</c:v>
                </c:pt>
                <c:pt idx="2">
                  <c:v>1.7591074804478051</c:v>
                </c:pt>
                <c:pt idx="3">
                  <c:v>3.1537696439571401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03808"/>
        <c:axId val="66405488"/>
      </c:barChart>
      <c:catAx>
        <c:axId val="664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6405488"/>
        <c:crosses val="autoZero"/>
        <c:auto val="1"/>
        <c:lblAlgn val="ctr"/>
        <c:lblOffset val="100"/>
        <c:noMultiLvlLbl val="0"/>
      </c:catAx>
      <c:valAx>
        <c:axId val="66405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6403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siHNF4A!$O$58:$O$59</c:f>
                <c:numCache>
                  <c:formatCode>General</c:formatCode>
                  <c:ptCount val="2"/>
                  <c:pt idx="0">
                    <c:v>9.4535714851209429E-2</c:v>
                  </c:pt>
                  <c:pt idx="1">
                    <c:v>0.39442097884852917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9.4535714851209429E-2</c:v>
                  </c:pt>
                  <c:pt idx="1">
                    <c:v>0.39442097884852917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1.0907005098866742</c:v>
                </c:pt>
                <c:pt idx="1">
                  <c:v>1.8248389537387693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98848"/>
        <c:axId val="124997728"/>
      </c:barChart>
      <c:catAx>
        <c:axId val="1249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4997728"/>
        <c:crosses val="autoZero"/>
        <c:auto val="1"/>
        <c:lblAlgn val="ctr"/>
        <c:lblOffset val="100"/>
        <c:noMultiLvlLbl val="0"/>
      </c:catAx>
      <c:valAx>
        <c:axId val="124997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4998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0.3107942334556229</c:v>
                  </c:pt>
                  <c:pt idx="1">
                    <c:v>0.29779582561263057</c:v>
                  </c:pt>
                  <c:pt idx="2">
                    <c:v>0.1554785806538676</c:v>
                  </c:pt>
                  <c:pt idx="3">
                    <c:v>0.34829898057600661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0.3107942334556229</c:v>
                  </c:pt>
                  <c:pt idx="1">
                    <c:v>0.29779582561263057</c:v>
                  </c:pt>
                  <c:pt idx="2">
                    <c:v>0.1554785806538676</c:v>
                  </c:pt>
                  <c:pt idx="3">
                    <c:v>0.34829898057600661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0.86040211500326624</c:v>
                </c:pt>
                <c:pt idx="1">
                  <c:v>1.6088532489548204</c:v>
                </c:pt>
                <c:pt idx="2">
                  <c:v>1.4100960343238027</c:v>
                </c:pt>
                <c:pt idx="3">
                  <c:v>2.3747315676479936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55408"/>
        <c:axId val="222054848"/>
      </c:barChart>
      <c:catAx>
        <c:axId val="2220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4848"/>
        <c:crosses val="autoZero"/>
        <c:auto val="1"/>
        <c:lblAlgn val="ctr"/>
        <c:lblOffset val="100"/>
        <c:noMultiLvlLbl val="0"/>
      </c:catAx>
      <c:valAx>
        <c:axId val="222054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5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0.39844117806643076</c:v>
                  </c:pt>
                  <c:pt idx="1">
                    <c:v>0.44014323412500828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0.39844117806643076</c:v>
                  </c:pt>
                  <c:pt idx="1">
                    <c:v>0.44014323412500828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1.9507967195461042</c:v>
                </c:pt>
                <c:pt idx="1">
                  <c:v>1.7162715257174233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681232"/>
        <c:axId val="332682912"/>
      </c:barChart>
      <c:catAx>
        <c:axId val="33268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2682912"/>
        <c:crosses val="autoZero"/>
        <c:auto val="1"/>
        <c:lblAlgn val="ctr"/>
        <c:lblOffset val="100"/>
        <c:noMultiLvlLbl val="0"/>
      </c:catAx>
      <c:valAx>
        <c:axId val="332682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2681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-1.4881166390211256</c:v>
                </c:pt>
                <c:pt idx="1">
                  <c:v>-0.97265039222524352</c:v>
                </c:pt>
                <c:pt idx="2">
                  <c:v>-0.50031291738159622</c:v>
                </c:pt>
                <c:pt idx="3">
                  <c:v>3.6429265626674902E-2</c:v>
                </c:pt>
                <c:pt idx="4">
                  <c:v>0.2652896258608301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8928"/>
        <c:axId val="223336688"/>
      </c:scatterChart>
      <c:valAx>
        <c:axId val="223338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3336688"/>
        <c:crosses val="autoZero"/>
        <c:crossBetween val="midCat"/>
      </c:valAx>
      <c:valAx>
        <c:axId val="2233366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3338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0.3057447599744102</c:v>
                  </c:pt>
                  <c:pt idx="1">
                    <c:v>8.0198081726562301E-2</c:v>
                  </c:pt>
                  <c:pt idx="2">
                    <c:v>1.4811068773105309E-2</c:v>
                  </c:pt>
                  <c:pt idx="3">
                    <c:v>0.3122433166976315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0.3057447599744102</c:v>
                  </c:pt>
                  <c:pt idx="1">
                    <c:v>8.0198081726562301E-2</c:v>
                  </c:pt>
                  <c:pt idx="2">
                    <c:v>1.4811068773105309E-2</c:v>
                  </c:pt>
                  <c:pt idx="3">
                    <c:v>0.3122433166976315</c:v>
                  </c:pt>
                </c:numCache>
              </c:numRef>
            </c:minus>
          </c:errBars>
          <c:cat>
            <c:strRef>
              <c:f>(siCDKN2A!$A$65,siCDKN2A!$A$66,siCDKN2A!$A$67,siCDKN2A!$A$68)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0.86887997424988483</c:v>
                </c:pt>
                <c:pt idx="1">
                  <c:v>0.70798860545858677</c:v>
                </c:pt>
                <c:pt idx="2">
                  <c:v>1.2481566599937748</c:v>
                </c:pt>
                <c:pt idx="3">
                  <c:v>1.4696544412211967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35008"/>
        <c:axId val="223338368"/>
      </c:barChart>
      <c:catAx>
        <c:axId val="2233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3338368"/>
        <c:crosses val="autoZero"/>
        <c:auto val="1"/>
        <c:lblAlgn val="ctr"/>
        <c:lblOffset val="100"/>
        <c:noMultiLvlLbl val="0"/>
      </c:catAx>
      <c:valAx>
        <c:axId val="223338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3335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0.30563703053925684</c:v>
                  </c:pt>
                  <c:pt idx="1">
                    <c:v>0.25950043432140285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0.30563703053925684</c:v>
                  </c:pt>
                  <c:pt idx="1">
                    <c:v>0.25950043432140285</c:v>
                  </c:pt>
                </c:numCache>
              </c:numRef>
            </c:minus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0.87763997274637839</c:v>
                </c:pt>
                <c:pt idx="1">
                  <c:v>1.1786463126446487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425248"/>
        <c:axId val="327437568"/>
      </c:barChart>
      <c:catAx>
        <c:axId val="3274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37568"/>
        <c:crosses val="autoZero"/>
        <c:auto val="1"/>
        <c:lblAlgn val="ctr"/>
        <c:lblOffset val="100"/>
        <c:noMultiLvlLbl val="0"/>
      </c:catAx>
      <c:valAx>
        <c:axId val="327437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25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-1.4881166390211256</c:v>
                </c:pt>
                <c:pt idx="1">
                  <c:v>-0.97265039222524352</c:v>
                </c:pt>
                <c:pt idx="2">
                  <c:v>-0.50031291738159622</c:v>
                </c:pt>
                <c:pt idx="3">
                  <c:v>3.6429265626674902E-2</c:v>
                </c:pt>
                <c:pt idx="4">
                  <c:v>0.2652896258608301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50640"/>
        <c:axId val="222653440"/>
      </c:scatterChart>
      <c:valAx>
        <c:axId val="222650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2653440"/>
        <c:crosses val="autoZero"/>
        <c:crossBetween val="midCat"/>
      </c:valAx>
      <c:valAx>
        <c:axId val="2226534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650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7.8502563445729645E-2</c:v>
                  </c:pt>
                  <c:pt idx="1">
                    <c:v>0.10628516301115948</c:v>
                  </c:pt>
                  <c:pt idx="2">
                    <c:v>0.21495786535683925</c:v>
                  </c:pt>
                  <c:pt idx="3">
                    <c:v>0.25929480927497001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7.8502563445729645E-2</c:v>
                  </c:pt>
                  <c:pt idx="1">
                    <c:v>0.10628516301115948</c:v>
                  </c:pt>
                  <c:pt idx="2">
                    <c:v>0.21495786535683925</c:v>
                  </c:pt>
                  <c:pt idx="3">
                    <c:v>0.25929480927497001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0.77512792731264391</c:v>
                </c:pt>
                <c:pt idx="1">
                  <c:v>0.58107394117634803</c:v>
                </c:pt>
                <c:pt idx="2">
                  <c:v>1.3182653436251954</c:v>
                </c:pt>
                <c:pt idx="3">
                  <c:v>1.4721028996871521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57968"/>
        <c:axId val="218157408"/>
      </c:barChart>
      <c:catAx>
        <c:axId val="21815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8157408"/>
        <c:crosses val="autoZero"/>
        <c:auto val="1"/>
        <c:lblAlgn val="ctr"/>
        <c:lblOffset val="100"/>
        <c:noMultiLvlLbl val="0"/>
      </c:catAx>
      <c:valAx>
        <c:axId val="218157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8157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0.16297928025382319</c:v>
                  </c:pt>
                  <c:pt idx="1">
                    <c:v>0.36559219128648679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0.16297928025382319</c:v>
                  </c:pt>
                  <c:pt idx="1">
                    <c:v>0.36559219128648679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0.75576129205572207</c:v>
                </c:pt>
                <c:pt idx="1">
                  <c:v>1.150148379215161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03056"/>
        <c:axId val="219008656"/>
      </c:barChart>
      <c:catAx>
        <c:axId val="21900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8656"/>
        <c:crosses val="autoZero"/>
        <c:auto val="1"/>
        <c:lblAlgn val="ctr"/>
        <c:lblOffset val="100"/>
        <c:noMultiLvlLbl val="0"/>
      </c:catAx>
      <c:valAx>
        <c:axId val="219008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3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D4" sqref="D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42493</v>
      </c>
    </row>
    <row r="2" spans="1:20" x14ac:dyDescent="0.2">
      <c r="A2" s="1" t="s">
        <v>1</v>
      </c>
      <c r="B2" s="2">
        <v>80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4.4999999999999998E-2</v>
      </c>
      <c r="D8">
        <v>4.7E-2</v>
      </c>
      <c r="E8" s="11">
        <f t="shared" ref="E8:E13" si="0">AVERAGE(C8:D8)</f>
        <v>4.5999999999999999E-2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2" si="1">A9/23</f>
        <v>0.13695652173913042</v>
      </c>
      <c r="C9">
        <v>7.8E-2</v>
      </c>
      <c r="D9">
        <v>7.9000000000000001E-2</v>
      </c>
      <c r="E9" s="11">
        <f t="shared" si="0"/>
        <v>7.85E-2</v>
      </c>
      <c r="F9" s="12">
        <f>(E9-$E$8)</f>
        <v>3.2500000000000001E-2</v>
      </c>
      <c r="G9" s="12">
        <f>LOG(B9)</f>
        <v>-0.86341728222799241</v>
      </c>
      <c r="H9" s="12">
        <f>LOG(F9)</f>
        <v>-1.4881166390211256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0.155</v>
      </c>
      <c r="D10">
        <v>0.15</v>
      </c>
      <c r="E10" s="11">
        <f t="shared" si="0"/>
        <v>0.1525</v>
      </c>
      <c r="F10" s="12">
        <f>(E10-$E$8)</f>
        <v>0.1065</v>
      </c>
      <c r="G10" s="12">
        <f>LOG(B10)</f>
        <v>-0.34469449671881253</v>
      </c>
      <c r="H10" s="12">
        <f>LOG(F10)</f>
        <v>-0.97265039222524352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0.36099999999999999</v>
      </c>
      <c r="D11">
        <v>0.36299999999999999</v>
      </c>
      <c r="E11" s="11">
        <f t="shared" si="0"/>
        <v>0.36199999999999999</v>
      </c>
      <c r="F11" s="12">
        <f>(E11-$E$8)</f>
        <v>0.316</v>
      </c>
      <c r="G11" s="12">
        <f>LOG(B11)</f>
        <v>0.13658271777200767</v>
      </c>
      <c r="H11" s="12">
        <f>LOG(F11)</f>
        <v>-0.50031291738159622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1.1419999999999999</v>
      </c>
      <c r="D12">
        <v>1.125</v>
      </c>
      <c r="E12" s="11">
        <f t="shared" si="0"/>
        <v>1.1335</v>
      </c>
      <c r="F12" s="12">
        <f>(E12-$E$8)</f>
        <v>1.0874999999999999</v>
      </c>
      <c r="G12" s="12">
        <f>LOG(B12)</f>
        <v>0.66357802924717735</v>
      </c>
      <c r="H12" s="12">
        <f>LOG(F12)</f>
        <v>3.6429265626674902E-2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1.827</v>
      </c>
      <c r="D13">
        <v>1.9490000000000001</v>
      </c>
      <c r="E13" s="11">
        <f t="shared" si="0"/>
        <v>1.8879999999999999</v>
      </c>
      <c r="F13" s="12">
        <f>(E13-$E$8)</f>
        <v>1.8419999999999999</v>
      </c>
      <c r="G13" s="12">
        <f>LOG(B13)</f>
        <v>0.96049145871632635</v>
      </c>
      <c r="H13" s="12">
        <f>LOG(F13)</f>
        <v>0.2652896258608301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0.97248404438939517</v>
      </c>
      <c r="N15"/>
    </row>
    <row r="16" spans="1:20" ht="15" x14ac:dyDescent="0.25">
      <c r="A16" s="5" t="s">
        <v>11</v>
      </c>
      <c r="B16" s="11">
        <f>INTERCEPT(H9:H13,G9:G13)</f>
        <v>-0.63933956121451674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0.26800000000000002</v>
      </c>
      <c r="C22">
        <v>0.27700000000000002</v>
      </c>
      <c r="D22" s="27">
        <f>AVERAGE(B22:C22)</f>
        <v>0.27250000000000002</v>
      </c>
      <c r="E22" s="27">
        <f t="shared" ref="E22:E27" si="2">D22-E$8</f>
        <v>0.22650000000000003</v>
      </c>
      <c r="F22" s="27">
        <f>LOG(E22)</f>
        <v>-0.64493179365114928</v>
      </c>
      <c r="G22" s="28">
        <f>(F22-$B$16)/$B$15</f>
        <v>-5.750461890759141E-3</v>
      </c>
      <c r="H22" s="28">
        <f>10^G22</f>
        <v>0.98684634763003487</v>
      </c>
      <c r="I22" s="29">
        <v>500</v>
      </c>
      <c r="J22" s="30">
        <f>(H22*I22)</f>
        <v>493.42317381501744</v>
      </c>
      <c r="K22" s="31">
        <f>(0.05*J22/1000)*1000</f>
        <v>24.671158690750872</v>
      </c>
      <c r="L22" s="32">
        <f>K22+K40+K50</f>
        <v>25.453144044010585</v>
      </c>
      <c r="M22" s="33">
        <f>(L22*1000000/50000)/1000</f>
        <v>0.50906288088021179</v>
      </c>
      <c r="N22" s="34"/>
    </row>
    <row r="23" spans="1:17" ht="15" x14ac:dyDescent="0.3">
      <c r="B23">
        <v>0.28100000000000003</v>
      </c>
      <c r="C23">
        <v>0.27500000000000002</v>
      </c>
      <c r="D23" s="27">
        <f t="shared" ref="D23:D27" si="3">AVERAGE(B23:C23)</f>
        <v>0.27800000000000002</v>
      </c>
      <c r="E23" s="27">
        <f t="shared" si="2"/>
        <v>0.23200000000000004</v>
      </c>
      <c r="F23" s="27">
        <f t="shared" ref="F23:F27" si="4">LOG(E23)</f>
        <v>-0.63451201510910027</v>
      </c>
      <c r="G23" s="28">
        <f t="shared" ref="G23:G27" si="5">(F23-$B$16)/$B$15</f>
        <v>4.9641391375707319E-3</v>
      </c>
      <c r="H23" s="28">
        <f t="shared" ref="H23:H27" si="6">10^G23</f>
        <v>1.0114959288744971</v>
      </c>
      <c r="I23" s="29">
        <v>500</v>
      </c>
      <c r="J23" s="30">
        <f t="shared" ref="J23:J27" si="7">(H23*I23)</f>
        <v>505.74796443724858</v>
      </c>
      <c r="K23" s="31">
        <f t="shared" ref="K23:K27" si="8">(0.05*J23/1000)*1000</f>
        <v>25.287398221862432</v>
      </c>
      <c r="L23" s="32">
        <f>K23+K41+K51</f>
        <v>25.898398088403322</v>
      </c>
      <c r="M23" s="33">
        <f t="shared" ref="M23:M27" si="9">(L23*1000000/50000)/1000</f>
        <v>0.51796796176806637</v>
      </c>
      <c r="N23" s="34"/>
    </row>
    <row r="24" spans="1:17" ht="15" x14ac:dyDescent="0.3">
      <c r="B24">
        <v>0.35099999999999998</v>
      </c>
      <c r="C24">
        <v>0.33700000000000002</v>
      </c>
      <c r="D24" s="27">
        <f t="shared" si="3"/>
        <v>0.34399999999999997</v>
      </c>
      <c r="E24" s="27">
        <f t="shared" si="2"/>
        <v>0.29799999999999999</v>
      </c>
      <c r="F24" s="27">
        <f t="shared" si="4"/>
        <v>-0.52578373592374483</v>
      </c>
      <c r="G24" s="28">
        <f t="shared" si="5"/>
        <v>0.11676883126866264</v>
      </c>
      <c r="H24" s="28">
        <f t="shared" si="6"/>
        <v>1.3084852496472326</v>
      </c>
      <c r="I24" s="29">
        <v>500</v>
      </c>
      <c r="J24" s="30">
        <f t="shared" si="7"/>
        <v>654.24262482361632</v>
      </c>
      <c r="K24" s="31">
        <f t="shared" si="8"/>
        <v>32.71213124118082</v>
      </c>
      <c r="L24" s="32">
        <f t="shared" ref="L24:L27" si="10">K24+K42+K52</f>
        <v>33.356995046961885</v>
      </c>
      <c r="M24" s="33">
        <f t="shared" si="9"/>
        <v>0.6671399009392377</v>
      </c>
      <c r="N24" s="34"/>
    </row>
    <row r="25" spans="1:17" ht="15" x14ac:dyDescent="0.3">
      <c r="A25" s="1" t="s">
        <v>26</v>
      </c>
      <c r="B25">
        <v>0.27400000000000002</v>
      </c>
      <c r="C25">
        <v>0.27800000000000002</v>
      </c>
      <c r="D25" s="27">
        <f t="shared" si="3"/>
        <v>0.27600000000000002</v>
      </c>
      <c r="E25" s="27">
        <f t="shared" si="2"/>
        <v>0.23000000000000004</v>
      </c>
      <c r="F25" s="27">
        <f t="shared" si="4"/>
        <v>-0.63827216398240705</v>
      </c>
      <c r="G25" s="28">
        <f t="shared" si="5"/>
        <v>1.0975987094779425E-3</v>
      </c>
      <c r="H25" s="28">
        <f t="shared" si="6"/>
        <v>1.0025305107777998</v>
      </c>
      <c r="I25" s="29">
        <v>500</v>
      </c>
      <c r="J25" s="30">
        <f t="shared" si="7"/>
        <v>501.2652553888999</v>
      </c>
      <c r="K25" s="31">
        <f t="shared" si="8"/>
        <v>25.063262769444997</v>
      </c>
      <c r="L25" s="32">
        <f t="shared" si="10"/>
        <v>26.082116236946991</v>
      </c>
      <c r="M25" s="33">
        <f t="shared" si="9"/>
        <v>0.52164232473893979</v>
      </c>
      <c r="N25" s="34"/>
    </row>
    <row r="26" spans="1:17" ht="15" x14ac:dyDescent="0.3">
      <c r="B26">
        <v>0.25800000000000001</v>
      </c>
      <c r="C26">
        <v>0.249</v>
      </c>
      <c r="D26" s="27">
        <f t="shared" si="3"/>
        <v>0.2535</v>
      </c>
      <c r="E26" s="27">
        <f t="shared" si="2"/>
        <v>0.20750000000000002</v>
      </c>
      <c r="F26" s="27">
        <f t="shared" si="4"/>
        <v>-0.68298189895188843</v>
      </c>
      <c r="G26" s="28">
        <f t="shared" si="5"/>
        <v>-4.4877176123515647E-2</v>
      </c>
      <c r="H26" s="28">
        <f t="shared" si="6"/>
        <v>0.90182614918606974</v>
      </c>
      <c r="I26" s="29">
        <v>500</v>
      </c>
      <c r="J26" s="30">
        <f t="shared" si="7"/>
        <v>450.91307459303488</v>
      </c>
      <c r="K26" s="31">
        <f t="shared" si="8"/>
        <v>22.545653729651747</v>
      </c>
      <c r="L26" s="32">
        <f t="shared" si="10"/>
        <v>23.368759990336827</v>
      </c>
      <c r="M26" s="33">
        <f t="shared" si="9"/>
        <v>0.46737519980673653</v>
      </c>
      <c r="N26" s="34"/>
    </row>
    <row r="27" spans="1:17" ht="15" x14ac:dyDescent="0.3">
      <c r="B27">
        <v>0.254</v>
      </c>
      <c r="C27">
        <v>0.248</v>
      </c>
      <c r="D27" s="27">
        <f t="shared" si="3"/>
        <v>0.251</v>
      </c>
      <c r="E27" s="27">
        <f t="shared" si="2"/>
        <v>0.20500000000000002</v>
      </c>
      <c r="F27" s="27">
        <f t="shared" si="4"/>
        <v>-0.68824613894424569</v>
      </c>
      <c r="G27" s="28">
        <f t="shared" si="5"/>
        <v>-5.0290365185823166E-2</v>
      </c>
      <c r="H27" s="28">
        <f t="shared" si="6"/>
        <v>0.89065525533638989</v>
      </c>
      <c r="I27" s="29">
        <v>500</v>
      </c>
      <c r="J27" s="30">
        <f t="shared" si="7"/>
        <v>445.32762766819496</v>
      </c>
      <c r="K27" s="31">
        <f t="shared" si="8"/>
        <v>22.266381383409751</v>
      </c>
      <c r="L27" s="32">
        <f t="shared" si="10"/>
        <v>23.152299968193795</v>
      </c>
      <c r="M27" s="33">
        <f t="shared" si="9"/>
        <v>0.46304599936387592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0.26800000000000002</v>
      </c>
      <c r="C31">
        <v>0.27700000000000002</v>
      </c>
      <c r="D31" s="27">
        <f t="shared" ref="D31:D36" si="11">AVERAGE(B31:C31)</f>
        <v>0.27250000000000002</v>
      </c>
      <c r="E31" s="27">
        <f t="shared" ref="E31:E36" si="12">D31-E$8</f>
        <v>0.22650000000000003</v>
      </c>
      <c r="F31" s="27">
        <f>LOG(E31)</f>
        <v>-0.64493179365114928</v>
      </c>
      <c r="G31" s="28">
        <f>(F31-$B$16)/$B$15</f>
        <v>-5.750461890759141E-3</v>
      </c>
      <c r="H31" s="28">
        <f>10^G31</f>
        <v>0.98684634763003487</v>
      </c>
      <c r="I31" s="29">
        <v>500</v>
      </c>
      <c r="J31" s="30">
        <f>(H31*I31)</f>
        <v>493.42317381501744</v>
      </c>
      <c r="K31" s="31">
        <f>(0.05*J31/1000)*1000</f>
        <v>24.671158690750872</v>
      </c>
      <c r="L31" s="32">
        <f>K31+K50</f>
        <v>25.143189124734263</v>
      </c>
      <c r="M31" s="33">
        <f>(L31*1000000/50000)/1000</f>
        <v>0.50286378249468522</v>
      </c>
      <c r="N31" s="35"/>
      <c r="Q31"/>
    </row>
    <row r="32" spans="1:17" ht="15" x14ac:dyDescent="0.3">
      <c r="B32">
        <v>0.28100000000000003</v>
      </c>
      <c r="C32">
        <v>0.27500000000000002</v>
      </c>
      <c r="D32" s="27">
        <f t="shared" si="11"/>
        <v>0.27800000000000002</v>
      </c>
      <c r="E32" s="27">
        <f t="shared" si="12"/>
        <v>0.23200000000000004</v>
      </c>
      <c r="F32" s="27">
        <f t="shared" ref="F32:F36" si="13">LOG(E32)</f>
        <v>-0.63451201510910027</v>
      </c>
      <c r="G32" s="28">
        <f t="shared" ref="G32:G36" si="14">(F32-$B$16)/$B$15</f>
        <v>4.9641391375707319E-3</v>
      </c>
      <c r="H32" s="28">
        <f t="shared" ref="H32:H36" si="15">10^G32</f>
        <v>1.0114959288744971</v>
      </c>
      <c r="I32" s="29">
        <v>500</v>
      </c>
      <c r="J32" s="30">
        <f t="shared" ref="J32:J36" si="16">(H32*I32)</f>
        <v>505.74796443724858</v>
      </c>
      <c r="K32" s="31">
        <f t="shared" ref="K32:K36" si="17">(0.05*J32/1000)*1000</f>
        <v>25.287398221862432</v>
      </c>
      <c r="L32" s="32">
        <f>K32+K51</f>
        <v>25.714418147135515</v>
      </c>
      <c r="M32" s="33">
        <f t="shared" ref="M32:M36" si="18">(L32*1000000/50000)/1000</f>
        <v>0.5142883629427103</v>
      </c>
      <c r="N32" s="36"/>
      <c r="Q32"/>
    </row>
    <row r="33" spans="1:21" ht="15" x14ac:dyDescent="0.3">
      <c r="B33">
        <v>0.35099999999999998</v>
      </c>
      <c r="C33">
        <v>0.33700000000000002</v>
      </c>
      <c r="D33" s="27">
        <f t="shared" si="11"/>
        <v>0.34399999999999997</v>
      </c>
      <c r="E33" s="27">
        <f t="shared" si="12"/>
        <v>0.29799999999999999</v>
      </c>
      <c r="F33" s="27">
        <f t="shared" si="13"/>
        <v>-0.52578373592374483</v>
      </c>
      <c r="G33" s="28">
        <f t="shared" si="14"/>
        <v>0.11676883126866264</v>
      </c>
      <c r="H33" s="28">
        <f t="shared" si="15"/>
        <v>1.3084852496472326</v>
      </c>
      <c r="I33" s="29">
        <v>500</v>
      </c>
      <c r="J33" s="30">
        <f t="shared" si="16"/>
        <v>654.24262482361632</v>
      </c>
      <c r="K33" s="31">
        <f t="shared" si="17"/>
        <v>32.71213124118082</v>
      </c>
      <c r="L33" s="32">
        <f t="shared" ref="L33:L36" si="19">K33+K52</f>
        <v>33.139151166453907</v>
      </c>
      <c r="M33" s="33">
        <f t="shared" si="18"/>
        <v>0.66278302332907812</v>
      </c>
      <c r="N33" s="36"/>
      <c r="Q33"/>
      <c r="R33"/>
      <c r="S33"/>
    </row>
    <row r="34" spans="1:21" ht="15" x14ac:dyDescent="0.3">
      <c r="A34" s="1" t="s">
        <v>26</v>
      </c>
      <c r="B34">
        <v>0.27400000000000002</v>
      </c>
      <c r="C34">
        <v>0.27800000000000002</v>
      </c>
      <c r="D34" s="27">
        <f t="shared" si="11"/>
        <v>0.27600000000000002</v>
      </c>
      <c r="E34" s="27">
        <f t="shared" si="12"/>
        <v>0.23000000000000004</v>
      </c>
      <c r="F34" s="27">
        <f t="shared" si="13"/>
        <v>-0.63827216398240705</v>
      </c>
      <c r="G34" s="28">
        <f t="shared" si="14"/>
        <v>1.0975987094779425E-3</v>
      </c>
      <c r="H34" s="28">
        <f t="shared" si="15"/>
        <v>1.0025305107777998</v>
      </c>
      <c r="I34" s="29">
        <v>500</v>
      </c>
      <c r="J34" s="30">
        <f t="shared" si="16"/>
        <v>501.2652553888999</v>
      </c>
      <c r="K34" s="31">
        <f t="shared" si="17"/>
        <v>25.063262769444997</v>
      </c>
      <c r="L34" s="32">
        <f t="shared" si="19"/>
        <v>25.758444490416359</v>
      </c>
      <c r="M34" s="33">
        <f t="shared" si="18"/>
        <v>0.5151688898083272</v>
      </c>
      <c r="N34" s="36"/>
      <c r="Q34"/>
      <c r="R34"/>
      <c r="S34"/>
    </row>
    <row r="35" spans="1:21" ht="15" x14ac:dyDescent="0.3">
      <c r="B35">
        <v>0.25800000000000001</v>
      </c>
      <c r="C35">
        <v>0.249</v>
      </c>
      <c r="D35" s="27">
        <f t="shared" si="11"/>
        <v>0.2535</v>
      </c>
      <c r="E35" s="27">
        <f t="shared" si="12"/>
        <v>0.20750000000000002</v>
      </c>
      <c r="F35" s="27">
        <f t="shared" si="13"/>
        <v>-0.68298189895188843</v>
      </c>
      <c r="G35" s="28">
        <f t="shared" si="14"/>
        <v>-4.4877176123515647E-2</v>
      </c>
      <c r="H35" s="28">
        <f t="shared" si="15"/>
        <v>0.90182614918606974</v>
      </c>
      <c r="I35" s="29">
        <v>500</v>
      </c>
      <c r="J35" s="30">
        <f t="shared" si="16"/>
        <v>450.91307459303488</v>
      </c>
      <c r="K35" s="31">
        <f t="shared" si="17"/>
        <v>22.545653729651747</v>
      </c>
      <c r="L35" s="32">
        <f t="shared" si="19"/>
        <v>23.00728620387391</v>
      </c>
      <c r="M35" s="33">
        <f t="shared" si="18"/>
        <v>0.46014572407747817</v>
      </c>
      <c r="N35" s="36"/>
      <c r="Q35"/>
      <c r="R35"/>
      <c r="S35"/>
    </row>
    <row r="36" spans="1:21" ht="15" x14ac:dyDescent="0.3">
      <c r="B36">
        <v>0.254</v>
      </c>
      <c r="C36">
        <v>0.248</v>
      </c>
      <c r="D36" s="27">
        <f t="shared" si="11"/>
        <v>0.251</v>
      </c>
      <c r="E36" s="27">
        <f t="shared" si="12"/>
        <v>0.20500000000000002</v>
      </c>
      <c r="F36" s="27">
        <f t="shared" si="13"/>
        <v>-0.68824613894424569</v>
      </c>
      <c r="G36" s="28">
        <f t="shared" si="14"/>
        <v>-5.0290365185823166E-2</v>
      </c>
      <c r="H36" s="28">
        <f t="shared" si="15"/>
        <v>0.89065525533638989</v>
      </c>
      <c r="I36" s="29">
        <v>500</v>
      </c>
      <c r="J36" s="30">
        <f t="shared" si="16"/>
        <v>445.32762766819496</v>
      </c>
      <c r="K36" s="31">
        <f t="shared" si="17"/>
        <v>22.266381383409751</v>
      </c>
      <c r="L36" s="32">
        <f t="shared" si="19"/>
        <v>22.818330054568737</v>
      </c>
      <c r="M36" s="33">
        <f t="shared" si="18"/>
        <v>0.45636660109137478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8.8999999999999996E-2</v>
      </c>
      <c r="C40">
        <v>9.6000000000000002E-2</v>
      </c>
      <c r="D40" s="27">
        <f>AVERAGE(B40:C40)</f>
        <v>9.2499999999999999E-2</v>
      </c>
      <c r="E40" s="27">
        <f t="shared" ref="E40:E45" si="20">D40-E$8</f>
        <v>4.65E-2</v>
      </c>
      <c r="F40" s="27">
        <f t="shared" ref="F40:F45" si="21">LOG(E40)</f>
        <v>-1.332547047110046</v>
      </c>
      <c r="G40" s="28">
        <f t="shared" ref="G40:G45" si="22">(F40-$B$16)/$B$15</f>
        <v>-0.71282144925141833</v>
      </c>
      <c r="H40" s="27">
        <f t="shared" ref="H40:H45" si="23">10^G40</f>
        <v>0.19372182454770048</v>
      </c>
      <c r="I40" s="41">
        <v>16</v>
      </c>
      <c r="J40" s="42">
        <f t="shared" ref="J40:J45" si="24">H40*I40</f>
        <v>3.0995491927632077</v>
      </c>
      <c r="K40" s="30">
        <f>(0.1*J40/1000)*1000</f>
        <v>0.30995491927632079</v>
      </c>
      <c r="L40" s="43">
        <f>K40*100/L22</f>
        <v>1.2177470835837929</v>
      </c>
      <c r="M40" s="30">
        <f>AVERAGE(L40:L42)</f>
        <v>0.86040211500326624</v>
      </c>
      <c r="N40" s="44">
        <f>STDEV(L40:L42)</f>
        <v>0.3107942334556229</v>
      </c>
      <c r="R40"/>
      <c r="S40"/>
      <c r="T40"/>
      <c r="U40"/>
    </row>
    <row r="41" spans="1:21" ht="15" x14ac:dyDescent="0.3">
      <c r="B41">
        <v>7.3999999999999996E-2</v>
      </c>
      <c r="C41">
        <v>7.3999999999999996E-2</v>
      </c>
      <c r="D41" s="27">
        <f t="shared" ref="D41:D45" si="25">AVERAGE(B41:C41)</f>
        <v>7.3999999999999996E-2</v>
      </c>
      <c r="E41" s="27">
        <f t="shared" si="20"/>
        <v>2.7999999999999997E-2</v>
      </c>
      <c r="F41" s="27">
        <f t="shared" si="21"/>
        <v>-1.5528419686577808</v>
      </c>
      <c r="G41" s="28">
        <f t="shared" si="22"/>
        <v>-0.93934950677451512</v>
      </c>
      <c r="H41" s="27">
        <f t="shared" si="23"/>
        <v>0.11498746329237987</v>
      </c>
      <c r="I41" s="41">
        <v>16</v>
      </c>
      <c r="J41" s="42">
        <f t="shared" si="24"/>
        <v>1.8397994126780779</v>
      </c>
      <c r="K41" s="30">
        <f t="shared" ref="K41:K45" si="26">(0.1*J41/1000)*1000</f>
        <v>0.18397994126780781</v>
      </c>
      <c r="L41" s="43">
        <f t="shared" ref="L41:L45" si="27">K41*100/L23</f>
        <v>0.71039120118471566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8.3000000000000004E-2</v>
      </c>
      <c r="C42">
        <v>7.4999999999999997E-2</v>
      </c>
      <c r="D42" s="27">
        <f t="shared" si="25"/>
        <v>7.9000000000000001E-2</v>
      </c>
      <c r="E42" s="27">
        <f t="shared" si="20"/>
        <v>3.3000000000000002E-2</v>
      </c>
      <c r="F42" s="27">
        <f t="shared" si="21"/>
        <v>-1.4814860601221125</v>
      </c>
      <c r="G42" s="28">
        <f t="shared" si="22"/>
        <v>-0.86597461805798981</v>
      </c>
      <c r="H42" s="27">
        <f t="shared" si="23"/>
        <v>0.13615242531748584</v>
      </c>
      <c r="I42" s="41">
        <v>16</v>
      </c>
      <c r="J42" s="42">
        <f t="shared" si="24"/>
        <v>2.1784388050797734</v>
      </c>
      <c r="K42" s="30">
        <f t="shared" si="26"/>
        <v>0.21784388050797734</v>
      </c>
      <c r="L42" s="43">
        <f t="shared" si="27"/>
        <v>0.65306806024129049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9.4E-2</v>
      </c>
      <c r="C43">
        <v>9.5000000000000001E-2</v>
      </c>
      <c r="D43" s="27">
        <f t="shared" si="25"/>
        <v>9.4500000000000001E-2</v>
      </c>
      <c r="E43" s="27">
        <f t="shared" si="20"/>
        <v>4.8500000000000001E-2</v>
      </c>
      <c r="F43" s="27">
        <f t="shared" si="21"/>
        <v>-1.3142582613977363</v>
      </c>
      <c r="G43" s="28">
        <f t="shared" si="22"/>
        <v>-0.69401519138238255</v>
      </c>
      <c r="H43" s="27">
        <f t="shared" si="23"/>
        <v>0.20229484158164454</v>
      </c>
      <c r="I43" s="41">
        <v>16</v>
      </c>
      <c r="J43" s="42">
        <f t="shared" si="24"/>
        <v>3.2367174653063127</v>
      </c>
      <c r="K43" s="30">
        <f t="shared" si="26"/>
        <v>0.3236717465306313</v>
      </c>
      <c r="L43" s="43">
        <f t="shared" si="27"/>
        <v>1.2409719502443193</v>
      </c>
      <c r="M43" s="30">
        <f>AVERAGE(L43:L45)</f>
        <v>1.4100960343238027</v>
      </c>
      <c r="N43" s="44">
        <f>STDEV(L43:L45)</f>
        <v>0.1554785806538676</v>
      </c>
      <c r="R43"/>
      <c r="S43"/>
      <c r="T43"/>
      <c r="U43"/>
    </row>
    <row r="44" spans="1:21" ht="15" x14ac:dyDescent="0.3">
      <c r="A44" s="45"/>
      <c r="B44">
        <v>9.7000000000000003E-2</v>
      </c>
      <c r="C44">
        <v>0.10299999999999999</v>
      </c>
      <c r="D44" s="27">
        <f t="shared" si="25"/>
        <v>0.1</v>
      </c>
      <c r="E44" s="27">
        <f t="shared" si="20"/>
        <v>5.4000000000000006E-2</v>
      </c>
      <c r="F44" s="27">
        <f t="shared" si="21"/>
        <v>-1.2676062401770314</v>
      </c>
      <c r="G44" s="28">
        <f t="shared" si="22"/>
        <v>-0.64604317426821301</v>
      </c>
      <c r="H44" s="27">
        <f t="shared" si="23"/>
        <v>0.22592111653932317</v>
      </c>
      <c r="I44" s="41">
        <v>16</v>
      </c>
      <c r="J44" s="42">
        <f t="shared" si="24"/>
        <v>3.6147378646291708</v>
      </c>
      <c r="K44" s="30">
        <f t="shared" si="26"/>
        <v>0.36147378646291711</v>
      </c>
      <c r="L44" s="43">
        <f t="shared" si="27"/>
        <v>1.5468248491250263</v>
      </c>
      <c r="M44" s="30"/>
      <c r="N44" s="44"/>
      <c r="R44"/>
      <c r="S44"/>
      <c r="T44"/>
      <c r="U44"/>
    </row>
    <row r="45" spans="1:21" ht="15" x14ac:dyDescent="0.3">
      <c r="A45" s="46"/>
      <c r="B45">
        <v>9.8000000000000004E-2</v>
      </c>
      <c r="C45">
        <v>9.4E-2</v>
      </c>
      <c r="D45" s="27">
        <f t="shared" si="25"/>
        <v>9.6000000000000002E-2</v>
      </c>
      <c r="E45" s="27">
        <f t="shared" si="20"/>
        <v>0.05</v>
      </c>
      <c r="F45" s="27">
        <f t="shared" si="21"/>
        <v>-1.3010299956639813</v>
      </c>
      <c r="G45" s="28">
        <f t="shared" si="22"/>
        <v>-0.68041263840470279</v>
      </c>
      <c r="H45" s="27">
        <f t="shared" si="23"/>
        <v>0.20873119601566159</v>
      </c>
      <c r="I45" s="41">
        <v>16</v>
      </c>
      <c r="J45" s="42">
        <f t="shared" si="24"/>
        <v>3.3396991362505855</v>
      </c>
      <c r="K45" s="30">
        <f t="shared" si="26"/>
        <v>0.33396991362505857</v>
      </c>
      <c r="L45" s="43">
        <f t="shared" si="27"/>
        <v>1.4424913036020626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0.114</v>
      </c>
      <c r="C50">
        <v>0.11799999999999999</v>
      </c>
      <c r="D50" s="27">
        <f>AVERAGE(B50:C50)</f>
        <v>0.11599999999999999</v>
      </c>
      <c r="E50" s="27">
        <f t="shared" ref="E50:E55" si="28">D50-E$8</f>
        <v>6.9999999999999993E-2</v>
      </c>
      <c r="F50" s="27">
        <f t="shared" ref="F50:F55" si="29">LOG(E50)</f>
        <v>-1.1549019599857433</v>
      </c>
      <c r="G50" s="28">
        <f t="shared" ref="G50:G55" si="30">(F50-$B$16)/$B$15</f>
        <v>-0.53014998214694486</v>
      </c>
      <c r="H50" s="27">
        <f t="shared" ref="H50:H55" si="31">10^G50</f>
        <v>0.29501902123961898</v>
      </c>
      <c r="I50" s="41">
        <v>16</v>
      </c>
      <c r="J50" s="42">
        <f t="shared" ref="J50:J55" si="32">H50*I50</f>
        <v>4.7203043398339037</v>
      </c>
      <c r="K50" s="30">
        <f>(0.1*J50/1000)*1000</f>
        <v>0.4720304339833904</v>
      </c>
      <c r="L50" s="43">
        <f t="shared" ref="L50:L55" si="33">K50*100/L31</f>
        <v>1.877368983073977</v>
      </c>
      <c r="M50" s="30">
        <f>AVERAGE(L50:L52)</f>
        <v>1.6088532489548204</v>
      </c>
      <c r="N50" s="44">
        <f>STDEV(L50:L52)</f>
        <v>0.29779582561263057</v>
      </c>
      <c r="O50" s="48">
        <f>L50/L40</f>
        <v>1.5416739718636294</v>
      </c>
      <c r="P50" s="30">
        <f>AVERAGE(O50:O52)</f>
        <v>1.9507967195461042</v>
      </c>
      <c r="Q50" s="44">
        <f>STDEV(O50:O52)</f>
        <v>0.39844117806643076</v>
      </c>
      <c r="S50"/>
      <c r="T50"/>
    </row>
    <row r="51" spans="1:25" ht="15" x14ac:dyDescent="0.3">
      <c r="B51">
        <v>0.113</v>
      </c>
      <c r="C51">
        <v>0.106</v>
      </c>
      <c r="D51" s="27">
        <f t="shared" ref="D51:D55" si="34">AVERAGE(B51:C51)</f>
        <v>0.1095</v>
      </c>
      <c r="E51" s="27">
        <f t="shared" si="28"/>
        <v>6.3500000000000001E-2</v>
      </c>
      <c r="F51" s="27">
        <f t="shared" si="29"/>
        <v>-1.1972262747080242</v>
      </c>
      <c r="G51" s="28">
        <f t="shared" si="30"/>
        <v>-0.57367184244528591</v>
      </c>
      <c r="H51" s="27">
        <f t="shared" si="31"/>
        <v>0.26688745329567737</v>
      </c>
      <c r="I51" s="41">
        <v>16</v>
      </c>
      <c r="J51" s="42">
        <f t="shared" si="32"/>
        <v>4.2701992527308379</v>
      </c>
      <c r="K51" s="30">
        <f t="shared" ref="K51:K55" si="35">(0.1*J51/1000)*1000</f>
        <v>0.4270199252730838</v>
      </c>
      <c r="L51" s="43">
        <f t="shared" si="33"/>
        <v>1.6606244902362379</v>
      </c>
      <c r="M51" s="30"/>
      <c r="N51" s="44"/>
      <c r="O51" s="2">
        <f t="shared" ref="O51:O55" si="36">L51/L41</f>
        <v>2.3376197332776973</v>
      </c>
      <c r="P51" s="30"/>
      <c r="Q51" s="44"/>
      <c r="S51"/>
      <c r="T51"/>
    </row>
    <row r="52" spans="1:25" ht="15" x14ac:dyDescent="0.3">
      <c r="B52">
        <v>0.11</v>
      </c>
      <c r="C52">
        <v>0.109</v>
      </c>
      <c r="D52" s="27">
        <f t="shared" si="34"/>
        <v>0.1095</v>
      </c>
      <c r="E52" s="27">
        <f t="shared" si="28"/>
        <v>6.3500000000000001E-2</v>
      </c>
      <c r="F52" s="27">
        <f t="shared" si="29"/>
        <v>-1.1972262747080242</v>
      </c>
      <c r="G52" s="28">
        <f t="shared" si="30"/>
        <v>-0.57367184244528591</v>
      </c>
      <c r="H52" s="27">
        <f t="shared" si="31"/>
        <v>0.26688745329567737</v>
      </c>
      <c r="I52" s="41">
        <v>16</v>
      </c>
      <c r="J52" s="42">
        <f t="shared" si="32"/>
        <v>4.2701992527308379</v>
      </c>
      <c r="K52" s="30">
        <f t="shared" si="35"/>
        <v>0.4270199252730838</v>
      </c>
      <c r="L52" s="43">
        <f t="shared" si="33"/>
        <v>1.2885662735542467</v>
      </c>
      <c r="M52" s="30"/>
      <c r="N52" s="44"/>
      <c r="O52" s="2">
        <f t="shared" si="36"/>
        <v>1.9730964534969866</v>
      </c>
      <c r="P52" s="30"/>
      <c r="Q52" s="44"/>
      <c r="S52"/>
      <c r="T52"/>
    </row>
    <row r="53" spans="1:25" ht="15" x14ac:dyDescent="0.3">
      <c r="A53" s="1" t="s">
        <v>26</v>
      </c>
      <c r="B53">
        <v>0.14199999999999999</v>
      </c>
      <c r="C53">
        <v>0.154</v>
      </c>
      <c r="D53" s="27">
        <f t="shared" si="34"/>
        <v>0.14799999999999999</v>
      </c>
      <c r="E53" s="27">
        <f t="shared" si="28"/>
        <v>0.10199999999999999</v>
      </c>
      <c r="F53" s="27">
        <f t="shared" si="29"/>
        <v>-0.99139982823808248</v>
      </c>
      <c r="G53" s="28">
        <f t="shared" si="30"/>
        <v>-0.3620216383546096</v>
      </c>
      <c r="H53" s="27">
        <f t="shared" si="31"/>
        <v>0.43448857560710136</v>
      </c>
      <c r="I53" s="41">
        <v>16</v>
      </c>
      <c r="J53" s="42">
        <f t="shared" si="32"/>
        <v>6.9518172097136217</v>
      </c>
      <c r="K53" s="30">
        <f t="shared" si="35"/>
        <v>0.69518172097136222</v>
      </c>
      <c r="L53" s="43">
        <f t="shared" si="33"/>
        <v>2.6988497742168018</v>
      </c>
      <c r="M53" s="30">
        <f>AVERAGE(L53:L55)</f>
        <v>2.3747315676479936</v>
      </c>
      <c r="N53" s="44">
        <f>STDEV(L53:L55)</f>
        <v>0.34829898057600661</v>
      </c>
      <c r="O53" s="2">
        <f t="shared" si="36"/>
        <v>2.1747870882057079</v>
      </c>
      <c r="P53" s="30">
        <f>AVERAGE(O53:O55)</f>
        <v>1.7162715257174233</v>
      </c>
      <c r="Q53" s="44">
        <f>STDEV(O53:O55)</f>
        <v>0.44014323412500828</v>
      </c>
      <c r="S53"/>
      <c r="T53"/>
    </row>
    <row r="54" spans="1:25" ht="15" x14ac:dyDescent="0.3">
      <c r="A54" s="45"/>
      <c r="B54">
        <v>0.11700000000000001</v>
      </c>
      <c r="C54">
        <v>0.112</v>
      </c>
      <c r="D54" s="27">
        <f t="shared" si="34"/>
        <v>0.1145</v>
      </c>
      <c r="E54" s="27">
        <f t="shared" si="28"/>
        <v>6.8500000000000005E-2</v>
      </c>
      <c r="F54" s="27">
        <f t="shared" si="29"/>
        <v>-1.1643094285075744</v>
      </c>
      <c r="G54" s="28">
        <f t="shared" si="30"/>
        <v>-0.53982363034313485</v>
      </c>
      <c r="H54" s="27">
        <f t="shared" si="31"/>
        <v>0.28852029638885279</v>
      </c>
      <c r="I54" s="41">
        <v>16</v>
      </c>
      <c r="J54" s="42">
        <f t="shared" si="32"/>
        <v>4.6163247422216447</v>
      </c>
      <c r="K54" s="30">
        <f t="shared" si="35"/>
        <v>0.46163247422216447</v>
      </c>
      <c r="L54" s="43">
        <f t="shared" si="33"/>
        <v>2.0064620839307676</v>
      </c>
      <c r="M54" s="30"/>
      <c r="N54" s="44"/>
      <c r="O54" s="2">
        <f t="shared" si="36"/>
        <v>1.2971488562947115</v>
      </c>
      <c r="P54" s="30"/>
      <c r="Q54" s="44"/>
      <c r="S54"/>
      <c r="T54"/>
    </row>
    <row r="55" spans="1:25" ht="15" x14ac:dyDescent="0.3">
      <c r="A55" s="46"/>
      <c r="B55">
        <v>0.13</v>
      </c>
      <c r="C55">
        <v>0.125</v>
      </c>
      <c r="D55" s="27">
        <f t="shared" si="34"/>
        <v>0.1275</v>
      </c>
      <c r="E55" s="27">
        <f t="shared" si="28"/>
        <v>8.1500000000000003E-2</v>
      </c>
      <c r="F55" s="27">
        <f t="shared" si="29"/>
        <v>-1.0888423912600234</v>
      </c>
      <c r="G55" s="28">
        <f t="shared" si="30"/>
        <v>-0.46222129055879901</v>
      </c>
      <c r="H55" s="27">
        <f t="shared" si="31"/>
        <v>0.34496791947436684</v>
      </c>
      <c r="I55" s="41">
        <v>16</v>
      </c>
      <c r="J55" s="42">
        <f t="shared" si="32"/>
        <v>5.5194867115898694</v>
      </c>
      <c r="K55" s="30">
        <f t="shared" si="35"/>
        <v>0.55194867115898694</v>
      </c>
      <c r="L55" s="43">
        <f t="shared" si="33"/>
        <v>2.4188828447964119</v>
      </c>
      <c r="M55" s="30"/>
      <c r="N55" s="44"/>
      <c r="O55" s="2">
        <f t="shared" si="36"/>
        <v>1.6768786326518503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1.9507967195461042</v>
      </c>
      <c r="O58" s="30">
        <f>Q50</f>
        <v>0.39844117806643076</v>
      </c>
    </row>
    <row r="59" spans="1:25" ht="15" x14ac:dyDescent="0.3">
      <c r="D59"/>
      <c r="E59"/>
      <c r="G59"/>
      <c r="M59" s="2" t="s">
        <v>26</v>
      </c>
      <c r="N59" s="30">
        <f>P53</f>
        <v>1.7162715257174233</v>
      </c>
      <c r="O59" s="30">
        <f>Q53</f>
        <v>0.44014323412500828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0.86040211500326624</v>
      </c>
      <c r="C65" s="30">
        <f>N40</f>
        <v>0.3107942334556229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1.6088532489548204</v>
      </c>
      <c r="C66" s="30">
        <f>N50</f>
        <v>0.29779582561263057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1.4100960343238027</v>
      </c>
      <c r="C67" s="30">
        <f>N43</f>
        <v>0.1554785806538676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2.3747315676479936</v>
      </c>
      <c r="C68" s="30">
        <f>N53</f>
        <v>0.34829898057600661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31" zoomScale="80" zoomScaleNormal="80" workbookViewId="0">
      <selection activeCell="B1" sqref="B1:B3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42493</v>
      </c>
    </row>
    <row r="2" spans="1:20" x14ac:dyDescent="0.2">
      <c r="A2" s="1" t="s">
        <v>1</v>
      </c>
      <c r="B2" s="2">
        <v>80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4.4999999999999998E-2</v>
      </c>
      <c r="D8">
        <v>4.7E-2</v>
      </c>
      <c r="E8" s="11">
        <f t="shared" ref="E8:E13" si="0">AVERAGE(C8:D8)</f>
        <v>4.5999999999999999E-2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7.8E-2</v>
      </c>
      <c r="D9">
        <v>7.9000000000000001E-2</v>
      </c>
      <c r="E9" s="11">
        <f t="shared" si="0"/>
        <v>7.85E-2</v>
      </c>
      <c r="F9" s="12">
        <f>(E9-$E$8)</f>
        <v>3.2500000000000001E-2</v>
      </c>
      <c r="G9" s="12">
        <f>LOG(B9)</f>
        <v>-0.86341728222799241</v>
      </c>
      <c r="H9" s="12">
        <f>LOG(F9)</f>
        <v>-1.4881166390211256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>
        <v>0.155</v>
      </c>
      <c r="D10">
        <v>0.15</v>
      </c>
      <c r="E10" s="11">
        <f t="shared" si="0"/>
        <v>0.1525</v>
      </c>
      <c r="F10" s="12">
        <f>(E10-$E$8)</f>
        <v>0.1065</v>
      </c>
      <c r="G10" s="12">
        <f>LOG(B10)</f>
        <v>-0.34469449671881253</v>
      </c>
      <c r="H10" s="12">
        <f>LOG(F10)</f>
        <v>-0.97265039222524352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0.36099999999999999</v>
      </c>
      <c r="D11">
        <v>0.36299999999999999</v>
      </c>
      <c r="E11" s="11">
        <f t="shared" si="0"/>
        <v>0.36199999999999999</v>
      </c>
      <c r="F11" s="12">
        <f>(E11-$E$8)</f>
        <v>0.316</v>
      </c>
      <c r="G11" s="12">
        <f>LOG(B11)</f>
        <v>0.13658271777200767</v>
      </c>
      <c r="H11" s="12">
        <f>LOG(F11)</f>
        <v>-0.50031291738159622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1.1419999999999999</v>
      </c>
      <c r="D12">
        <v>1.125</v>
      </c>
      <c r="E12" s="11">
        <f t="shared" si="0"/>
        <v>1.1335</v>
      </c>
      <c r="F12" s="12">
        <f>(E12-$E$8)</f>
        <v>1.0874999999999999</v>
      </c>
      <c r="G12" s="12">
        <f>LOG(B12)</f>
        <v>0.66357802924717735</v>
      </c>
      <c r="H12" s="12">
        <f>LOG(F12)</f>
        <v>3.6429265626674902E-2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1.827</v>
      </c>
      <c r="D13">
        <v>1.9490000000000001</v>
      </c>
      <c r="E13" s="11">
        <f t="shared" si="0"/>
        <v>1.8879999999999999</v>
      </c>
      <c r="F13" s="12">
        <f>(E13-$E$8)</f>
        <v>1.8419999999999999</v>
      </c>
      <c r="G13" s="12">
        <f>LOG(B13)</f>
        <v>0.96049145871632635</v>
      </c>
      <c r="H13" s="12">
        <f>LOG(F13)</f>
        <v>0.2652896258608301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0.97248404438939517</v>
      </c>
      <c r="N15"/>
    </row>
    <row r="16" spans="1:20" ht="15" x14ac:dyDescent="0.25">
      <c r="A16" s="5" t="s">
        <v>11</v>
      </c>
      <c r="B16" s="11">
        <f>INTERCEPT(H9:H13,G9:G13)</f>
        <v>-0.63933956121451674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0.39200000000000002</v>
      </c>
      <c r="C22">
        <v>0.41199999999999998</v>
      </c>
      <c r="D22" s="27">
        <f>AVERAGE(B22:C22)</f>
        <v>0.40200000000000002</v>
      </c>
      <c r="E22" s="27">
        <f t="shared" ref="E22:E27" si="2">D22-E$8</f>
        <v>0.35600000000000004</v>
      </c>
      <c r="F22" s="27">
        <f>LOG(E22)</f>
        <v>-0.44855000202712475</v>
      </c>
      <c r="G22" s="28">
        <f>(F22-$B$16)/$B$15</f>
        <v>0.19618785551097165</v>
      </c>
      <c r="H22" s="28">
        <f>10^G22</f>
        <v>1.5710422168759832</v>
      </c>
      <c r="I22" s="29">
        <v>500</v>
      </c>
      <c r="J22" s="30">
        <f>(H22*I22)</f>
        <v>785.52110843799164</v>
      </c>
      <c r="K22" s="31">
        <f>(0.05*J22/1000)*1000</f>
        <v>39.276055421899585</v>
      </c>
      <c r="L22" s="32">
        <f>K22+K40+K50</f>
        <v>39.831012004100884</v>
      </c>
      <c r="M22" s="33">
        <f>(L22*1000000/50000)/1000</f>
        <v>0.79662024008201759</v>
      </c>
      <c r="N22" s="34"/>
    </row>
    <row r="23" spans="1:17" ht="15" x14ac:dyDescent="0.3">
      <c r="B23">
        <v>0.372</v>
      </c>
      <c r="C23">
        <v>0.38200000000000001</v>
      </c>
      <c r="D23" s="27">
        <f t="shared" ref="D23:D27" si="3">AVERAGE(B23:C23)</f>
        <v>0.377</v>
      </c>
      <c r="E23" s="27">
        <f t="shared" si="2"/>
        <v>0.33100000000000002</v>
      </c>
      <c r="F23" s="27">
        <f t="shared" ref="F23:F27" si="4">LOG(E23)</f>
        <v>-0.48017200622428124</v>
      </c>
      <c r="G23" s="28">
        <f t="shared" ref="G23:G27" si="5">(F23-$B$16)/$B$15</f>
        <v>0.16367112232692091</v>
      </c>
      <c r="H23" s="28">
        <f t="shared" ref="H23:H27" si="6">10^G23</f>
        <v>1.457709963888389</v>
      </c>
      <c r="I23" s="29">
        <v>500</v>
      </c>
      <c r="J23" s="30">
        <f t="shared" ref="J23:J27" si="7">(H23*I23)</f>
        <v>728.85498194419449</v>
      </c>
      <c r="K23" s="31">
        <f t="shared" ref="K23:K27" si="8">(0.05*J23/1000)*1000</f>
        <v>36.442749097209727</v>
      </c>
      <c r="L23" s="32">
        <f>K23+K41+K51</f>
        <v>37.166311973738345</v>
      </c>
      <c r="M23" s="33">
        <f t="shared" ref="M23:M27" si="9">(L23*1000000/50000)/1000</f>
        <v>0.74332623947476684</v>
      </c>
      <c r="N23" s="34"/>
    </row>
    <row r="24" spans="1:17" ht="15" x14ac:dyDescent="0.3">
      <c r="B24">
        <v>0.379</v>
      </c>
      <c r="C24">
        <v>0.371</v>
      </c>
      <c r="D24" s="27">
        <f t="shared" si="3"/>
        <v>0.375</v>
      </c>
      <c r="E24" s="27">
        <f t="shared" si="2"/>
        <v>0.32900000000000001</v>
      </c>
      <c r="F24" s="27">
        <f t="shared" si="4"/>
        <v>-0.48280410205002566</v>
      </c>
      <c r="G24" s="28">
        <f t="shared" si="5"/>
        <v>0.16096455265009188</v>
      </c>
      <c r="H24" s="28">
        <f t="shared" si="6"/>
        <v>1.4486536088301496</v>
      </c>
      <c r="I24" s="29">
        <v>500</v>
      </c>
      <c r="J24" s="30">
        <f t="shared" si="7"/>
        <v>724.32680441507478</v>
      </c>
      <c r="K24" s="31">
        <f t="shared" si="8"/>
        <v>36.216340220753743</v>
      </c>
      <c r="L24" s="32">
        <f t="shared" ref="L24:L27" si="10">K24+K42+K52</f>
        <v>36.720129283829145</v>
      </c>
      <c r="M24" s="33">
        <f t="shared" si="9"/>
        <v>0.7344025856765829</v>
      </c>
      <c r="N24" s="34"/>
    </row>
    <row r="25" spans="1:17" ht="15" x14ac:dyDescent="0.3">
      <c r="A25" s="1" t="s">
        <v>26</v>
      </c>
      <c r="B25" s="65">
        <v>0.39300000000000002</v>
      </c>
      <c r="C25" s="65">
        <v>0.371</v>
      </c>
      <c r="D25" s="27">
        <f t="shared" si="3"/>
        <v>0.38200000000000001</v>
      </c>
      <c r="E25" s="27">
        <f t="shared" si="2"/>
        <v>0.33600000000000002</v>
      </c>
      <c r="F25" s="27">
        <f t="shared" si="4"/>
        <v>-0.4736607226101559</v>
      </c>
      <c r="G25" s="28">
        <f t="shared" si="5"/>
        <v>0.17036663949421146</v>
      </c>
      <c r="H25" s="28">
        <f t="shared" si="6"/>
        <v>1.4803576062634218</v>
      </c>
      <c r="I25" s="29">
        <v>500</v>
      </c>
      <c r="J25" s="30">
        <f t="shared" si="7"/>
        <v>740.17880313171088</v>
      </c>
      <c r="K25" s="31">
        <f t="shared" si="8"/>
        <v>37.008940156585545</v>
      </c>
      <c r="L25" s="32">
        <f t="shared" si="10"/>
        <v>38.169144938216022</v>
      </c>
      <c r="M25" s="33">
        <f t="shared" si="9"/>
        <v>0.76338289876432042</v>
      </c>
      <c r="N25" s="34"/>
    </row>
    <row r="26" spans="1:17" ht="15" x14ac:dyDescent="0.3">
      <c r="B26" s="65">
        <v>0.41199999999999998</v>
      </c>
      <c r="C26" s="65">
        <v>0.41499999999999998</v>
      </c>
      <c r="D26" s="27">
        <f t="shared" si="3"/>
        <v>0.41349999999999998</v>
      </c>
      <c r="E26" s="27">
        <f t="shared" si="2"/>
        <v>0.36749999999999999</v>
      </c>
      <c r="F26" s="27">
        <f t="shared" si="4"/>
        <v>-0.43474265657978628</v>
      </c>
      <c r="G26" s="28">
        <f t="shared" si="5"/>
        <v>0.21038587297665443</v>
      </c>
      <c r="H26" s="28">
        <f t="shared" si="6"/>
        <v>1.6232517246815175</v>
      </c>
      <c r="I26" s="29">
        <v>500</v>
      </c>
      <c r="J26" s="30">
        <f t="shared" si="7"/>
        <v>811.62586234075877</v>
      </c>
      <c r="K26" s="31">
        <f t="shared" si="8"/>
        <v>40.581293117037944</v>
      </c>
      <c r="L26" s="32">
        <f t="shared" si="10"/>
        <v>41.608661924692314</v>
      </c>
      <c r="M26" s="33">
        <f t="shared" si="9"/>
        <v>0.83217323849384617</v>
      </c>
      <c r="N26" s="34"/>
    </row>
    <row r="27" spans="1:17" ht="15" x14ac:dyDescent="0.3">
      <c r="B27" s="65">
        <v>0.40899999999999997</v>
      </c>
      <c r="C27" s="65">
        <v>0.4</v>
      </c>
      <c r="D27" s="27">
        <f t="shared" si="3"/>
        <v>0.40449999999999997</v>
      </c>
      <c r="E27" s="27">
        <f t="shared" si="2"/>
        <v>0.35849999999999999</v>
      </c>
      <c r="F27" s="27">
        <f t="shared" si="4"/>
        <v>-0.44551083999618107</v>
      </c>
      <c r="G27" s="28">
        <f t="shared" si="5"/>
        <v>0.19931300913017772</v>
      </c>
      <c r="H27" s="28">
        <f t="shared" si="6"/>
        <v>1.5823881032080493</v>
      </c>
      <c r="I27" s="29">
        <v>500</v>
      </c>
      <c r="J27" s="30">
        <f t="shared" si="7"/>
        <v>791.19405160402471</v>
      </c>
      <c r="K27" s="31">
        <f t="shared" si="8"/>
        <v>39.55970258020124</v>
      </c>
      <c r="L27" s="32">
        <f t="shared" si="10"/>
        <v>40.611412211303602</v>
      </c>
      <c r="M27" s="33">
        <f t="shared" si="9"/>
        <v>0.81222824422607198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0.39200000000000002</v>
      </c>
      <c r="C31">
        <v>0.41199999999999998</v>
      </c>
      <c r="D31" s="27">
        <f t="shared" ref="D31:D36" si="11">AVERAGE(B31:C31)</f>
        <v>0.40200000000000002</v>
      </c>
      <c r="E31" s="27">
        <f t="shared" ref="E31:E36" si="12">D31-E$8</f>
        <v>0.35600000000000004</v>
      </c>
      <c r="F31" s="27">
        <f>LOG(E31)</f>
        <v>-0.44855000202712475</v>
      </c>
      <c r="G31" s="28">
        <f>(F31-$B$16)/$B$15</f>
        <v>0.19618785551097165</v>
      </c>
      <c r="H31" s="28">
        <f>10^G31</f>
        <v>1.5710422168759832</v>
      </c>
      <c r="I31" s="29">
        <v>500</v>
      </c>
      <c r="J31" s="30">
        <f>(H31*I31)</f>
        <v>785.52110843799164</v>
      </c>
      <c r="K31" s="31">
        <f>(0.05*J31/1000)*1000</f>
        <v>39.276055421899585</v>
      </c>
      <c r="L31" s="32">
        <f>K31+K50</f>
        <v>39.579158141425935</v>
      </c>
      <c r="M31" s="33">
        <f>(L31*1000000/50000)/1000</f>
        <v>0.79158316282851882</v>
      </c>
      <c r="N31" s="35"/>
      <c r="Q31"/>
    </row>
    <row r="32" spans="1:17" ht="15" x14ac:dyDescent="0.3">
      <c r="B32">
        <v>0.372</v>
      </c>
      <c r="C32">
        <v>0.38200000000000001</v>
      </c>
      <c r="D32" s="27">
        <f t="shared" si="11"/>
        <v>0.377</v>
      </c>
      <c r="E32" s="27">
        <f t="shared" si="12"/>
        <v>0.33100000000000002</v>
      </c>
      <c r="F32" s="27">
        <f t="shared" ref="F32:F36" si="13">LOG(E32)</f>
        <v>-0.48017200622428124</v>
      </c>
      <c r="G32" s="28">
        <f t="shared" ref="G32:G36" si="14">(F32-$B$16)/$B$15</f>
        <v>0.16367112232692091</v>
      </c>
      <c r="H32" s="28">
        <f t="shared" ref="H32:H36" si="15">10^G32</f>
        <v>1.457709963888389</v>
      </c>
      <c r="I32" s="29">
        <v>500</v>
      </c>
      <c r="J32" s="30">
        <f t="shared" ref="J32:J36" si="16">(H32*I32)</f>
        <v>728.85498194419449</v>
      </c>
      <c r="K32" s="31">
        <f t="shared" ref="K32:K36" si="17">(0.05*J32/1000)*1000</f>
        <v>36.442749097209727</v>
      </c>
      <c r="L32" s="32">
        <f>K32+K51</f>
        <v>36.715071018317254</v>
      </c>
      <c r="M32" s="33">
        <f t="shared" ref="M32:M36" si="18">(L32*1000000/50000)/1000</f>
        <v>0.73430142036634505</v>
      </c>
      <c r="N32" s="36"/>
      <c r="Q32"/>
    </row>
    <row r="33" spans="1:21" ht="15" x14ac:dyDescent="0.3">
      <c r="B33">
        <v>0.379</v>
      </c>
      <c r="C33">
        <v>0.371</v>
      </c>
      <c r="D33" s="27">
        <f t="shared" si="11"/>
        <v>0.375</v>
      </c>
      <c r="E33" s="27">
        <f t="shared" si="12"/>
        <v>0.32900000000000001</v>
      </c>
      <c r="F33" s="27">
        <f t="shared" si="13"/>
        <v>-0.48280410205002566</v>
      </c>
      <c r="G33" s="28">
        <f t="shared" si="14"/>
        <v>0.16096455265009188</v>
      </c>
      <c r="H33" s="28">
        <f t="shared" si="15"/>
        <v>1.4486536088301496</v>
      </c>
      <c r="I33" s="29">
        <v>500</v>
      </c>
      <c r="J33" s="30">
        <f t="shared" si="16"/>
        <v>724.32680441507478</v>
      </c>
      <c r="K33" s="31">
        <f t="shared" si="17"/>
        <v>36.216340220753743</v>
      </c>
      <c r="L33" s="32">
        <f t="shared" ref="L33:L36" si="19">K33+K52</f>
        <v>36.440975094287737</v>
      </c>
      <c r="M33" s="33">
        <f t="shared" si="18"/>
        <v>0.72881950188575484</v>
      </c>
      <c r="N33" s="36"/>
      <c r="Q33"/>
      <c r="R33"/>
      <c r="S33"/>
    </row>
    <row r="34" spans="1:21" ht="15" x14ac:dyDescent="0.3">
      <c r="A34" s="1" t="s">
        <v>26</v>
      </c>
      <c r="B34" s="65">
        <v>0.39300000000000002</v>
      </c>
      <c r="C34" s="65">
        <v>0.371</v>
      </c>
      <c r="D34" s="27">
        <f t="shared" si="11"/>
        <v>0.38200000000000001</v>
      </c>
      <c r="E34" s="27">
        <f t="shared" si="12"/>
        <v>0.33600000000000002</v>
      </c>
      <c r="F34" s="27">
        <f t="shared" si="13"/>
        <v>-0.4736607226101559</v>
      </c>
      <c r="G34" s="28">
        <f t="shared" si="14"/>
        <v>0.17036663949421146</v>
      </c>
      <c r="H34" s="28">
        <f t="shared" si="15"/>
        <v>1.4803576062634218</v>
      </c>
      <c r="I34" s="29">
        <v>500</v>
      </c>
      <c r="J34" s="30">
        <f t="shared" si="16"/>
        <v>740.17880313171088</v>
      </c>
      <c r="K34" s="31">
        <f t="shared" si="17"/>
        <v>37.008940156585545</v>
      </c>
      <c r="L34" s="32">
        <f t="shared" si="19"/>
        <v>37.69711450423263</v>
      </c>
      <c r="M34" s="33">
        <f t="shared" si="18"/>
        <v>0.75394229008465263</v>
      </c>
      <c r="N34" s="36"/>
      <c r="Q34"/>
      <c r="R34"/>
      <c r="S34"/>
    </row>
    <row r="35" spans="1:21" ht="15" x14ac:dyDescent="0.3">
      <c r="B35" s="65">
        <v>0.41199999999999998</v>
      </c>
      <c r="C35" s="65">
        <v>0.41499999999999998</v>
      </c>
      <c r="D35" s="27">
        <f t="shared" si="11"/>
        <v>0.41349999999999998</v>
      </c>
      <c r="E35" s="27">
        <f t="shared" si="12"/>
        <v>0.36749999999999999</v>
      </c>
      <c r="F35" s="27">
        <f t="shared" si="13"/>
        <v>-0.43474265657978628</v>
      </c>
      <c r="G35" s="28">
        <f t="shared" si="14"/>
        <v>0.21038587297665443</v>
      </c>
      <c r="H35" s="28">
        <f t="shared" si="15"/>
        <v>1.6232517246815175</v>
      </c>
      <c r="I35" s="29">
        <v>500</v>
      </c>
      <c r="J35" s="30">
        <f t="shared" si="16"/>
        <v>811.62586234075877</v>
      </c>
      <c r="K35" s="31">
        <f t="shared" si="17"/>
        <v>40.581293117037944</v>
      </c>
      <c r="L35" s="32">
        <f t="shared" si="19"/>
        <v>41.091502399727624</v>
      </c>
      <c r="M35" s="33">
        <f t="shared" si="18"/>
        <v>0.82183004799455239</v>
      </c>
      <c r="N35" s="36"/>
      <c r="Q35"/>
      <c r="R35"/>
      <c r="S35"/>
    </row>
    <row r="36" spans="1:21" ht="15" x14ac:dyDescent="0.3">
      <c r="B36" s="65">
        <v>0.40899999999999997</v>
      </c>
      <c r="C36" s="65">
        <v>0.4</v>
      </c>
      <c r="D36" s="27">
        <f t="shared" si="11"/>
        <v>0.40449999999999997</v>
      </c>
      <c r="E36" s="27">
        <f t="shared" si="12"/>
        <v>0.35849999999999999</v>
      </c>
      <c r="F36" s="27">
        <f t="shared" si="13"/>
        <v>-0.44551083999618107</v>
      </c>
      <c r="G36" s="28">
        <f t="shared" si="14"/>
        <v>0.19931300913017772</v>
      </c>
      <c r="H36" s="28">
        <f t="shared" si="15"/>
        <v>1.5823881032080493</v>
      </c>
      <c r="I36" s="29">
        <v>500</v>
      </c>
      <c r="J36" s="30">
        <f t="shared" si="16"/>
        <v>791.19405160402471</v>
      </c>
      <c r="K36" s="31">
        <f t="shared" si="17"/>
        <v>39.55970258020124</v>
      </c>
      <c r="L36" s="32">
        <f t="shared" si="19"/>
        <v>40.097728130922256</v>
      </c>
      <c r="M36" s="33">
        <f t="shared" si="18"/>
        <v>0.80195456261844511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9.4E-2</v>
      </c>
      <c r="C40">
        <v>7.3999999999999996E-2</v>
      </c>
      <c r="D40" s="27">
        <f>AVERAGE(B40:C40)</f>
        <v>8.3999999999999991E-2</v>
      </c>
      <c r="E40" s="27">
        <f t="shared" ref="E40:E45" si="20">D40-E$8</f>
        <v>3.7999999999999992E-2</v>
      </c>
      <c r="F40" s="27">
        <f t="shared" ref="F40:F45" si="21">LOG(E40)</f>
        <v>-1.4202164033831899</v>
      </c>
      <c r="G40" s="28">
        <f t="shared" ref="G40:G45" si="22">(F40-$B$16)/$B$15</f>
        <v>-0.80297136665000124</v>
      </c>
      <c r="H40" s="27">
        <f t="shared" ref="H40:H45" si="23">10^G40</f>
        <v>0.15740866417184229</v>
      </c>
      <c r="I40" s="41">
        <v>16</v>
      </c>
      <c r="J40" s="42">
        <f t="shared" ref="J40:J45" si="24">H40*I40</f>
        <v>2.5185386267494767</v>
      </c>
      <c r="K40" s="30">
        <f>(0.1*J40/1000)*1000</f>
        <v>0.25185386267494769</v>
      </c>
      <c r="L40" s="43">
        <f>K40*100/L22</f>
        <v>0.63230595961010871</v>
      </c>
      <c r="M40" s="30">
        <f>AVERAGE(L40:L42)</f>
        <v>0.86887997424988483</v>
      </c>
      <c r="N40" s="44">
        <f>STDEV(L40:L42)</f>
        <v>0.3057447599744102</v>
      </c>
      <c r="R40"/>
      <c r="S40"/>
      <c r="T40"/>
      <c r="U40"/>
    </row>
    <row r="41" spans="1:21" ht="15" x14ac:dyDescent="0.3">
      <c r="B41">
        <v>0.115</v>
      </c>
      <c r="C41">
        <v>0.111</v>
      </c>
      <c r="D41" s="27">
        <f>AVERAGE(B41:C41)</f>
        <v>0.113</v>
      </c>
      <c r="E41" s="27">
        <f t="shared" si="20"/>
        <v>6.7000000000000004E-2</v>
      </c>
      <c r="F41" s="27">
        <f t="shared" si="21"/>
        <v>-1.1739251972991736</v>
      </c>
      <c r="G41" s="28">
        <f t="shared" si="22"/>
        <v>-0.54971147256232189</v>
      </c>
      <c r="H41" s="27">
        <f t="shared" si="23"/>
        <v>0.28202559713818454</v>
      </c>
      <c r="I41" s="41">
        <v>16</v>
      </c>
      <c r="J41" s="42">
        <f t="shared" si="24"/>
        <v>4.5124095542109526</v>
      </c>
      <c r="K41" s="30">
        <f t="shared" ref="K41:K45" si="25">(0.1*J41/1000)*1000</f>
        <v>0.45124095542109527</v>
      </c>
      <c r="L41" s="43">
        <f t="shared" ref="L41:L45" si="26">K41*100/L23</f>
        <v>1.214112812000129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0.09</v>
      </c>
      <c r="C42">
        <v>8.5999999999999993E-2</v>
      </c>
      <c r="D42" s="27">
        <f>AVERAGE(B42:C42)</f>
        <v>8.7999999999999995E-2</v>
      </c>
      <c r="E42" s="27">
        <f t="shared" si="20"/>
        <v>4.1999999999999996E-2</v>
      </c>
      <c r="F42" s="27">
        <f t="shared" si="21"/>
        <v>-1.3767507096020997</v>
      </c>
      <c r="G42" s="28">
        <f t="shared" si="22"/>
        <v>-0.75827583253624464</v>
      </c>
      <c r="H42" s="27">
        <f t="shared" si="23"/>
        <v>0.17447136846337999</v>
      </c>
      <c r="I42" s="41">
        <v>16</v>
      </c>
      <c r="J42" s="42">
        <f t="shared" si="24"/>
        <v>2.7915418954140798</v>
      </c>
      <c r="K42" s="30">
        <f t="shared" si="25"/>
        <v>0.27915418954140797</v>
      </c>
      <c r="L42" s="43">
        <f t="shared" si="26"/>
        <v>0.76022115113941668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0.111</v>
      </c>
      <c r="C43">
        <v>0.121</v>
      </c>
      <c r="D43" s="27">
        <f t="shared" ref="D43:D45" si="27">AVERAGE(B43:C43)</f>
        <v>0.11599999999999999</v>
      </c>
      <c r="E43" s="27">
        <f t="shared" si="20"/>
        <v>6.9999999999999993E-2</v>
      </c>
      <c r="F43" s="27">
        <f t="shared" si="21"/>
        <v>-1.1549019599857433</v>
      </c>
      <c r="G43" s="28">
        <f t="shared" si="22"/>
        <v>-0.53014998214694486</v>
      </c>
      <c r="H43" s="27">
        <f t="shared" si="23"/>
        <v>0.29501902123961898</v>
      </c>
      <c r="I43" s="41">
        <v>16</v>
      </c>
      <c r="J43" s="42">
        <f t="shared" si="24"/>
        <v>4.7203043398339037</v>
      </c>
      <c r="K43" s="30">
        <f t="shared" si="25"/>
        <v>0.4720304339833904</v>
      </c>
      <c r="L43" s="43">
        <f t="shared" si="26"/>
        <v>1.2366806611661354</v>
      </c>
      <c r="M43" s="30">
        <f>AVERAGE(L43:L45)</f>
        <v>1.2481566599937748</v>
      </c>
      <c r="N43" s="44">
        <f>STDEV(L43:L45)</f>
        <v>1.4811068773105309E-2</v>
      </c>
      <c r="R43"/>
      <c r="S43"/>
      <c r="T43"/>
      <c r="U43"/>
    </row>
    <row r="44" spans="1:21" ht="15" x14ac:dyDescent="0.3">
      <c r="A44" s="45"/>
      <c r="B44">
        <v>0.122</v>
      </c>
      <c r="C44">
        <v>0.123</v>
      </c>
      <c r="D44" s="27">
        <f t="shared" si="27"/>
        <v>0.1225</v>
      </c>
      <c r="E44" s="27">
        <f t="shared" si="20"/>
        <v>7.6499999999999999E-2</v>
      </c>
      <c r="F44" s="27">
        <f t="shared" si="21"/>
        <v>-1.1163385648463824</v>
      </c>
      <c r="G44" s="28">
        <f t="shared" si="22"/>
        <v>-0.49049545479315759</v>
      </c>
      <c r="H44" s="27">
        <f t="shared" si="23"/>
        <v>0.32322470310293117</v>
      </c>
      <c r="I44" s="41">
        <v>16</v>
      </c>
      <c r="J44" s="42">
        <f t="shared" si="24"/>
        <v>5.1715952496468987</v>
      </c>
      <c r="K44" s="30">
        <f t="shared" si="25"/>
        <v>0.51715952496468987</v>
      </c>
      <c r="L44" s="43">
        <f t="shared" si="26"/>
        <v>1.2429131364538928</v>
      </c>
      <c r="M44" s="30"/>
      <c r="N44" s="44"/>
      <c r="R44"/>
      <c r="S44"/>
      <c r="T44"/>
      <c r="U44"/>
    </row>
    <row r="45" spans="1:21" ht="15" x14ac:dyDescent="0.3">
      <c r="A45" s="46"/>
      <c r="B45">
        <v>0.126</v>
      </c>
      <c r="C45">
        <v>0.11799999999999999</v>
      </c>
      <c r="D45" s="27">
        <f t="shared" si="27"/>
        <v>0.122</v>
      </c>
      <c r="E45" s="27">
        <f t="shared" si="20"/>
        <v>7.5999999999999998E-2</v>
      </c>
      <c r="F45" s="27">
        <f t="shared" si="21"/>
        <v>-1.1191864077192086</v>
      </c>
      <c r="G45" s="28">
        <f t="shared" si="22"/>
        <v>-0.49342387597318255</v>
      </c>
      <c r="H45" s="27">
        <f t="shared" si="23"/>
        <v>0.32105255023834128</v>
      </c>
      <c r="I45" s="41">
        <v>16</v>
      </c>
      <c r="J45" s="42">
        <f t="shared" si="24"/>
        <v>5.1368408038134605</v>
      </c>
      <c r="K45" s="30">
        <f t="shared" si="25"/>
        <v>0.51368408038134605</v>
      </c>
      <c r="L45" s="43">
        <f t="shared" si="26"/>
        <v>1.2648761823612957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8.5000000000000006E-2</v>
      </c>
      <c r="C50">
        <v>9.8000000000000004E-2</v>
      </c>
      <c r="D50" s="27">
        <f>AVERAGE(B50:C50)</f>
        <v>9.1499999999999998E-2</v>
      </c>
      <c r="E50" s="27">
        <f t="shared" ref="E50:E55" si="28">D50-E$8</f>
        <v>4.5499999999999999E-2</v>
      </c>
      <c r="F50" s="27">
        <f t="shared" ref="F50:F55" si="29">LOG(E50)</f>
        <v>-1.3419886033428876</v>
      </c>
      <c r="G50" s="28">
        <f t="shared" ref="G50:G55" si="30">(F50-$B$16)/$B$15</f>
        <v>-0.72253014965356199</v>
      </c>
      <c r="H50" s="27">
        <f t="shared" ref="H50:H55" si="31">10^G50</f>
        <v>0.18943919970397036</v>
      </c>
      <c r="I50" s="41">
        <v>16</v>
      </c>
      <c r="J50" s="42">
        <f t="shared" ref="J50:J55" si="32">H50*I50</f>
        <v>3.0310271952635257</v>
      </c>
      <c r="K50" s="30">
        <f>(0.1*J50/1000)*1000</f>
        <v>0.30310271952635259</v>
      </c>
      <c r="L50" s="43">
        <f t="shared" ref="L50:L55" si="33">K50*100/L31</f>
        <v>0.7658139631047558</v>
      </c>
      <c r="M50" s="30">
        <f>AVERAGE(L50:L52)</f>
        <v>0.70798860545858677</v>
      </c>
      <c r="N50" s="44">
        <f>STDEV(L50:L52)</f>
        <v>8.0198081726562301E-2</v>
      </c>
      <c r="O50" s="48">
        <f>L50/L40</f>
        <v>1.2111446230507941</v>
      </c>
      <c r="P50" s="30">
        <f>AVERAGE(O50:O52)</f>
        <v>0.87763997274637839</v>
      </c>
      <c r="Q50" s="44">
        <f>STDEV(O50:O52)</f>
        <v>0.30563703053925684</v>
      </c>
      <c r="S50"/>
      <c r="T50"/>
    </row>
    <row r="51" spans="1:25" ht="15" x14ac:dyDescent="0.3">
      <c r="B51">
        <v>9.1999999999999998E-2</v>
      </c>
      <c r="C51">
        <v>8.2000000000000003E-2</v>
      </c>
      <c r="D51" s="27">
        <f>AVERAGE(B51:C51)</f>
        <v>8.6999999999999994E-2</v>
      </c>
      <c r="E51" s="27">
        <f t="shared" si="28"/>
        <v>4.0999999999999995E-2</v>
      </c>
      <c r="F51" s="27">
        <f t="shared" si="29"/>
        <v>-1.3872161432802645</v>
      </c>
      <c r="G51" s="28">
        <f t="shared" si="30"/>
        <v>-0.76903738049021231</v>
      </c>
      <c r="H51" s="27">
        <f t="shared" si="31"/>
        <v>0.17020120069220412</v>
      </c>
      <c r="I51" s="41">
        <v>16</v>
      </c>
      <c r="J51" s="42">
        <f t="shared" si="32"/>
        <v>2.723219211075266</v>
      </c>
      <c r="K51" s="30">
        <f t="shared" ref="K51:K55" si="34">(0.1*J51/1000)*1000</f>
        <v>0.27232192110752662</v>
      </c>
      <c r="L51" s="43">
        <f t="shared" si="33"/>
        <v>0.7417169940149767</v>
      </c>
      <c r="M51" s="30"/>
      <c r="N51" s="44"/>
      <c r="O51" s="2">
        <f t="shared" ref="O51:O55" si="35">L51/L41</f>
        <v>0.61091274771499393</v>
      </c>
      <c r="P51" s="30"/>
      <c r="Q51" s="44"/>
      <c r="S51"/>
      <c r="T51"/>
    </row>
    <row r="52" spans="1:25" ht="15" x14ac:dyDescent="0.3">
      <c r="B52">
        <v>7.8E-2</v>
      </c>
      <c r="C52">
        <v>8.2000000000000003E-2</v>
      </c>
      <c r="D52" s="27">
        <f>AVERAGE(B52:C52)</f>
        <v>0.08</v>
      </c>
      <c r="E52" s="27">
        <f t="shared" si="28"/>
        <v>3.4000000000000002E-2</v>
      </c>
      <c r="F52" s="27">
        <f t="shared" si="29"/>
        <v>-1.4685210829577449</v>
      </c>
      <c r="G52" s="28">
        <f t="shared" si="30"/>
        <v>-0.85264280326969877</v>
      </c>
      <c r="H52" s="27">
        <f t="shared" si="31"/>
        <v>0.14039679595874799</v>
      </c>
      <c r="I52" s="41">
        <v>16</v>
      </c>
      <c r="J52" s="42">
        <f t="shared" si="32"/>
        <v>2.2463487353399678</v>
      </c>
      <c r="K52" s="30">
        <f t="shared" si="34"/>
        <v>0.2246348735339968</v>
      </c>
      <c r="L52" s="43">
        <f t="shared" si="33"/>
        <v>0.61643485925602792</v>
      </c>
      <c r="M52" s="30"/>
      <c r="N52" s="44"/>
      <c r="O52" s="2">
        <f t="shared" si="35"/>
        <v>0.81086254747334718</v>
      </c>
      <c r="P52" s="30"/>
      <c r="Q52" s="44"/>
      <c r="S52"/>
      <c r="T52"/>
    </row>
    <row r="53" spans="1:25" ht="15" x14ac:dyDescent="0.3">
      <c r="A53" s="1" t="s">
        <v>26</v>
      </c>
      <c r="B53">
        <v>0.153</v>
      </c>
      <c r="C53">
        <v>0.14099999999999999</v>
      </c>
      <c r="D53" s="27">
        <f t="shared" ref="D53:D55" si="36">AVERAGE(B53:C53)</f>
        <v>0.14699999999999999</v>
      </c>
      <c r="E53" s="27">
        <f t="shared" si="28"/>
        <v>0.10099999999999999</v>
      </c>
      <c r="F53" s="27">
        <f t="shared" si="29"/>
        <v>-0.99567862621735748</v>
      </c>
      <c r="G53" s="28">
        <f t="shared" si="30"/>
        <v>-0.36642150280890157</v>
      </c>
      <c r="H53" s="27">
        <f t="shared" si="31"/>
        <v>0.43010896727942993</v>
      </c>
      <c r="I53" s="41">
        <v>16</v>
      </c>
      <c r="J53" s="42">
        <f t="shared" si="32"/>
        <v>6.8817434764708789</v>
      </c>
      <c r="K53" s="30">
        <f t="shared" si="34"/>
        <v>0.68817434764708796</v>
      </c>
      <c r="L53" s="43">
        <f t="shared" si="33"/>
        <v>1.8255358711071101</v>
      </c>
      <c r="M53" s="30">
        <f>AVERAGE(L53:L55)</f>
        <v>1.4696544412211967</v>
      </c>
      <c r="N53" s="44">
        <f>STDEV(L53:L55)</f>
        <v>0.3122433166976315</v>
      </c>
      <c r="O53" s="2">
        <f t="shared" si="35"/>
        <v>1.4761578541914857</v>
      </c>
      <c r="P53" s="30">
        <f>AVERAGE(O53:O55)</f>
        <v>1.1786463126446487</v>
      </c>
      <c r="Q53" s="44">
        <f>STDEV(O53:O55)</f>
        <v>0.25950043432140285</v>
      </c>
      <c r="S53"/>
      <c r="T53"/>
    </row>
    <row r="54" spans="1:25" ht="15" x14ac:dyDescent="0.3">
      <c r="A54" s="45"/>
      <c r="B54">
        <v>0.126</v>
      </c>
      <c r="C54">
        <v>0.11700000000000001</v>
      </c>
      <c r="D54" s="27">
        <f t="shared" si="36"/>
        <v>0.1215</v>
      </c>
      <c r="E54" s="27">
        <f t="shared" si="28"/>
        <v>7.5499999999999998E-2</v>
      </c>
      <c r="F54" s="27">
        <f t="shared" si="29"/>
        <v>-1.1220530483708118</v>
      </c>
      <c r="G54" s="28">
        <f t="shared" si="30"/>
        <v>-0.49637162680584845</v>
      </c>
      <c r="H54" s="27">
        <f t="shared" si="31"/>
        <v>0.31888080168104921</v>
      </c>
      <c r="I54" s="41">
        <v>16</v>
      </c>
      <c r="J54" s="42">
        <f t="shared" si="32"/>
        <v>5.1020928268967873</v>
      </c>
      <c r="K54" s="30">
        <f t="shared" si="34"/>
        <v>0.5102092826896788</v>
      </c>
      <c r="L54" s="43">
        <f t="shared" si="33"/>
        <v>1.2416418307768196</v>
      </c>
      <c r="M54" s="30"/>
      <c r="N54" s="44"/>
      <c r="O54" s="2">
        <f t="shared" si="35"/>
        <v>0.99897715645624252</v>
      </c>
      <c r="P54" s="30"/>
      <c r="Q54" s="44"/>
      <c r="S54"/>
      <c r="T54"/>
    </row>
    <row r="55" spans="1:25" ht="15" x14ac:dyDescent="0.3">
      <c r="A55" s="46"/>
      <c r="B55">
        <v>0.124</v>
      </c>
      <c r="C55">
        <v>0.127</v>
      </c>
      <c r="D55" s="27">
        <f t="shared" si="36"/>
        <v>0.1255</v>
      </c>
      <c r="E55" s="27">
        <f t="shared" si="28"/>
        <v>7.9500000000000001E-2</v>
      </c>
      <c r="F55" s="27">
        <f t="shared" si="29"/>
        <v>-1.0996328713435297</v>
      </c>
      <c r="G55" s="28">
        <f t="shared" si="30"/>
        <v>-0.47331708194556826</v>
      </c>
      <c r="H55" s="27">
        <f t="shared" si="31"/>
        <v>0.33626596920063323</v>
      </c>
      <c r="I55" s="41">
        <v>16</v>
      </c>
      <c r="J55" s="42">
        <f t="shared" si="32"/>
        <v>5.3802555072101317</v>
      </c>
      <c r="K55" s="30">
        <f t="shared" si="34"/>
        <v>0.53802555072101321</v>
      </c>
      <c r="L55" s="43">
        <f t="shared" si="33"/>
        <v>1.3417856217796609</v>
      </c>
      <c r="M55" s="30"/>
      <c r="N55" s="44"/>
      <c r="O55" s="2">
        <f t="shared" si="35"/>
        <v>1.060803927286218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0.87763997274637839</v>
      </c>
      <c r="O58" s="30">
        <f>Q50</f>
        <v>0.30563703053925684</v>
      </c>
    </row>
    <row r="59" spans="1:25" ht="15" x14ac:dyDescent="0.3">
      <c r="D59"/>
      <c r="E59"/>
      <c r="G59"/>
      <c r="M59" s="2" t="s">
        <v>26</v>
      </c>
      <c r="N59" s="30">
        <f>P53</f>
        <v>1.1786463126446487</v>
      </c>
      <c r="O59" s="30">
        <f>Q53</f>
        <v>0.25950043432140285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0.86887997424988483</v>
      </c>
      <c r="C65" s="30">
        <f>N40</f>
        <v>0.3057447599744102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0.70798860545858677</v>
      </c>
      <c r="C66" s="30">
        <f>N50</f>
        <v>8.0198081726562301E-2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1.2481566599937748</v>
      </c>
      <c r="C67" s="30">
        <f>N43</f>
        <v>1.4811068773105309E-2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1.4696544412211967</v>
      </c>
      <c r="C68" s="30">
        <f>N53</f>
        <v>0.3122433166976315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31" zoomScale="80" zoomScaleNormal="80" workbookViewId="0">
      <selection activeCell="C73" sqref="C73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42493</v>
      </c>
    </row>
    <row r="2" spans="1:20" x14ac:dyDescent="0.2">
      <c r="A2" s="1" t="s">
        <v>1</v>
      </c>
      <c r="B2" s="2">
        <v>80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4.4999999999999998E-2</v>
      </c>
      <c r="D8">
        <v>4.7E-2</v>
      </c>
      <c r="E8" s="11">
        <f t="shared" ref="E8:E13" si="0">AVERAGE(C8:D8)</f>
        <v>4.5999999999999999E-2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7.8E-2</v>
      </c>
      <c r="D9">
        <v>7.9000000000000001E-2</v>
      </c>
      <c r="E9" s="11">
        <f t="shared" si="0"/>
        <v>7.85E-2</v>
      </c>
      <c r="F9" s="12">
        <f>(E9-$E$8)</f>
        <v>3.2500000000000001E-2</v>
      </c>
      <c r="G9" s="12">
        <f>LOG(B9)</f>
        <v>-0.86341728222799241</v>
      </c>
      <c r="H9" s="12">
        <f>LOG(F9)</f>
        <v>-1.4881166390211256</v>
      </c>
      <c r="N9"/>
      <c r="O9"/>
      <c r="P9"/>
    </row>
    <row r="10" spans="1:20" ht="15" x14ac:dyDescent="0.3">
      <c r="A10" s="10">
        <v>10.4</v>
      </c>
      <c r="B10" s="10">
        <f t="shared" ref="B10:B11" si="1">A10/23</f>
        <v>0.45217391304347826</v>
      </c>
      <c r="C10">
        <v>0.155</v>
      </c>
      <c r="D10">
        <v>0.15</v>
      </c>
      <c r="E10" s="11">
        <f t="shared" si="0"/>
        <v>0.1525</v>
      </c>
      <c r="F10" s="12">
        <f>(E10-$E$8)</f>
        <v>0.1065</v>
      </c>
      <c r="G10" s="12">
        <f>LOG(B10)</f>
        <v>-0.34469449671881253</v>
      </c>
      <c r="H10" s="12">
        <f>LOG(F10)</f>
        <v>-0.97265039222524352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0.36099999999999999</v>
      </c>
      <c r="D11">
        <v>0.36299999999999999</v>
      </c>
      <c r="E11" s="11">
        <f t="shared" si="0"/>
        <v>0.36199999999999999</v>
      </c>
      <c r="F11" s="12">
        <f>(E11-$E$8)</f>
        <v>0.316</v>
      </c>
      <c r="G11" s="12">
        <f>LOG(B11)</f>
        <v>0.13658271777200767</v>
      </c>
      <c r="H11" s="12">
        <f>LOG(F11)</f>
        <v>-0.50031291738159622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1.1419999999999999</v>
      </c>
      <c r="D12">
        <v>1.125</v>
      </c>
      <c r="E12" s="11">
        <f t="shared" si="0"/>
        <v>1.1335</v>
      </c>
      <c r="F12" s="12">
        <f>(E12-$E$8)</f>
        <v>1.0874999999999999</v>
      </c>
      <c r="G12" s="12">
        <f>LOG(B12)</f>
        <v>0.66357802924717735</v>
      </c>
      <c r="H12" s="12">
        <f>LOG(F12)</f>
        <v>3.6429265626674902E-2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1.827</v>
      </c>
      <c r="D13">
        <v>1.9490000000000001</v>
      </c>
      <c r="E13" s="11">
        <f t="shared" si="0"/>
        <v>1.8879999999999999</v>
      </c>
      <c r="F13" s="12">
        <f>(E13-$E$8)</f>
        <v>1.8419999999999999</v>
      </c>
      <c r="G13" s="12">
        <f>LOG(B13)</f>
        <v>0.96049145871632635</v>
      </c>
      <c r="H13" s="12">
        <f>LOG(F13)</f>
        <v>0.2652896258608301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0.97248404438939517</v>
      </c>
      <c r="N15"/>
    </row>
    <row r="16" spans="1:20" ht="15" x14ac:dyDescent="0.25">
      <c r="A16" s="5" t="s">
        <v>11</v>
      </c>
      <c r="B16" s="11">
        <f>INTERCEPT(H9:H13,G9:G13)</f>
        <v>-0.63933956121451674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0.35699999999999998</v>
      </c>
      <c r="C22">
        <v>0.374</v>
      </c>
      <c r="D22" s="27">
        <f>AVERAGE(B22:C22)</f>
        <v>0.36549999999999999</v>
      </c>
      <c r="E22" s="27">
        <f t="shared" ref="E22:E27" si="2">D22-E$8</f>
        <v>0.31950000000000001</v>
      </c>
      <c r="F22" s="27">
        <f>LOG(E22)</f>
        <v>-0.49552913750558103</v>
      </c>
      <c r="G22" s="28">
        <f>(F22-$B$16)/$B$15</f>
        <v>0.14787946860272821</v>
      </c>
      <c r="H22" s="28">
        <f>10^G22</f>
        <v>1.4056573525649387</v>
      </c>
      <c r="I22" s="29">
        <v>500</v>
      </c>
      <c r="J22" s="30">
        <f>(H22*I22)</f>
        <v>702.82867628246936</v>
      </c>
      <c r="K22" s="31">
        <f>(0.05*J22/1000)*1000</f>
        <v>35.141433814123467</v>
      </c>
      <c r="L22" s="32">
        <f>K22+K40+K50</f>
        <v>35.675943941536111</v>
      </c>
      <c r="M22" s="33">
        <f>(L22*1000000/50000)/1000</f>
        <v>0.71351887883072229</v>
      </c>
      <c r="N22" s="34"/>
    </row>
    <row r="23" spans="1:17" ht="15" x14ac:dyDescent="0.3">
      <c r="B23">
        <v>0.40799999999999997</v>
      </c>
      <c r="C23">
        <v>0.42699999999999999</v>
      </c>
      <c r="D23" s="27">
        <f t="shared" ref="D23:D27" si="3">AVERAGE(B23:C23)</f>
        <v>0.41749999999999998</v>
      </c>
      <c r="E23" s="27">
        <f t="shared" si="2"/>
        <v>0.3715</v>
      </c>
      <c r="F23" s="27">
        <f t="shared" ref="F23:F27" si="4">LOG(E23)</f>
        <v>-0.4300411819034059</v>
      </c>
      <c r="G23" s="28">
        <f t="shared" ref="G23:G27" si="5">(F23-$B$16)/$B$15</f>
        <v>0.21522037355638615</v>
      </c>
      <c r="H23" s="28">
        <f t="shared" ref="H23:H27" si="6">10^G23</f>
        <v>1.6414224670560202</v>
      </c>
      <c r="I23" s="29">
        <v>500</v>
      </c>
      <c r="J23" s="30">
        <f t="shared" ref="J23:J27" si="7">(H23*I23)</f>
        <v>820.7112335280101</v>
      </c>
      <c r="K23" s="31">
        <f t="shared" ref="K23:K27" si="8">(0.05*J23/1000)*1000</f>
        <v>41.035561676400505</v>
      </c>
      <c r="L23" s="32">
        <f>K23+K41+K51</f>
        <v>41.576814864255169</v>
      </c>
      <c r="M23" s="33">
        <f t="shared" ref="M23:M27" si="9">(L23*1000000/50000)/1000</f>
        <v>0.83153629728510337</v>
      </c>
      <c r="N23" s="34"/>
    </row>
    <row r="24" spans="1:17" ht="15" x14ac:dyDescent="0.3">
      <c r="B24">
        <v>0.41599999999999998</v>
      </c>
      <c r="C24">
        <v>0.44700000000000001</v>
      </c>
      <c r="D24" s="27">
        <f t="shared" si="3"/>
        <v>0.43149999999999999</v>
      </c>
      <c r="E24" s="27">
        <f t="shared" si="2"/>
        <v>0.38550000000000001</v>
      </c>
      <c r="F24" s="27">
        <f t="shared" si="4"/>
        <v>-0.4139756176130242</v>
      </c>
      <c r="G24" s="28">
        <f t="shared" si="5"/>
        <v>0.23174050505167351</v>
      </c>
      <c r="H24" s="28">
        <f t="shared" si="6"/>
        <v>1.7050632935699752</v>
      </c>
      <c r="I24" s="29">
        <v>500</v>
      </c>
      <c r="J24" s="30">
        <f t="shared" si="7"/>
        <v>852.53164678498763</v>
      </c>
      <c r="K24" s="31">
        <f t="shared" si="8"/>
        <v>42.626582339249381</v>
      </c>
      <c r="L24" s="32">
        <f t="shared" ref="L24:L27" si="10">K24+K42+K52</f>
        <v>43.168365712306866</v>
      </c>
      <c r="M24" s="33">
        <f t="shared" si="9"/>
        <v>0.86336731424613733</v>
      </c>
      <c r="N24" s="34"/>
    </row>
    <row r="25" spans="1:17" ht="15" x14ac:dyDescent="0.3">
      <c r="A25" s="1" t="s">
        <v>26</v>
      </c>
      <c r="B25">
        <v>0.46</v>
      </c>
      <c r="C25">
        <v>0.45300000000000001</v>
      </c>
      <c r="D25" s="27">
        <f t="shared" si="3"/>
        <v>0.45650000000000002</v>
      </c>
      <c r="E25" s="27">
        <f t="shared" si="2"/>
        <v>0.41050000000000003</v>
      </c>
      <c r="F25" s="27">
        <f t="shared" si="4"/>
        <v>-0.38668683854454039</v>
      </c>
      <c r="G25" s="28">
        <f t="shared" si="5"/>
        <v>0.25980140664273044</v>
      </c>
      <c r="H25" s="28">
        <f t="shared" si="6"/>
        <v>1.8188689394751798</v>
      </c>
      <c r="I25" s="29">
        <v>500</v>
      </c>
      <c r="J25" s="30">
        <f t="shared" si="7"/>
        <v>909.43446973758989</v>
      </c>
      <c r="K25" s="31">
        <f t="shared" si="8"/>
        <v>45.471723486879498</v>
      </c>
      <c r="L25" s="32">
        <f t="shared" si="10"/>
        <v>46.792916964309235</v>
      </c>
      <c r="M25" s="33">
        <f t="shared" si="9"/>
        <v>0.93585833928618478</v>
      </c>
      <c r="N25" s="34"/>
    </row>
    <row r="26" spans="1:17" ht="15" x14ac:dyDescent="0.3">
      <c r="B26">
        <v>0.40200000000000002</v>
      </c>
      <c r="C26">
        <v>0.379</v>
      </c>
      <c r="D26" s="27">
        <f t="shared" si="3"/>
        <v>0.39050000000000001</v>
      </c>
      <c r="E26" s="27">
        <f t="shared" si="2"/>
        <v>0.34450000000000003</v>
      </c>
      <c r="F26" s="27">
        <f t="shared" si="4"/>
        <v>-0.46281077375635532</v>
      </c>
      <c r="G26" s="28">
        <f t="shared" si="5"/>
        <v>0.18152358229075172</v>
      </c>
      <c r="H26" s="28">
        <f t="shared" si="6"/>
        <v>1.5188804153502653</v>
      </c>
      <c r="I26" s="29">
        <v>500</v>
      </c>
      <c r="J26" s="30">
        <f t="shared" si="7"/>
        <v>759.44020767513268</v>
      </c>
      <c r="K26" s="31">
        <f t="shared" si="8"/>
        <v>37.972010383756633</v>
      </c>
      <c r="L26" s="32">
        <f t="shared" si="10"/>
        <v>39.135162059887968</v>
      </c>
      <c r="M26" s="33">
        <f t="shared" si="9"/>
        <v>0.78270324119775936</v>
      </c>
      <c r="N26" s="34"/>
    </row>
    <row r="27" spans="1:17" ht="15" x14ac:dyDescent="0.3">
      <c r="B27">
        <v>0.45100000000000001</v>
      </c>
      <c r="C27">
        <v>0.41399999999999998</v>
      </c>
      <c r="D27" s="27">
        <f t="shared" si="3"/>
        <v>0.4325</v>
      </c>
      <c r="E27" s="27">
        <f t="shared" si="2"/>
        <v>0.38650000000000001</v>
      </c>
      <c r="F27" s="27">
        <f t="shared" si="4"/>
        <v>-0.4128505017456563</v>
      </c>
      <c r="G27" s="28">
        <f t="shared" si="5"/>
        <v>0.23289745551668023</v>
      </c>
      <c r="H27" s="28">
        <f t="shared" si="6"/>
        <v>1.709611598386563</v>
      </c>
      <c r="I27" s="29">
        <v>500</v>
      </c>
      <c r="J27" s="30">
        <f t="shared" si="7"/>
        <v>854.80579919328147</v>
      </c>
      <c r="K27" s="31">
        <f t="shared" si="8"/>
        <v>42.740289959664075</v>
      </c>
      <c r="L27" s="32">
        <f t="shared" si="10"/>
        <v>43.844216927581577</v>
      </c>
      <c r="M27" s="33">
        <f t="shared" si="9"/>
        <v>0.87688433855163161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0.35699999999999998</v>
      </c>
      <c r="C31">
        <v>0.374</v>
      </c>
      <c r="D31" s="27">
        <f t="shared" ref="D31:D36" si="11">AVERAGE(B31:C31)</f>
        <v>0.36549999999999999</v>
      </c>
      <c r="E31" s="27">
        <f t="shared" ref="E31:E36" si="12">D31-E$8</f>
        <v>0.31950000000000001</v>
      </c>
      <c r="F31" s="27">
        <f>LOG(E31)</f>
        <v>-0.49552913750558103</v>
      </c>
      <c r="G31" s="28">
        <f>(F31-$B$16)/$B$15</f>
        <v>0.14787946860272821</v>
      </c>
      <c r="H31" s="28">
        <f>10^G31</f>
        <v>1.4056573525649387</v>
      </c>
      <c r="I31" s="29">
        <v>500</v>
      </c>
      <c r="J31" s="30">
        <f>(H31*I31)</f>
        <v>702.82867628246936</v>
      </c>
      <c r="K31" s="31">
        <f>(0.05*J31/1000)*1000</f>
        <v>35.141433814123467</v>
      </c>
      <c r="L31" s="32">
        <f>K31+K50</f>
        <v>35.376265730063452</v>
      </c>
      <c r="M31" s="33">
        <f>(L31*1000000/50000)/1000</f>
        <v>0.70752531460126911</v>
      </c>
      <c r="N31" s="35"/>
      <c r="Q31"/>
    </row>
    <row r="32" spans="1:17" ht="15" x14ac:dyDescent="0.3">
      <c r="B32">
        <v>0.40799999999999997</v>
      </c>
      <c r="C32">
        <v>0.42699999999999999</v>
      </c>
      <c r="D32" s="27">
        <f t="shared" si="11"/>
        <v>0.41749999999999998</v>
      </c>
      <c r="E32" s="27">
        <f t="shared" si="12"/>
        <v>0.3715</v>
      </c>
      <c r="F32" s="27">
        <f t="shared" ref="F32:F36" si="13">LOG(E32)</f>
        <v>-0.4300411819034059</v>
      </c>
      <c r="G32" s="28">
        <f t="shared" ref="G32:G36" si="14">(F32-$B$16)/$B$15</f>
        <v>0.21522037355638615</v>
      </c>
      <c r="H32" s="28">
        <f t="shared" ref="H32:H36" si="15">10^G32</f>
        <v>1.6414224670560202</v>
      </c>
      <c r="I32" s="29">
        <v>500</v>
      </c>
      <c r="J32" s="30">
        <f t="shared" ref="J32:J36" si="16">(H32*I32)</f>
        <v>820.7112335280101</v>
      </c>
      <c r="K32" s="31">
        <f t="shared" ref="K32:K36" si="17">(0.05*J32/1000)*1000</f>
        <v>41.035561676400505</v>
      </c>
      <c r="L32" s="32">
        <f>K32+K51</f>
        <v>41.29082380154621</v>
      </c>
      <c r="M32" s="33">
        <f t="shared" ref="M32:M36" si="18">(L32*1000000/50000)/1000</f>
        <v>0.82581647603092412</v>
      </c>
      <c r="N32" s="36"/>
      <c r="Q32"/>
    </row>
    <row r="33" spans="1:21" ht="15" x14ac:dyDescent="0.3">
      <c r="B33">
        <v>0.41599999999999998</v>
      </c>
      <c r="C33">
        <v>0.44700000000000001</v>
      </c>
      <c r="D33" s="27">
        <f t="shared" si="11"/>
        <v>0.43149999999999999</v>
      </c>
      <c r="E33" s="27">
        <f t="shared" si="12"/>
        <v>0.38550000000000001</v>
      </c>
      <c r="F33" s="27">
        <f t="shared" si="13"/>
        <v>-0.4139756176130242</v>
      </c>
      <c r="G33" s="28">
        <f t="shared" si="14"/>
        <v>0.23174050505167351</v>
      </c>
      <c r="H33" s="28">
        <f t="shared" si="15"/>
        <v>1.7050632935699752</v>
      </c>
      <c r="I33" s="29">
        <v>500</v>
      </c>
      <c r="J33" s="30">
        <f t="shared" si="16"/>
        <v>852.53164678498763</v>
      </c>
      <c r="K33" s="31">
        <f t="shared" si="17"/>
        <v>42.626582339249381</v>
      </c>
      <c r="L33" s="32">
        <f t="shared" ref="L33:L36" si="19">K33+K52</f>
        <v>42.824088885135566</v>
      </c>
      <c r="M33" s="33">
        <f t="shared" si="18"/>
        <v>0.85648177770271139</v>
      </c>
      <c r="N33" s="36"/>
      <c r="Q33"/>
      <c r="R33"/>
      <c r="S33"/>
    </row>
    <row r="34" spans="1:21" ht="15" x14ac:dyDescent="0.3">
      <c r="A34" s="1" t="s">
        <v>26</v>
      </c>
      <c r="B34">
        <v>0.46</v>
      </c>
      <c r="C34">
        <v>0.45300000000000001</v>
      </c>
      <c r="D34" s="27">
        <f t="shared" si="11"/>
        <v>0.45650000000000002</v>
      </c>
      <c r="E34" s="27">
        <f t="shared" si="12"/>
        <v>0.41050000000000003</v>
      </c>
      <c r="F34" s="27">
        <f t="shared" si="13"/>
        <v>-0.38668683854454039</v>
      </c>
      <c r="G34" s="28">
        <f t="shared" si="14"/>
        <v>0.25980140664273044</v>
      </c>
      <c r="H34" s="28">
        <f t="shared" si="15"/>
        <v>1.8188689394751798</v>
      </c>
      <c r="I34" s="29">
        <v>500</v>
      </c>
      <c r="J34" s="30">
        <f t="shared" si="16"/>
        <v>909.43446973758989</v>
      </c>
      <c r="K34" s="31">
        <f t="shared" si="17"/>
        <v>45.471723486879498</v>
      </c>
      <c r="L34" s="32">
        <f t="shared" si="19"/>
        <v>46.275757439344545</v>
      </c>
      <c r="M34" s="33">
        <f t="shared" si="18"/>
        <v>0.9255151487868909</v>
      </c>
      <c r="N34" s="36"/>
      <c r="Q34"/>
      <c r="R34"/>
      <c r="S34"/>
    </row>
    <row r="35" spans="1:21" ht="15" x14ac:dyDescent="0.3">
      <c r="B35">
        <v>0.40200000000000002</v>
      </c>
      <c r="C35">
        <v>0.379</v>
      </c>
      <c r="D35" s="27">
        <f t="shared" si="11"/>
        <v>0.39050000000000001</v>
      </c>
      <c r="E35" s="27">
        <f t="shared" si="12"/>
        <v>0.34450000000000003</v>
      </c>
      <c r="F35" s="27">
        <f t="shared" si="13"/>
        <v>-0.46281077375635532</v>
      </c>
      <c r="G35" s="28">
        <f t="shared" si="14"/>
        <v>0.18152358229075172</v>
      </c>
      <c r="H35" s="28">
        <f t="shared" si="15"/>
        <v>1.5188804153502653</v>
      </c>
      <c r="I35" s="29">
        <v>500</v>
      </c>
      <c r="J35" s="30">
        <f t="shared" si="16"/>
        <v>759.44020767513268</v>
      </c>
      <c r="K35" s="31">
        <f t="shared" si="17"/>
        <v>37.972010383756633</v>
      </c>
      <c r="L35" s="32">
        <f t="shared" si="19"/>
        <v>38.534407754827377</v>
      </c>
      <c r="M35" s="33">
        <f t="shared" si="18"/>
        <v>0.77068815509654753</v>
      </c>
      <c r="N35" s="36"/>
      <c r="Q35"/>
      <c r="R35"/>
      <c r="S35"/>
    </row>
    <row r="36" spans="1:21" ht="15" x14ac:dyDescent="0.3">
      <c r="B36">
        <v>0.45100000000000001</v>
      </c>
      <c r="C36">
        <v>0.41399999999999998</v>
      </c>
      <c r="D36" s="27">
        <f t="shared" si="11"/>
        <v>0.4325</v>
      </c>
      <c r="E36" s="27">
        <f t="shared" si="12"/>
        <v>0.38650000000000001</v>
      </c>
      <c r="F36" s="27">
        <f t="shared" si="13"/>
        <v>-0.4128505017456563</v>
      </c>
      <c r="G36" s="28">
        <f t="shared" si="14"/>
        <v>0.23289745551668023</v>
      </c>
      <c r="H36" s="28">
        <f t="shared" si="15"/>
        <v>1.709611598386563</v>
      </c>
      <c r="I36" s="29">
        <v>500</v>
      </c>
      <c r="J36" s="30">
        <f t="shared" si="16"/>
        <v>854.80579919328147</v>
      </c>
      <c r="K36" s="31">
        <f t="shared" si="17"/>
        <v>42.740289959664075</v>
      </c>
      <c r="L36" s="32">
        <f t="shared" si="19"/>
        <v>43.267879658902331</v>
      </c>
      <c r="M36" s="33">
        <f t="shared" si="18"/>
        <v>0.86535759317804661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8.4000000000000005E-2</v>
      </c>
      <c r="C40">
        <v>9.8000000000000004E-2</v>
      </c>
      <c r="D40" s="27">
        <f>AVERAGE(B40:C40)</f>
        <v>9.0999999999999998E-2</v>
      </c>
      <c r="E40" s="27">
        <f t="shared" ref="E40:E45" si="20">D40-E$8</f>
        <v>4.4999999999999998E-2</v>
      </c>
      <c r="F40" s="27">
        <f t="shared" ref="F40:F45" si="21">LOG(E40)</f>
        <v>-1.3467874862246563</v>
      </c>
      <c r="G40" s="28">
        <f t="shared" ref="G40:G45" si="22">(F40-$B$16)/$B$15</f>
        <v>-0.72746481455573198</v>
      </c>
      <c r="H40" s="27">
        <f t="shared" ref="H40:H45" si="23">10^G40</f>
        <v>0.18729888217041171</v>
      </c>
      <c r="I40" s="41">
        <v>16</v>
      </c>
      <c r="J40" s="42">
        <f t="shared" ref="J40:J45" si="24">H40*I40</f>
        <v>2.9967821147265874</v>
      </c>
      <c r="K40" s="30">
        <f>(0.1*J40/1000)*1000</f>
        <v>0.29967821147265877</v>
      </c>
      <c r="L40" s="43">
        <f>K40*100/L22</f>
        <v>0.84000079146821149</v>
      </c>
      <c r="M40" s="30">
        <f>AVERAGE(L40:L42)</f>
        <v>0.77512792731264391</v>
      </c>
      <c r="N40" s="44">
        <f>STDEV(L40:L42)</f>
        <v>7.8502563445729645E-2</v>
      </c>
      <c r="R40"/>
      <c r="S40"/>
      <c r="T40"/>
      <c r="U40"/>
    </row>
    <row r="41" spans="1:21" ht="15" x14ac:dyDescent="0.3">
      <c r="B41">
        <v>8.6999999999999994E-2</v>
      </c>
      <c r="C41">
        <v>9.0999999999999998E-2</v>
      </c>
      <c r="D41" s="27">
        <f t="shared" ref="D41:D45" si="25">AVERAGE(B41:C41)</f>
        <v>8.8999999999999996E-2</v>
      </c>
      <c r="E41" s="27">
        <f t="shared" si="20"/>
        <v>4.2999999999999997E-2</v>
      </c>
      <c r="F41" s="27">
        <f t="shared" si="21"/>
        <v>-1.3665315444204136</v>
      </c>
      <c r="G41" s="28">
        <f t="shared" si="22"/>
        <v>-0.74776752112420242</v>
      </c>
      <c r="H41" s="27">
        <f t="shared" si="23"/>
        <v>0.17874441419309295</v>
      </c>
      <c r="I41" s="41">
        <v>16</v>
      </c>
      <c r="J41" s="42">
        <f t="shared" si="24"/>
        <v>2.8599106270894872</v>
      </c>
      <c r="K41" s="30">
        <f t="shared" ref="K41:K45" si="26">(0.1*J41/1000)*1000</f>
        <v>0.28599106270894875</v>
      </c>
      <c r="L41" s="43">
        <f t="shared" ref="L41:L45" si="27">K41*100/L23</f>
        <v>0.68786188562708739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0.10100000000000001</v>
      </c>
      <c r="C42">
        <v>9.4E-2</v>
      </c>
      <c r="D42" s="27">
        <f t="shared" si="25"/>
        <v>9.7500000000000003E-2</v>
      </c>
      <c r="E42" s="27">
        <f t="shared" si="20"/>
        <v>5.1500000000000004E-2</v>
      </c>
      <c r="F42" s="27">
        <f t="shared" si="21"/>
        <v>-1.288192770958809</v>
      </c>
      <c r="G42" s="28">
        <f t="shared" si="22"/>
        <v>-0.66721219076832794</v>
      </c>
      <c r="H42" s="27">
        <f t="shared" si="23"/>
        <v>0.21517301698206123</v>
      </c>
      <c r="I42" s="41">
        <v>16</v>
      </c>
      <c r="J42" s="42">
        <f t="shared" si="24"/>
        <v>3.4427682717129797</v>
      </c>
      <c r="K42" s="30">
        <f t="shared" si="26"/>
        <v>0.34427682717129798</v>
      </c>
      <c r="L42" s="43">
        <f t="shared" si="27"/>
        <v>0.79752110484263283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0.123</v>
      </c>
      <c r="C43">
        <v>0.122</v>
      </c>
      <c r="D43" s="27">
        <f t="shared" si="25"/>
        <v>0.1225</v>
      </c>
      <c r="E43" s="27">
        <f t="shared" si="20"/>
        <v>7.6499999999999999E-2</v>
      </c>
      <c r="F43" s="27">
        <f t="shared" si="21"/>
        <v>-1.1163385648463824</v>
      </c>
      <c r="G43" s="28">
        <f t="shared" si="22"/>
        <v>-0.49049545479315759</v>
      </c>
      <c r="H43" s="27">
        <f t="shared" si="23"/>
        <v>0.32322470310293117</v>
      </c>
      <c r="I43" s="41">
        <v>16</v>
      </c>
      <c r="J43" s="42">
        <f t="shared" si="24"/>
        <v>5.1715952496468987</v>
      </c>
      <c r="K43" s="30">
        <f t="shared" si="26"/>
        <v>0.51715952496468987</v>
      </c>
      <c r="L43" s="43">
        <f t="shared" si="27"/>
        <v>1.1052089899827091</v>
      </c>
      <c r="M43" s="30">
        <f>AVERAGE(L43:L45)</f>
        <v>1.3182653436251954</v>
      </c>
      <c r="N43" s="44">
        <f>STDEV(L43:L45)</f>
        <v>0.21495786535683925</v>
      </c>
      <c r="R43"/>
      <c r="S43"/>
      <c r="T43"/>
      <c r="U43"/>
    </row>
    <row r="44" spans="1:21" ht="15" x14ac:dyDescent="0.3">
      <c r="A44" s="45"/>
      <c r="B44">
        <v>0.13300000000000001</v>
      </c>
      <c r="C44">
        <v>0.13600000000000001</v>
      </c>
      <c r="D44" s="27">
        <f t="shared" si="25"/>
        <v>0.13450000000000001</v>
      </c>
      <c r="E44" s="27">
        <f t="shared" si="20"/>
        <v>8.8500000000000009E-2</v>
      </c>
      <c r="F44" s="27">
        <f t="shared" si="21"/>
        <v>-1.0530567293021744</v>
      </c>
      <c r="G44" s="28">
        <f t="shared" si="22"/>
        <v>-0.42542309097464226</v>
      </c>
      <c r="H44" s="27">
        <f t="shared" si="23"/>
        <v>0.37547144066287086</v>
      </c>
      <c r="I44" s="41">
        <v>16</v>
      </c>
      <c r="J44" s="42">
        <f t="shared" si="24"/>
        <v>6.0075430506059337</v>
      </c>
      <c r="K44" s="30">
        <f t="shared" si="26"/>
        <v>0.60075430506059346</v>
      </c>
      <c r="L44" s="43">
        <f t="shared" si="27"/>
        <v>1.5350755521115971</v>
      </c>
      <c r="M44" s="30"/>
      <c r="N44" s="44"/>
      <c r="R44"/>
      <c r="S44"/>
      <c r="T44"/>
      <c r="U44"/>
    </row>
    <row r="45" spans="1:21" ht="15" x14ac:dyDescent="0.3">
      <c r="A45" s="46"/>
      <c r="B45">
        <v>0.13800000000000001</v>
      </c>
      <c r="C45">
        <v>0.124</v>
      </c>
      <c r="D45" s="27">
        <f t="shared" si="25"/>
        <v>0.13100000000000001</v>
      </c>
      <c r="E45" s="27">
        <f t="shared" si="20"/>
        <v>8.5000000000000006E-2</v>
      </c>
      <c r="F45" s="27">
        <f t="shared" si="21"/>
        <v>-1.0705810742857071</v>
      </c>
      <c r="G45" s="28">
        <f t="shared" si="22"/>
        <v>-0.44344327864212829</v>
      </c>
      <c r="H45" s="27">
        <f t="shared" si="23"/>
        <v>0.36021079292452907</v>
      </c>
      <c r="I45" s="41">
        <v>16</v>
      </c>
      <c r="J45" s="42">
        <f t="shared" si="24"/>
        <v>5.7633726867924651</v>
      </c>
      <c r="K45" s="30">
        <f t="shared" si="26"/>
        <v>0.57633726867924651</v>
      </c>
      <c r="L45" s="43">
        <f t="shared" si="27"/>
        <v>1.3145114887812799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8.1000000000000003E-2</v>
      </c>
      <c r="C50">
        <v>8.2000000000000003E-2</v>
      </c>
      <c r="D50" s="27">
        <f>AVERAGE(B50:C50)</f>
        <v>8.1500000000000003E-2</v>
      </c>
      <c r="E50" s="27">
        <f t="shared" ref="E50:E55" si="28">D50-E$8</f>
        <v>3.5500000000000004E-2</v>
      </c>
      <c r="F50" s="27">
        <f t="shared" ref="F50:F55" si="29">LOG(E50)</f>
        <v>-1.4497716469449058</v>
      </c>
      <c r="G50" s="28">
        <f t="shared" ref="G50:G55" si="30">(F50-$B$16)/$B$15</f>
        <v>-0.83336286122745018</v>
      </c>
      <c r="H50" s="27">
        <f t="shared" ref="H50:H55" si="31">10^G50</f>
        <v>0.14676994746248984</v>
      </c>
      <c r="I50" s="41">
        <v>16</v>
      </c>
      <c r="J50" s="42">
        <f t="shared" ref="J50:J55" si="32">H50*I50</f>
        <v>2.3483191593998374</v>
      </c>
      <c r="K50" s="30">
        <f>(0.1*J50/1000)*1000</f>
        <v>0.23483191593998376</v>
      </c>
      <c r="L50" s="43">
        <f t="shared" ref="L50:L55" si="33">K50*100/L31</f>
        <v>0.66381205334631732</v>
      </c>
      <c r="M50" s="30">
        <f>AVERAGE(L50:L52)</f>
        <v>0.58107394117634803</v>
      </c>
      <c r="N50" s="44">
        <f>STDEV(L50:L52)</f>
        <v>0.10628516301115948</v>
      </c>
      <c r="O50" s="48">
        <f>L50/L40</f>
        <v>0.79025169986573551</v>
      </c>
      <c r="P50" s="30">
        <f>AVERAGE(O50:O52)</f>
        <v>0.75576129205572207</v>
      </c>
      <c r="Q50" s="44">
        <f>STDEV(O50:O52)</f>
        <v>0.16297928025382319</v>
      </c>
      <c r="S50"/>
      <c r="T50"/>
    </row>
    <row r="51" spans="1:25" ht="15" x14ac:dyDescent="0.3">
      <c r="B51">
        <v>8.6999999999999994E-2</v>
      </c>
      <c r="C51">
        <v>8.2000000000000003E-2</v>
      </c>
      <c r="D51" s="27">
        <f t="shared" ref="D51:D55" si="34">AVERAGE(B51:C51)</f>
        <v>8.4499999999999992E-2</v>
      </c>
      <c r="E51" s="27">
        <f t="shared" si="28"/>
        <v>3.8499999999999993E-2</v>
      </c>
      <c r="F51" s="27">
        <f t="shared" si="29"/>
        <v>-1.4145392704914994</v>
      </c>
      <c r="G51" s="28">
        <f t="shared" si="30"/>
        <v>-0.79713360208775075</v>
      </c>
      <c r="H51" s="27">
        <f t="shared" si="31"/>
        <v>0.15953882821606813</v>
      </c>
      <c r="I51" s="41">
        <v>16</v>
      </c>
      <c r="J51" s="42">
        <f t="shared" si="32"/>
        <v>2.5526212514570901</v>
      </c>
      <c r="K51" s="30">
        <f t="shared" ref="K51:K55" si="35">(0.1*J51/1000)*1000</f>
        <v>0.25526212514570901</v>
      </c>
      <c r="L51" s="43">
        <f t="shared" si="33"/>
        <v>0.61820545497605273</v>
      </c>
      <c r="M51" s="30"/>
      <c r="N51" s="44"/>
      <c r="O51" s="2">
        <f t="shared" ref="O51:O55" si="36">L51/L41</f>
        <v>0.89873485926970276</v>
      </c>
      <c r="P51" s="30"/>
      <c r="Q51" s="44"/>
      <c r="S51"/>
      <c r="T51"/>
    </row>
    <row r="52" spans="1:25" ht="15" x14ac:dyDescent="0.3">
      <c r="B52">
        <v>7.5999999999999998E-2</v>
      </c>
      <c r="C52">
        <v>7.5999999999999998E-2</v>
      </c>
      <c r="D52" s="27">
        <f t="shared" si="34"/>
        <v>7.5999999999999998E-2</v>
      </c>
      <c r="E52" s="27">
        <f t="shared" si="28"/>
        <v>0.03</v>
      </c>
      <c r="F52" s="27">
        <f t="shared" si="29"/>
        <v>-1.5228787452803376</v>
      </c>
      <c r="G52" s="28">
        <f t="shared" si="30"/>
        <v>-0.90853848879400267</v>
      </c>
      <c r="H52" s="27">
        <f t="shared" si="31"/>
        <v>0.1234415911788668</v>
      </c>
      <c r="I52" s="41">
        <v>16</v>
      </c>
      <c r="J52" s="42">
        <f t="shared" si="32"/>
        <v>1.9750654588618688</v>
      </c>
      <c r="K52" s="30">
        <f t="shared" si="35"/>
        <v>0.19750654588618688</v>
      </c>
      <c r="L52" s="43">
        <f t="shared" si="33"/>
        <v>0.46120431520667399</v>
      </c>
      <c r="M52" s="30"/>
      <c r="N52" s="44"/>
      <c r="O52" s="2">
        <f t="shared" si="36"/>
        <v>0.57829731703172793</v>
      </c>
      <c r="P52" s="30"/>
      <c r="Q52" s="44"/>
      <c r="S52"/>
      <c r="T52"/>
    </row>
    <row r="53" spans="1:25" ht="15" x14ac:dyDescent="0.3">
      <c r="A53" s="1" t="s">
        <v>26</v>
      </c>
      <c r="B53">
        <v>0.161</v>
      </c>
      <c r="C53">
        <v>0.16600000000000001</v>
      </c>
      <c r="D53" s="27">
        <f t="shared" si="34"/>
        <v>0.16350000000000001</v>
      </c>
      <c r="E53" s="27">
        <f t="shared" si="28"/>
        <v>0.11750000000000001</v>
      </c>
      <c r="F53" s="27">
        <f t="shared" si="29"/>
        <v>-0.92996213339224487</v>
      </c>
      <c r="G53" s="28">
        <f t="shared" si="30"/>
        <v>-0.29884559428448482</v>
      </c>
      <c r="H53" s="27">
        <f t="shared" si="31"/>
        <v>0.50252122029065649</v>
      </c>
      <c r="I53" s="41">
        <v>16</v>
      </c>
      <c r="J53" s="42">
        <f t="shared" si="32"/>
        <v>8.0403395246505038</v>
      </c>
      <c r="K53" s="30">
        <f t="shared" si="35"/>
        <v>0.80403395246505038</v>
      </c>
      <c r="L53" s="43">
        <f t="shared" si="33"/>
        <v>1.7374841535958203</v>
      </c>
      <c r="M53" s="30">
        <f>AVERAGE(L53:L55)</f>
        <v>1.4721028996871521</v>
      </c>
      <c r="N53" s="44">
        <f>STDEV(L53:L55)</f>
        <v>0.25929480927497001</v>
      </c>
      <c r="O53" s="2">
        <f t="shared" si="36"/>
        <v>1.5720865187886348</v>
      </c>
      <c r="P53" s="30">
        <f>AVERAGE(O53:O55)</f>
        <v>1.150148379215161</v>
      </c>
      <c r="Q53" s="44">
        <f>STDEV(O53:O55)</f>
        <v>0.36559219128648679</v>
      </c>
      <c r="S53"/>
      <c r="T53"/>
    </row>
    <row r="54" spans="1:25" ht="15" x14ac:dyDescent="0.3">
      <c r="A54" s="45"/>
      <c r="B54">
        <v>0.13</v>
      </c>
      <c r="C54">
        <v>0.128</v>
      </c>
      <c r="D54" s="27">
        <f t="shared" si="34"/>
        <v>0.129</v>
      </c>
      <c r="E54" s="27">
        <f t="shared" si="28"/>
        <v>8.3000000000000004E-2</v>
      </c>
      <c r="F54" s="27">
        <f t="shared" si="29"/>
        <v>-1.080921907623926</v>
      </c>
      <c r="G54" s="28">
        <f t="shared" si="30"/>
        <v>-0.45407670075108608</v>
      </c>
      <c r="H54" s="27">
        <f t="shared" si="31"/>
        <v>0.35149835691921627</v>
      </c>
      <c r="I54" s="41">
        <v>16</v>
      </c>
      <c r="J54" s="42">
        <f t="shared" si="32"/>
        <v>5.6239737107074603</v>
      </c>
      <c r="K54" s="30">
        <f t="shared" si="35"/>
        <v>0.56239737107074605</v>
      </c>
      <c r="L54" s="43">
        <f t="shared" si="33"/>
        <v>1.4594680542360017</v>
      </c>
      <c r="M54" s="30"/>
      <c r="N54" s="44"/>
      <c r="O54" s="2">
        <f t="shared" si="36"/>
        <v>0.95074672528554549</v>
      </c>
      <c r="P54" s="30"/>
      <c r="Q54" s="44"/>
      <c r="S54"/>
      <c r="T54"/>
    </row>
    <row r="55" spans="1:25" ht="15" x14ac:dyDescent="0.3">
      <c r="A55" s="46"/>
      <c r="B55">
        <v>0.13</v>
      </c>
      <c r="C55">
        <v>0.11799999999999999</v>
      </c>
      <c r="D55" s="27">
        <f t="shared" si="34"/>
        <v>0.124</v>
      </c>
      <c r="E55" s="27">
        <f t="shared" si="28"/>
        <v>7.8E-2</v>
      </c>
      <c r="F55" s="27">
        <f t="shared" si="29"/>
        <v>-1.1079053973095196</v>
      </c>
      <c r="G55" s="28">
        <f t="shared" si="30"/>
        <v>-0.48182367494698258</v>
      </c>
      <c r="H55" s="27">
        <f t="shared" si="31"/>
        <v>0.32974356202390781</v>
      </c>
      <c r="I55" s="41">
        <v>16</v>
      </c>
      <c r="J55" s="42">
        <f t="shared" si="32"/>
        <v>5.275896992382525</v>
      </c>
      <c r="K55" s="30">
        <f t="shared" si="35"/>
        <v>0.5275896992382525</v>
      </c>
      <c r="L55" s="43">
        <f t="shared" si="33"/>
        <v>1.2193564912296351</v>
      </c>
      <c r="M55" s="30"/>
      <c r="N55" s="44"/>
      <c r="O55" s="2">
        <f t="shared" si="36"/>
        <v>0.92761189357130258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0.75576129205572207</v>
      </c>
      <c r="O58" s="30">
        <f>Q50</f>
        <v>0.16297928025382319</v>
      </c>
    </row>
    <row r="59" spans="1:25" ht="15" x14ac:dyDescent="0.3">
      <c r="D59"/>
      <c r="E59"/>
      <c r="G59"/>
      <c r="M59" s="2" t="s">
        <v>26</v>
      </c>
      <c r="N59" s="30">
        <f>P53</f>
        <v>1.150148379215161</v>
      </c>
      <c r="O59" s="30">
        <f>Q53</f>
        <v>0.36559219128648679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0.77512792731264391</v>
      </c>
      <c r="C65" s="30">
        <f>N40</f>
        <v>7.8502563445729645E-2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0.58107394117634803</v>
      </c>
      <c r="C66" s="30">
        <f>N50</f>
        <v>0.10628516301115948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1.3182653436251954</v>
      </c>
      <c r="C67" s="30">
        <f>N43</f>
        <v>0.21495786535683925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1.4721028996871521</v>
      </c>
      <c r="C68" s="30">
        <f>N53</f>
        <v>0.25929480927497001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" sqref="B1:B3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42493</v>
      </c>
    </row>
    <row r="2" spans="1:20" x14ac:dyDescent="0.2">
      <c r="A2" s="1" t="s">
        <v>1</v>
      </c>
      <c r="B2" s="2">
        <v>80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4.4999999999999998E-2</v>
      </c>
      <c r="D8">
        <v>4.7E-2</v>
      </c>
      <c r="E8" s="11">
        <f t="shared" ref="E8:E13" si="0">AVERAGE(C8:D8)</f>
        <v>4.5999999999999999E-2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7.8E-2</v>
      </c>
      <c r="D9">
        <v>7.9000000000000001E-2</v>
      </c>
      <c r="E9" s="11">
        <f t="shared" si="0"/>
        <v>7.85E-2</v>
      </c>
      <c r="F9" s="12">
        <f>(E9-$E$8)</f>
        <v>3.2500000000000001E-2</v>
      </c>
      <c r="G9" s="12">
        <f>LOG(B9)</f>
        <v>-0.86341728222799241</v>
      </c>
      <c r="H9" s="12">
        <f>LOG(F9)</f>
        <v>-1.4881166390211256</v>
      </c>
      <c r="N9"/>
      <c r="O9"/>
      <c r="P9"/>
    </row>
    <row r="10" spans="1:20" ht="15" x14ac:dyDescent="0.3">
      <c r="A10" s="10">
        <v>10.4</v>
      </c>
      <c r="B10" s="10">
        <f t="shared" ref="B10" si="1">A10/23</f>
        <v>0.45217391304347826</v>
      </c>
      <c r="C10">
        <v>0.155</v>
      </c>
      <c r="D10">
        <v>0.15</v>
      </c>
      <c r="E10" s="11">
        <f t="shared" si="0"/>
        <v>0.1525</v>
      </c>
      <c r="F10" s="12">
        <f>(E10-$E$8)</f>
        <v>0.1065</v>
      </c>
      <c r="G10" s="12">
        <f>LOG(B10)</f>
        <v>-0.34469449671881253</v>
      </c>
      <c r="H10" s="12">
        <f>LOG(F10)</f>
        <v>-0.97265039222524352</v>
      </c>
      <c r="N10"/>
      <c r="O10"/>
      <c r="P10"/>
    </row>
    <row r="11" spans="1:20" ht="15" x14ac:dyDescent="0.3">
      <c r="A11" s="10">
        <v>31.5</v>
      </c>
      <c r="B11" s="10">
        <f>A11/23</f>
        <v>1.3695652173913044</v>
      </c>
      <c r="C11">
        <v>0.36099999999999999</v>
      </c>
      <c r="D11">
        <v>0.36299999999999999</v>
      </c>
      <c r="E11" s="11">
        <f t="shared" si="0"/>
        <v>0.36199999999999999</v>
      </c>
      <c r="F11" s="12">
        <f>(E11-$E$8)</f>
        <v>0.316</v>
      </c>
      <c r="G11" s="12">
        <f>LOG(B11)</f>
        <v>0.13658271777200767</v>
      </c>
      <c r="H11" s="12">
        <f>LOG(F11)</f>
        <v>-0.50031291738159622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1.1419999999999999</v>
      </c>
      <c r="D12">
        <v>1.125</v>
      </c>
      <c r="E12" s="11">
        <f t="shared" si="0"/>
        <v>1.1335</v>
      </c>
      <c r="F12" s="12">
        <f>(E12-$E$8)</f>
        <v>1.0874999999999999</v>
      </c>
      <c r="G12" s="12">
        <f>LOG(B12)</f>
        <v>0.66357802924717735</v>
      </c>
      <c r="H12" s="12">
        <f>LOG(F12)</f>
        <v>3.6429265626674902E-2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1.827</v>
      </c>
      <c r="D13">
        <v>1.9490000000000001</v>
      </c>
      <c r="E13" s="11">
        <f t="shared" si="0"/>
        <v>1.8879999999999999</v>
      </c>
      <c r="F13" s="12">
        <f>(E13-$E$8)</f>
        <v>1.8419999999999999</v>
      </c>
      <c r="G13" s="12">
        <f>LOG(B13)</f>
        <v>0.96049145871632635</v>
      </c>
      <c r="H13" s="12">
        <f>LOG(F13)</f>
        <v>0.2652896258608301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0.97248404438939517</v>
      </c>
      <c r="N15"/>
    </row>
    <row r="16" spans="1:20" ht="15" x14ac:dyDescent="0.25">
      <c r="A16" s="5" t="s">
        <v>11</v>
      </c>
      <c r="B16" s="11">
        <f>INTERCEPT(H9:H13,G9:G13)</f>
        <v>-0.63933956121451674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0.40799999999999997</v>
      </c>
      <c r="C22">
        <v>0.442</v>
      </c>
      <c r="D22" s="27">
        <f>AVERAGE(B22:C22)</f>
        <v>0.42499999999999999</v>
      </c>
      <c r="E22" s="27">
        <f t="shared" ref="E22:E27" si="2">D22-E$8</f>
        <v>0.379</v>
      </c>
      <c r="F22" s="27">
        <f>LOG(E22)</f>
        <v>-0.42136079003192767</v>
      </c>
      <c r="G22" s="28">
        <f>(F22-$B$16)/$B$15</f>
        <v>0.22414637282759114</v>
      </c>
      <c r="H22" s="28">
        <f>10^G22</f>
        <v>1.6755074870324917</v>
      </c>
      <c r="I22" s="29">
        <v>500</v>
      </c>
      <c r="J22" s="30">
        <f>(H22*I22)</f>
        <v>837.75374351624589</v>
      </c>
      <c r="K22" s="31">
        <f>(0.05*J22/1000)*1000</f>
        <v>41.887687175812296</v>
      </c>
      <c r="L22" s="32">
        <f>K22+K40+K50</f>
        <v>42.686486948945344</v>
      </c>
      <c r="M22" s="33">
        <f>(L22*1000000/50000)/1000</f>
        <v>0.85372973897890692</v>
      </c>
      <c r="N22" s="34"/>
    </row>
    <row r="23" spans="1:17" ht="15" x14ac:dyDescent="0.3">
      <c r="B23">
        <v>0.39200000000000002</v>
      </c>
      <c r="C23">
        <v>0.40200000000000002</v>
      </c>
      <c r="D23" s="27">
        <f t="shared" ref="D23:D27" si="3">AVERAGE(B23:C23)</f>
        <v>0.39700000000000002</v>
      </c>
      <c r="E23" s="27">
        <f t="shared" si="2"/>
        <v>0.35100000000000003</v>
      </c>
      <c r="F23" s="27">
        <f t="shared" ref="F23:F27" si="4">LOG(E23)</f>
        <v>-0.45469288353417586</v>
      </c>
      <c r="G23" s="28">
        <f t="shared" ref="G23:G27" si="5">(F23-$B$16)/$B$15</f>
        <v>0.18987116420637742</v>
      </c>
      <c r="H23" s="28">
        <f t="shared" ref="H23:H27" si="6">10^G23</f>
        <v>1.5483572222778041</v>
      </c>
      <c r="I23" s="29">
        <v>500</v>
      </c>
      <c r="J23" s="30">
        <f t="shared" ref="J23:J27" si="7">(H23*I23)</f>
        <v>774.17861113890206</v>
      </c>
      <c r="K23" s="31">
        <f t="shared" ref="K23:K27" si="8">(0.05*J23/1000)*1000</f>
        <v>38.708930556945106</v>
      </c>
      <c r="L23" s="32">
        <f>K23+K41+K51</f>
        <v>39.569948141406648</v>
      </c>
      <c r="M23" s="33">
        <f t="shared" ref="M23:M27" si="9">(L23*1000000/50000)/1000</f>
        <v>0.79139896282813305</v>
      </c>
      <c r="N23" s="34"/>
    </row>
    <row r="24" spans="1:17" ht="15" x14ac:dyDescent="0.3">
      <c r="B24">
        <v>0.34699999999999998</v>
      </c>
      <c r="C24">
        <v>0.34200000000000003</v>
      </c>
      <c r="D24" s="27">
        <f t="shared" si="3"/>
        <v>0.34450000000000003</v>
      </c>
      <c r="E24" s="27">
        <f t="shared" si="2"/>
        <v>0.29850000000000004</v>
      </c>
      <c r="F24" s="27">
        <f t="shared" si="4"/>
        <v>-0.52505566453461205</v>
      </c>
      <c r="G24" s="28">
        <f t="shared" si="5"/>
        <v>0.11751750307806998</v>
      </c>
      <c r="H24" s="28">
        <f t="shared" si="6"/>
        <v>1.3107428672887718</v>
      </c>
      <c r="I24" s="29">
        <v>500</v>
      </c>
      <c r="J24" s="30">
        <f t="shared" si="7"/>
        <v>655.37143364438589</v>
      </c>
      <c r="K24" s="31">
        <f t="shared" si="8"/>
        <v>32.768571682219296</v>
      </c>
      <c r="L24" s="32">
        <f t="shared" ref="L24:L27" si="10">K24+K42+K52</f>
        <v>33.543195981134723</v>
      </c>
      <c r="M24" s="33">
        <f t="shared" si="9"/>
        <v>0.67086391962269443</v>
      </c>
      <c r="N24" s="34"/>
    </row>
    <row r="25" spans="1:17" ht="15" x14ac:dyDescent="0.3">
      <c r="A25" s="1" t="s">
        <v>26</v>
      </c>
      <c r="B25">
        <v>0.317</v>
      </c>
      <c r="C25">
        <v>0.29599999999999999</v>
      </c>
      <c r="D25" s="27">
        <f t="shared" si="3"/>
        <v>0.30649999999999999</v>
      </c>
      <c r="E25" s="27">
        <f t="shared" si="2"/>
        <v>0.26050000000000001</v>
      </c>
      <c r="F25" s="27">
        <f t="shared" si="4"/>
        <v>-0.5841922723644567</v>
      </c>
      <c r="G25" s="28">
        <f t="shared" si="5"/>
        <v>5.6707654144275456E-2</v>
      </c>
      <c r="H25" s="28">
        <f t="shared" si="6"/>
        <v>1.1394824853218546</v>
      </c>
      <c r="I25" s="29">
        <v>500</v>
      </c>
      <c r="J25" s="30">
        <f t="shared" si="7"/>
        <v>569.74124266092724</v>
      </c>
      <c r="K25" s="31">
        <f t="shared" si="8"/>
        <v>28.487062133046365</v>
      </c>
      <c r="L25" s="32">
        <f t="shared" si="10"/>
        <v>29.888389697959482</v>
      </c>
      <c r="M25" s="33">
        <f t="shared" si="9"/>
        <v>0.59776779395918966</v>
      </c>
      <c r="N25" s="34"/>
    </row>
    <row r="26" spans="1:17" ht="15" x14ac:dyDescent="0.3">
      <c r="B26">
        <v>0.372</v>
      </c>
      <c r="C26">
        <v>0.35299999999999998</v>
      </c>
      <c r="D26" s="27">
        <f t="shared" si="3"/>
        <v>0.36249999999999999</v>
      </c>
      <c r="E26" s="27">
        <f t="shared" si="2"/>
        <v>0.3165</v>
      </c>
      <c r="F26" s="27">
        <f t="shared" si="4"/>
        <v>-0.49962628564662609</v>
      </c>
      <c r="G26" s="28">
        <f t="shared" si="5"/>
        <v>0.14366639367910045</v>
      </c>
      <c r="H26" s="28">
        <f t="shared" si="6"/>
        <v>1.3920870507979883</v>
      </c>
      <c r="I26" s="29">
        <v>500</v>
      </c>
      <c r="J26" s="30">
        <f t="shared" si="7"/>
        <v>696.04352539899412</v>
      </c>
      <c r="K26" s="31">
        <f t="shared" si="8"/>
        <v>34.802176269949705</v>
      </c>
      <c r="L26" s="32">
        <f t="shared" si="10"/>
        <v>36.645372051961196</v>
      </c>
      <c r="M26" s="33">
        <f t="shared" si="9"/>
        <v>0.73290744103922401</v>
      </c>
      <c r="N26" s="34"/>
    </row>
    <row r="27" spans="1:17" ht="15" x14ac:dyDescent="0.3">
      <c r="B27">
        <v>0.36299999999999999</v>
      </c>
      <c r="C27">
        <v>0.36599999999999999</v>
      </c>
      <c r="D27" s="27">
        <f t="shared" si="3"/>
        <v>0.36449999999999999</v>
      </c>
      <c r="E27" s="27">
        <f t="shared" si="2"/>
        <v>0.31850000000000001</v>
      </c>
      <c r="F27" s="27">
        <f t="shared" si="4"/>
        <v>-0.49689056332863074</v>
      </c>
      <c r="G27" s="28">
        <f t="shared" si="5"/>
        <v>0.14647952190858524</v>
      </c>
      <c r="H27" s="28">
        <f t="shared" si="6"/>
        <v>1.4011335163669487</v>
      </c>
      <c r="I27" s="29">
        <v>500</v>
      </c>
      <c r="J27" s="30">
        <f t="shared" si="7"/>
        <v>700.56675818347435</v>
      </c>
      <c r="K27" s="31">
        <f t="shared" si="8"/>
        <v>35.028337909173722</v>
      </c>
      <c r="L27" s="32">
        <f t="shared" si="10"/>
        <v>36.815818353333434</v>
      </c>
      <c r="M27" s="33">
        <f t="shared" si="9"/>
        <v>0.7363163670666687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0.40799999999999997</v>
      </c>
      <c r="C31">
        <v>0.442</v>
      </c>
      <c r="D31" s="27">
        <f t="shared" ref="D31:D36" si="11">AVERAGE(B31:C31)</f>
        <v>0.42499999999999999</v>
      </c>
      <c r="E31" s="27">
        <f t="shared" ref="E31:E36" si="12">D31-E$8</f>
        <v>0.379</v>
      </c>
      <c r="F31" s="27">
        <f>LOG(E31)</f>
        <v>-0.42136079003192767</v>
      </c>
      <c r="G31" s="28">
        <f>(F31-$B$16)/$B$15</f>
        <v>0.22414637282759114</v>
      </c>
      <c r="H31" s="28">
        <f>10^G31</f>
        <v>1.6755074870324917</v>
      </c>
      <c r="I31" s="29">
        <v>500</v>
      </c>
      <c r="J31" s="30">
        <f>(H31*I31)</f>
        <v>837.75374351624589</v>
      </c>
      <c r="K31" s="31">
        <f>(0.05*J31/1000)*1000</f>
        <v>41.887687175812296</v>
      </c>
      <c r="L31" s="32">
        <f>K31+K50</f>
        <v>42.307793653652439</v>
      </c>
      <c r="M31" s="33">
        <f>(L31*1000000/50000)/1000</f>
        <v>0.84615587307304874</v>
      </c>
      <c r="N31" s="35"/>
      <c r="Q31"/>
    </row>
    <row r="32" spans="1:17" ht="15" x14ac:dyDescent="0.3">
      <c r="B32">
        <v>0.39200000000000002</v>
      </c>
      <c r="C32">
        <v>0.40200000000000002</v>
      </c>
      <c r="D32" s="27">
        <f t="shared" si="11"/>
        <v>0.39700000000000002</v>
      </c>
      <c r="E32" s="27">
        <f t="shared" si="12"/>
        <v>0.35100000000000003</v>
      </c>
      <c r="F32" s="27">
        <f t="shared" ref="F32:F36" si="13">LOG(E32)</f>
        <v>-0.45469288353417586</v>
      </c>
      <c r="G32" s="28">
        <f t="shared" ref="G32:G36" si="14">(F32-$B$16)/$B$15</f>
        <v>0.18987116420637742</v>
      </c>
      <c r="H32" s="28">
        <f t="shared" ref="H32:H36" si="15">10^G32</f>
        <v>1.5483572222778041</v>
      </c>
      <c r="I32" s="29">
        <v>500</v>
      </c>
      <c r="J32" s="30">
        <f t="shared" ref="J32:J36" si="16">(H32*I32)</f>
        <v>774.17861113890206</v>
      </c>
      <c r="K32" s="31">
        <f t="shared" ref="K32:K36" si="17">(0.05*J32/1000)*1000</f>
        <v>38.708930556945106</v>
      </c>
      <c r="L32" s="32">
        <f>K32+K51</f>
        <v>39.170563031167269</v>
      </c>
      <c r="M32" s="33">
        <f t="shared" ref="M32:M36" si="18">(L32*1000000/50000)/1000</f>
        <v>0.78341126062334532</v>
      </c>
      <c r="N32" s="36"/>
      <c r="Q32"/>
    </row>
    <row r="33" spans="1:21" ht="15" x14ac:dyDescent="0.3">
      <c r="B33">
        <v>0.34699999999999998</v>
      </c>
      <c r="C33">
        <v>0.34200000000000003</v>
      </c>
      <c r="D33" s="27">
        <f t="shared" si="11"/>
        <v>0.34450000000000003</v>
      </c>
      <c r="E33" s="27">
        <f t="shared" si="12"/>
        <v>0.29850000000000004</v>
      </c>
      <c r="F33" s="27">
        <f t="shared" si="13"/>
        <v>-0.52505566453461205</v>
      </c>
      <c r="G33" s="28">
        <f t="shared" si="14"/>
        <v>0.11751750307806998</v>
      </c>
      <c r="H33" s="28">
        <f t="shared" si="15"/>
        <v>1.3107428672887718</v>
      </c>
      <c r="I33" s="29">
        <v>500</v>
      </c>
      <c r="J33" s="30">
        <f t="shared" si="16"/>
        <v>655.37143364438589</v>
      </c>
      <c r="K33" s="31">
        <f t="shared" si="17"/>
        <v>32.768571682219296</v>
      </c>
      <c r="L33" s="32">
        <f t="shared" ref="L33:L36" si="19">K33+K52</f>
        <v>33.150711498296083</v>
      </c>
      <c r="M33" s="33">
        <f t="shared" si="18"/>
        <v>0.66301422996592163</v>
      </c>
      <c r="N33" s="36"/>
      <c r="Q33"/>
      <c r="R33"/>
      <c r="S33"/>
    </row>
    <row r="34" spans="1:21" ht="15" x14ac:dyDescent="0.3">
      <c r="A34" s="1" t="s">
        <v>26</v>
      </c>
      <c r="B34">
        <v>0.317</v>
      </c>
      <c r="C34">
        <v>0.29599999999999999</v>
      </c>
      <c r="D34" s="27">
        <f t="shared" si="11"/>
        <v>0.30649999999999999</v>
      </c>
      <c r="E34" s="27">
        <f t="shared" si="12"/>
        <v>0.26050000000000001</v>
      </c>
      <c r="F34" s="27">
        <f t="shared" si="13"/>
        <v>-0.5841922723644567</v>
      </c>
      <c r="G34" s="28">
        <f t="shared" si="14"/>
        <v>5.6707654144275456E-2</v>
      </c>
      <c r="H34" s="28">
        <f t="shared" si="15"/>
        <v>1.1394824853218546</v>
      </c>
      <c r="I34" s="29">
        <v>500</v>
      </c>
      <c r="J34" s="30">
        <f t="shared" si="16"/>
        <v>569.74124266092724</v>
      </c>
      <c r="K34" s="31">
        <f t="shared" si="17"/>
        <v>28.487062133046365</v>
      </c>
      <c r="L34" s="32">
        <f t="shared" si="19"/>
        <v>29.294614525514614</v>
      </c>
      <c r="M34" s="33">
        <f t="shared" si="18"/>
        <v>0.58589229051029224</v>
      </c>
      <c r="N34" s="36"/>
      <c r="Q34"/>
      <c r="R34"/>
      <c r="S34"/>
    </row>
    <row r="35" spans="1:21" ht="15" x14ac:dyDescent="0.3">
      <c r="B35">
        <v>0.372</v>
      </c>
      <c r="C35">
        <v>0.35299999999999998</v>
      </c>
      <c r="D35" s="27">
        <f t="shared" si="11"/>
        <v>0.36249999999999999</v>
      </c>
      <c r="E35" s="27">
        <f t="shared" si="12"/>
        <v>0.3165</v>
      </c>
      <c r="F35" s="27">
        <f t="shared" si="13"/>
        <v>-0.49962628564662609</v>
      </c>
      <c r="G35" s="28">
        <f t="shared" si="14"/>
        <v>0.14366639367910045</v>
      </c>
      <c r="H35" s="28">
        <f t="shared" si="15"/>
        <v>1.3920870507979883</v>
      </c>
      <c r="I35" s="29">
        <v>500</v>
      </c>
      <c r="J35" s="30">
        <f t="shared" si="16"/>
        <v>696.04352539899412</v>
      </c>
      <c r="K35" s="31">
        <f t="shared" si="17"/>
        <v>34.802176269949705</v>
      </c>
      <c r="L35" s="32">
        <f t="shared" si="19"/>
        <v>36.009689084963206</v>
      </c>
      <c r="M35" s="33">
        <f t="shared" si="18"/>
        <v>0.72019378169926407</v>
      </c>
      <c r="N35" s="36"/>
      <c r="Q35"/>
      <c r="R35"/>
      <c r="S35"/>
    </row>
    <row r="36" spans="1:21" ht="15" x14ac:dyDescent="0.3">
      <c r="B36">
        <v>0.36299999999999999</v>
      </c>
      <c r="C36">
        <v>0.36599999999999999</v>
      </c>
      <c r="D36" s="27">
        <f t="shared" si="11"/>
        <v>0.36449999999999999</v>
      </c>
      <c r="E36" s="27">
        <f t="shared" si="12"/>
        <v>0.31850000000000001</v>
      </c>
      <c r="F36" s="27">
        <f t="shared" si="13"/>
        <v>-0.49689056332863074</v>
      </c>
      <c r="G36" s="28">
        <f t="shared" si="14"/>
        <v>0.14647952190858524</v>
      </c>
      <c r="H36" s="28">
        <f t="shared" si="15"/>
        <v>1.4011335163669487</v>
      </c>
      <c r="I36" s="29">
        <v>500</v>
      </c>
      <c r="J36" s="30">
        <f t="shared" si="16"/>
        <v>700.56675818347435</v>
      </c>
      <c r="K36" s="31">
        <f t="shared" si="17"/>
        <v>35.028337909173722</v>
      </c>
      <c r="L36" s="32">
        <f t="shared" si="19"/>
        <v>36.242966937791685</v>
      </c>
      <c r="M36" s="33">
        <f t="shared" si="18"/>
        <v>0.72485933875583364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9.8000000000000004E-2</v>
      </c>
      <c r="C40">
        <v>0.107</v>
      </c>
      <c r="D40" s="27">
        <f>AVERAGE(B40:C40)</f>
        <v>0.10250000000000001</v>
      </c>
      <c r="E40" s="27">
        <f t="shared" ref="E40:E45" si="20">D40-E$8</f>
        <v>5.6500000000000009E-2</v>
      </c>
      <c r="F40" s="27">
        <f t="shared" ref="F40:F45" si="21">LOG(E40)</f>
        <v>-1.2479515521805613</v>
      </c>
      <c r="G40" s="28">
        <f t="shared" ref="G40:G45" si="22">(F40-$B$16)/$B$15</f>
        <v>-0.62583236658466801</v>
      </c>
      <c r="H40" s="27">
        <f t="shared" ref="H40:H45" si="23">10^G40</f>
        <v>0.23668330955806366</v>
      </c>
      <c r="I40" s="41">
        <v>16</v>
      </c>
      <c r="J40" s="42">
        <f t="shared" ref="J40:J45" si="24">H40*I40</f>
        <v>3.7869329529290185</v>
      </c>
      <c r="K40" s="30">
        <f>(0.1*J40/1000)*1000</f>
        <v>0.37869329529290185</v>
      </c>
      <c r="L40" s="43">
        <f>K40*100/L22</f>
        <v>0.88715029593752559</v>
      </c>
      <c r="M40" s="30">
        <f>AVERAGE(L40:L42)</f>
        <v>1.0221837438104522</v>
      </c>
      <c r="N40" s="44">
        <f>STDEV(L40:L42)</f>
        <v>0.14190656841633753</v>
      </c>
      <c r="R40"/>
      <c r="S40"/>
      <c r="T40"/>
      <c r="U40"/>
    </row>
    <row r="41" spans="1:21" ht="15" x14ac:dyDescent="0.3">
      <c r="B41">
        <v>0.104</v>
      </c>
      <c r="C41">
        <v>0.107</v>
      </c>
      <c r="D41" s="27">
        <f t="shared" ref="D41:D45" si="25">AVERAGE(B41:C41)</f>
        <v>0.1055</v>
      </c>
      <c r="E41" s="27">
        <f t="shared" si="20"/>
        <v>5.9499999999999997E-2</v>
      </c>
      <c r="F41" s="27">
        <f t="shared" si="21"/>
        <v>-1.2254830342714504</v>
      </c>
      <c r="G41" s="28">
        <f t="shared" si="22"/>
        <v>-0.60272811306118901</v>
      </c>
      <c r="H41" s="27">
        <f t="shared" si="23"/>
        <v>0.24961569389961138</v>
      </c>
      <c r="I41" s="41">
        <v>16</v>
      </c>
      <c r="J41" s="42">
        <f t="shared" si="24"/>
        <v>3.9938511023937822</v>
      </c>
      <c r="K41" s="30">
        <f t="shared" ref="K41:K45" si="26">(0.1*J41/1000)*1000</f>
        <v>0.39938511023937823</v>
      </c>
      <c r="L41" s="43">
        <f t="shared" ref="L41:L45" si="27">K41*100/L23</f>
        <v>1.0093142119169345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0.112</v>
      </c>
      <c r="C42">
        <v>9.7000000000000003E-2</v>
      </c>
      <c r="D42" s="27">
        <f t="shared" si="25"/>
        <v>0.10450000000000001</v>
      </c>
      <c r="E42" s="27">
        <f t="shared" si="20"/>
        <v>5.850000000000001E-2</v>
      </c>
      <c r="F42" s="27">
        <f t="shared" si="21"/>
        <v>-1.2328441339178196</v>
      </c>
      <c r="G42" s="28">
        <f t="shared" si="22"/>
        <v>-0.61029749138553058</v>
      </c>
      <c r="H42" s="27">
        <f t="shared" si="23"/>
        <v>0.24530280177414771</v>
      </c>
      <c r="I42" s="41">
        <v>16</v>
      </c>
      <c r="J42" s="42">
        <f t="shared" si="24"/>
        <v>3.9248448283863633</v>
      </c>
      <c r="K42" s="30">
        <f t="shared" si="26"/>
        <v>0.39248448283863635</v>
      </c>
      <c r="L42" s="43">
        <f t="shared" si="27"/>
        <v>1.1700867235768961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0.126</v>
      </c>
      <c r="C43">
        <v>0.14099999999999999</v>
      </c>
      <c r="D43" s="27">
        <f t="shared" si="25"/>
        <v>0.13350000000000001</v>
      </c>
      <c r="E43" s="27">
        <f t="shared" si="20"/>
        <v>8.7500000000000008E-2</v>
      </c>
      <c r="F43" s="27">
        <f t="shared" si="21"/>
        <v>-1.0579919469776866</v>
      </c>
      <c r="G43" s="28">
        <f t="shared" si="22"/>
        <v>-0.43049794819619275</v>
      </c>
      <c r="H43" s="27">
        <f t="shared" si="23"/>
        <v>0.37110948277804162</v>
      </c>
      <c r="I43" s="41">
        <v>16</v>
      </c>
      <c r="J43" s="42">
        <f t="shared" si="24"/>
        <v>5.9377517244486659</v>
      </c>
      <c r="K43" s="30">
        <f t="shared" si="26"/>
        <v>0.59377517244486666</v>
      </c>
      <c r="L43" s="43">
        <f t="shared" si="27"/>
        <v>1.9866415636483903</v>
      </c>
      <c r="M43" s="30">
        <f>AVERAGE(L43:L45)</f>
        <v>1.7591074804478051</v>
      </c>
      <c r="N43" s="44">
        <f>STDEV(L43:L45)</f>
        <v>0.2163604688837048</v>
      </c>
      <c r="R43"/>
      <c r="S43"/>
      <c r="T43"/>
      <c r="U43"/>
    </row>
    <row r="44" spans="1:21" ht="15" x14ac:dyDescent="0.3">
      <c r="A44" s="45"/>
      <c r="B44">
        <v>0.13600000000000001</v>
      </c>
      <c r="C44">
        <v>0.14299999999999999</v>
      </c>
      <c r="D44" s="27">
        <f t="shared" si="25"/>
        <v>0.13950000000000001</v>
      </c>
      <c r="E44" s="27">
        <f t="shared" si="20"/>
        <v>9.3500000000000014E-2</v>
      </c>
      <c r="F44" s="27">
        <f t="shared" si="21"/>
        <v>-1.0291883891274822</v>
      </c>
      <c r="G44" s="28">
        <f t="shared" si="22"/>
        <v>-0.4008794079061157</v>
      </c>
      <c r="H44" s="27">
        <f t="shared" si="23"/>
        <v>0.39730185437374305</v>
      </c>
      <c r="I44" s="41">
        <v>16</v>
      </c>
      <c r="J44" s="42">
        <f t="shared" si="24"/>
        <v>6.3568296699798887</v>
      </c>
      <c r="K44" s="30">
        <f t="shared" si="26"/>
        <v>0.63568296699798887</v>
      </c>
      <c r="L44" s="43">
        <f t="shared" si="27"/>
        <v>1.7346882604892757</v>
      </c>
      <c r="M44" s="30"/>
      <c r="N44" s="44"/>
      <c r="R44"/>
      <c r="S44"/>
      <c r="T44"/>
      <c r="U44"/>
    </row>
    <row r="45" spans="1:21" ht="15" x14ac:dyDescent="0.3">
      <c r="A45" s="46"/>
      <c r="B45">
        <v>0.13500000000000001</v>
      </c>
      <c r="C45">
        <v>0.126</v>
      </c>
      <c r="D45" s="27">
        <f t="shared" si="25"/>
        <v>0.1305</v>
      </c>
      <c r="E45" s="27">
        <f t="shared" si="20"/>
        <v>8.4500000000000006E-2</v>
      </c>
      <c r="F45" s="27">
        <f t="shared" si="21"/>
        <v>-1.0731432910503076</v>
      </c>
      <c r="G45" s="28">
        <f t="shared" si="22"/>
        <v>-0.44607799206429988</v>
      </c>
      <c r="H45" s="27">
        <f t="shared" si="23"/>
        <v>0.35803213471359202</v>
      </c>
      <c r="I45" s="41">
        <v>16</v>
      </c>
      <c r="J45" s="42">
        <f t="shared" si="24"/>
        <v>5.7285141554174723</v>
      </c>
      <c r="K45" s="30">
        <f t="shared" si="26"/>
        <v>0.57285141554174723</v>
      </c>
      <c r="L45" s="43">
        <f t="shared" si="27"/>
        <v>1.5559926172057486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0.109</v>
      </c>
      <c r="C50">
        <v>0.108</v>
      </c>
      <c r="D50" s="27">
        <f>AVERAGE(B50:C50)</f>
        <v>0.1085</v>
      </c>
      <c r="E50" s="27">
        <f t="shared" ref="E50:E55" si="28">D50-E$8</f>
        <v>6.25E-2</v>
      </c>
      <c r="F50" s="27">
        <f t="shared" ref="F50:F55" si="29">LOG(E50)</f>
        <v>-1.2041199826559248</v>
      </c>
      <c r="G50" s="28">
        <f t="shared" ref="G50:G55" si="30">(F50-$B$16)/$B$15</f>
        <v>-0.58076060445395095</v>
      </c>
      <c r="H50" s="27">
        <f t="shared" ref="H50:H55" si="31">10^G50</f>
        <v>0.26256654865008922</v>
      </c>
      <c r="I50" s="41">
        <v>16</v>
      </c>
      <c r="J50" s="42">
        <f t="shared" ref="J50:J55" si="32">H50*I50</f>
        <v>4.2010647784014274</v>
      </c>
      <c r="K50" s="30">
        <f>(0.1*J50/1000)*1000</f>
        <v>0.42010647784014277</v>
      </c>
      <c r="L50" s="43">
        <f t="shared" ref="L50:L55" si="33">K50*100/L31</f>
        <v>0.99297656899646636</v>
      </c>
      <c r="M50" s="30">
        <f>AVERAGE(L50:L52)</f>
        <v>1.1080767724756573</v>
      </c>
      <c r="N50" s="44">
        <f>STDEV(L50:L52)</f>
        <v>0.10050992993652194</v>
      </c>
      <c r="O50" s="48">
        <f>L50/L40</f>
        <v>1.1192878743810881</v>
      </c>
      <c r="P50" s="30">
        <f>AVERAGE(O50:O52)</f>
        <v>1.0907005098866742</v>
      </c>
      <c r="Q50" s="44">
        <f>STDEV(O50:O52)</f>
        <v>9.4535714851209429E-2</v>
      </c>
      <c r="S50"/>
      <c r="T50"/>
    </row>
    <row r="51" spans="1:25" ht="15" x14ac:dyDescent="0.3">
      <c r="B51">
        <v>0.115</v>
      </c>
      <c r="C51">
        <v>0.114</v>
      </c>
      <c r="D51" s="27">
        <f t="shared" ref="D51:D55" si="34">AVERAGE(B51:C51)</f>
        <v>0.1145</v>
      </c>
      <c r="E51" s="27">
        <f t="shared" si="28"/>
        <v>6.8500000000000005E-2</v>
      </c>
      <c r="F51" s="27">
        <f t="shared" si="29"/>
        <v>-1.1643094285075744</v>
      </c>
      <c r="G51" s="28">
        <f t="shared" si="30"/>
        <v>-0.53982363034313485</v>
      </c>
      <c r="H51" s="27">
        <f t="shared" si="31"/>
        <v>0.28852029638885279</v>
      </c>
      <c r="I51" s="41">
        <v>16</v>
      </c>
      <c r="J51" s="42">
        <f t="shared" si="32"/>
        <v>4.6163247422216447</v>
      </c>
      <c r="K51" s="30">
        <f t="shared" ref="K51:K55" si="35">(0.1*J51/1000)*1000</f>
        <v>0.46163247422216447</v>
      </c>
      <c r="L51" s="43">
        <f t="shared" si="33"/>
        <v>1.1785188633996715</v>
      </c>
      <c r="M51" s="30"/>
      <c r="N51" s="44"/>
      <c r="O51" s="2">
        <f t="shared" ref="O51:O55" si="36">L51/L41</f>
        <v>1.1676431873097042</v>
      </c>
      <c r="P51" s="30"/>
      <c r="Q51" s="44"/>
      <c r="S51"/>
      <c r="T51"/>
    </row>
    <row r="52" spans="1:25" ht="15" x14ac:dyDescent="0.3">
      <c r="B52">
        <v>0.104</v>
      </c>
      <c r="C52">
        <v>0.10199999999999999</v>
      </c>
      <c r="D52" s="27">
        <f t="shared" si="34"/>
        <v>0.10299999999999999</v>
      </c>
      <c r="E52" s="27">
        <f t="shared" si="28"/>
        <v>5.6999999999999995E-2</v>
      </c>
      <c r="F52" s="27">
        <f t="shared" si="29"/>
        <v>-1.2441251443275085</v>
      </c>
      <c r="G52" s="28">
        <f t="shared" si="30"/>
        <v>-0.62189769241173054</v>
      </c>
      <c r="H52" s="27">
        <f t="shared" si="31"/>
        <v>0.23883738504799179</v>
      </c>
      <c r="I52" s="41">
        <v>16</v>
      </c>
      <c r="J52" s="42">
        <f t="shared" si="32"/>
        <v>3.8213981607678686</v>
      </c>
      <c r="K52" s="30">
        <f t="shared" si="35"/>
        <v>0.38213981607678688</v>
      </c>
      <c r="L52" s="43">
        <f t="shared" si="33"/>
        <v>1.1527348850308343</v>
      </c>
      <c r="M52" s="30"/>
      <c r="N52" s="44"/>
      <c r="O52" s="2">
        <f t="shared" si="36"/>
        <v>0.98517046796923047</v>
      </c>
      <c r="P52" s="30"/>
      <c r="Q52" s="44"/>
      <c r="S52"/>
      <c r="T52"/>
    </row>
    <row r="53" spans="1:25" ht="15" x14ac:dyDescent="0.3">
      <c r="A53" s="1" t="s">
        <v>26</v>
      </c>
      <c r="B53">
        <v>0.16400000000000001</v>
      </c>
      <c r="C53">
        <v>0.16400000000000001</v>
      </c>
      <c r="D53" s="27">
        <f t="shared" si="34"/>
        <v>0.16400000000000001</v>
      </c>
      <c r="E53" s="27">
        <f t="shared" si="28"/>
        <v>0.11800000000000001</v>
      </c>
      <c r="F53" s="27">
        <f t="shared" si="29"/>
        <v>-0.92811799269387463</v>
      </c>
      <c r="G53" s="28">
        <f t="shared" si="30"/>
        <v>-0.29694927453609438</v>
      </c>
      <c r="H53" s="27">
        <f t="shared" si="31"/>
        <v>0.50472024529265502</v>
      </c>
      <c r="I53" s="41">
        <v>16</v>
      </c>
      <c r="J53" s="42">
        <f t="shared" si="32"/>
        <v>8.0755239246824804</v>
      </c>
      <c r="K53" s="30">
        <f t="shared" si="35"/>
        <v>0.80755239246824806</v>
      </c>
      <c r="L53" s="43">
        <f t="shared" si="33"/>
        <v>2.7566581965599761</v>
      </c>
      <c r="M53" s="30">
        <f>AVERAGE(L53:L55)</f>
        <v>3.1537696439571401</v>
      </c>
      <c r="N53" s="44">
        <f>STDEV(L53:L55)</f>
        <v>0.343909981923331</v>
      </c>
      <c r="O53" s="2">
        <f t="shared" si="36"/>
        <v>1.3875971624682413</v>
      </c>
      <c r="P53" s="30">
        <f>AVERAGE(O53:O55)</f>
        <v>1.8248389537387693</v>
      </c>
      <c r="Q53" s="44">
        <f>STDEV(O53:O55)</f>
        <v>0.39442097884852917</v>
      </c>
      <c r="S53"/>
      <c r="T53"/>
    </row>
    <row r="54" spans="1:25" ht="15" x14ac:dyDescent="0.3">
      <c r="A54" s="45"/>
      <c r="B54">
        <v>0.218</v>
      </c>
      <c r="C54">
        <v>0.223</v>
      </c>
      <c r="D54" s="27">
        <f t="shared" si="34"/>
        <v>0.2205</v>
      </c>
      <c r="E54" s="27">
        <f t="shared" si="28"/>
        <v>0.17449999999999999</v>
      </c>
      <c r="F54" s="27">
        <f t="shared" si="29"/>
        <v>-0.75820456870480135</v>
      </c>
      <c r="G54" s="28">
        <f t="shared" si="30"/>
        <v>-0.12222823415567477</v>
      </c>
      <c r="H54" s="27">
        <f t="shared" si="31"/>
        <v>0.75469550938343699</v>
      </c>
      <c r="I54" s="41">
        <v>16</v>
      </c>
      <c r="J54" s="42">
        <f t="shared" si="32"/>
        <v>12.075128150134992</v>
      </c>
      <c r="K54" s="30">
        <f t="shared" si="35"/>
        <v>1.2075128150134993</v>
      </c>
      <c r="L54" s="43">
        <f t="shared" si="33"/>
        <v>3.353299752642763</v>
      </c>
      <c r="M54" s="30"/>
      <c r="N54" s="44"/>
      <c r="O54" s="2">
        <f t="shared" si="36"/>
        <v>1.9330849404013097</v>
      </c>
      <c r="P54" s="30"/>
      <c r="Q54" s="44"/>
      <c r="S54"/>
      <c r="T54"/>
    </row>
    <row r="55" spans="1:25" ht="15" x14ac:dyDescent="0.3">
      <c r="A55" s="46"/>
      <c r="B55">
        <v>0.217</v>
      </c>
      <c r="C55">
        <v>0.22600000000000001</v>
      </c>
      <c r="D55" s="27">
        <f t="shared" si="34"/>
        <v>0.2215</v>
      </c>
      <c r="E55" s="27">
        <f t="shared" si="28"/>
        <v>0.17549999999999999</v>
      </c>
      <c r="F55" s="27">
        <f t="shared" si="29"/>
        <v>-0.75572287919815717</v>
      </c>
      <c r="G55" s="28">
        <f t="shared" si="30"/>
        <v>-0.11967632647044135</v>
      </c>
      <c r="H55" s="27">
        <f t="shared" si="31"/>
        <v>0.75914314288622919</v>
      </c>
      <c r="I55" s="41">
        <v>16</v>
      </c>
      <c r="J55" s="42">
        <f t="shared" si="32"/>
        <v>12.146290286179667</v>
      </c>
      <c r="K55" s="30">
        <f t="shared" si="35"/>
        <v>1.2146290286179668</v>
      </c>
      <c r="L55" s="43">
        <f t="shared" si="33"/>
        <v>3.3513509826686811</v>
      </c>
      <c r="M55" s="30"/>
      <c r="N55" s="44"/>
      <c r="O55" s="2">
        <f t="shared" si="36"/>
        <v>2.1538347583467568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1.0907005098866742</v>
      </c>
      <c r="O58" s="30">
        <f>Q50</f>
        <v>9.4535714851209429E-2</v>
      </c>
    </row>
    <row r="59" spans="1:25" ht="15" x14ac:dyDescent="0.3">
      <c r="D59"/>
      <c r="E59"/>
      <c r="G59"/>
      <c r="M59" s="2" t="s">
        <v>26</v>
      </c>
      <c r="N59" s="30">
        <f>P53</f>
        <v>1.8248389537387693</v>
      </c>
      <c r="O59" s="30">
        <f>Q53</f>
        <v>0.39442097884852917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1.0221837438104522</v>
      </c>
      <c r="C65" s="30">
        <f>N40</f>
        <v>0.14190656841633753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1.1080767724756573</v>
      </c>
      <c r="C66" s="30">
        <f>N50</f>
        <v>0.10050992993652194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1.7591074804478051</v>
      </c>
      <c r="C67" s="30">
        <f>N43</f>
        <v>0.2163604688837048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3.1537696439571401</v>
      </c>
      <c r="C68" s="30">
        <f>N53</f>
        <v>0.343909981923331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siCDKN2A</vt:lpstr>
      <vt:lpstr>siPRC1</vt:lpstr>
      <vt:lpstr>siHNF4A</vt:lpstr>
      <vt:lpstr>siCDKN2A!Zone_d_impression</vt:lpstr>
      <vt:lpstr>siHNF4A!Zone_d_impression</vt:lpstr>
      <vt:lpstr>siNTP!Zone_d_impression</vt:lpstr>
      <vt:lpstr>siPRC1!Zone_d_impression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2016-05-26T09:59:21Z</dcterms:modified>
</cp:coreProperties>
</file>