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 mis à jour 12.5.16 et news\"/>
    </mc:Choice>
  </mc:AlternateContent>
  <bookViews>
    <workbookView xWindow="9135" yWindow="15" windowWidth="10020" windowHeight="10920" activeTab="1"/>
  </bookViews>
  <sheets>
    <sheet name="siNTP" sheetId="3" r:id="rId1"/>
    <sheet name="siKLHDC5" sheetId="1" r:id="rId2"/>
    <sheet name="siSRR" sheetId="4" r:id="rId3"/>
  </sheets>
  <externalReferences>
    <externalReference r:id="rId4"/>
  </externalReferences>
  <definedNames>
    <definedName name="_xlnm.Print_Area" localSheetId="1">siKLHDC5!$A$1:$Q$83</definedName>
    <definedName name="_xlnm.Print_Area" localSheetId="0">siNTP!$A$1:$Q$83</definedName>
    <definedName name="_xlnm.Print_Area" localSheetId="2">siSRR!$A$1:$Q$83</definedName>
  </definedNames>
  <calcPr calcId="152511"/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11" i="1"/>
  <c r="B10" i="1"/>
  <c r="B9" i="1"/>
  <c r="B13" i="1"/>
  <c r="B12" i="1"/>
  <c r="B13" i="4"/>
  <c r="B12" i="4"/>
  <c r="G12" i="4" s="1"/>
  <c r="B11" i="4"/>
  <c r="G11" i="4" s="1"/>
  <c r="B9" i="4"/>
  <c r="B10" i="4"/>
  <c r="B8" i="1"/>
  <c r="B8" i="3"/>
  <c r="B8" i="4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E12" i="4"/>
  <c r="E11" i="4"/>
  <c r="G10" i="4"/>
  <c r="E10" i="4"/>
  <c r="G9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G10" i="3"/>
  <c r="E9" i="3"/>
  <c r="G9" i="3"/>
  <c r="E8" i="3"/>
  <c r="F9" i="4" l="1"/>
  <c r="H9" i="4" s="1"/>
  <c r="F10" i="4"/>
  <c r="H10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G23" i="4" s="1"/>
  <c r="H23" i="4" s="1"/>
  <c r="J23" i="4" s="1"/>
  <c r="K23" i="4" s="1"/>
  <c r="B15" i="4"/>
  <c r="G25" i="4"/>
  <c r="H25" i="4" s="1"/>
  <c r="J25" i="4" s="1"/>
  <c r="K25" i="4" s="1"/>
  <c r="G32" i="4"/>
  <c r="H32" i="4" s="1"/>
  <c r="J32" i="4" s="1"/>
  <c r="K32" i="4" s="1"/>
  <c r="G36" i="4"/>
  <c r="H36" i="4" s="1"/>
  <c r="J36" i="4" s="1"/>
  <c r="K36" i="4" s="1"/>
  <c r="G43" i="4"/>
  <c r="H43" i="4" s="1"/>
  <c r="J43" i="4" s="1"/>
  <c r="K43" i="4" s="1"/>
  <c r="G51" i="4"/>
  <c r="H51" i="4" s="1"/>
  <c r="J51" i="4" s="1"/>
  <c r="K51" i="4" s="1"/>
  <c r="G55" i="4"/>
  <c r="H55" i="4" s="1"/>
  <c r="J55" i="4" s="1"/>
  <c r="K55" i="4" s="1"/>
  <c r="F9" i="3"/>
  <c r="H9" i="3" s="1"/>
  <c r="F10" i="3"/>
  <c r="H10" i="3" s="1"/>
  <c r="F11" i="3"/>
  <c r="H11" i="3" s="1"/>
  <c r="B16" i="3" s="1"/>
  <c r="F12" i="3"/>
  <c r="H12" i="3" s="1"/>
  <c r="B15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s="1"/>
  <c r="F36" i="1" s="1"/>
  <c r="G25" i="3" l="1"/>
  <c r="H25" i="3" s="1"/>
  <c r="J25" i="3" s="1"/>
  <c r="K25" i="3" s="1"/>
  <c r="G32" i="3"/>
  <c r="H32" i="3" s="1"/>
  <c r="J32" i="3" s="1"/>
  <c r="K32" i="3" s="1"/>
  <c r="G36" i="3"/>
  <c r="H36" i="3" s="1"/>
  <c r="J36" i="3" s="1"/>
  <c r="K36" i="3" s="1"/>
  <c r="G43" i="3"/>
  <c r="H43" i="3" s="1"/>
  <c r="J43" i="3" s="1"/>
  <c r="K43" i="3" s="1"/>
  <c r="G51" i="3"/>
  <c r="H51" i="3" s="1"/>
  <c r="J51" i="3" s="1"/>
  <c r="K51" i="3" s="1"/>
  <c r="G55" i="3"/>
  <c r="H55" i="3" s="1"/>
  <c r="J55" i="3" s="1"/>
  <c r="K55" i="3" s="1"/>
  <c r="G26" i="3"/>
  <c r="H26" i="3" s="1"/>
  <c r="J26" i="3" s="1"/>
  <c r="K26" i="3" s="1"/>
  <c r="G33" i="3"/>
  <c r="H33" i="3" s="1"/>
  <c r="J33" i="3" s="1"/>
  <c r="K33" i="3" s="1"/>
  <c r="G44" i="3"/>
  <c r="H44" i="3" s="1"/>
  <c r="J44" i="3" s="1"/>
  <c r="K44" i="3" s="1"/>
  <c r="G52" i="3"/>
  <c r="H52" i="3" s="1"/>
  <c r="J52" i="3" s="1"/>
  <c r="K52" i="3" s="1"/>
  <c r="G22" i="3"/>
  <c r="H22" i="3" s="1"/>
  <c r="J22" i="3" s="1"/>
  <c r="K22" i="3" s="1"/>
  <c r="G40" i="3"/>
  <c r="H40" i="3" s="1"/>
  <c r="J40" i="3" s="1"/>
  <c r="K40" i="3" s="1"/>
  <c r="G54" i="3"/>
  <c r="H54" i="3" s="1"/>
  <c r="J54" i="3" s="1"/>
  <c r="K54" i="3" s="1"/>
  <c r="G50" i="3"/>
  <c r="H50" i="3" s="1"/>
  <c r="J50" i="3" s="1"/>
  <c r="K50" i="3" s="1"/>
  <c r="G42" i="3"/>
  <c r="H42" i="3" s="1"/>
  <c r="J42" i="3" s="1"/>
  <c r="K42" i="3" s="1"/>
  <c r="G35" i="3"/>
  <c r="H35" i="3" s="1"/>
  <c r="J35" i="3" s="1"/>
  <c r="K35" i="3" s="1"/>
  <c r="G31" i="3"/>
  <c r="H31" i="3" s="1"/>
  <c r="J31" i="3" s="1"/>
  <c r="K31" i="3" s="1"/>
  <c r="G24" i="3"/>
  <c r="H24" i="3" s="1"/>
  <c r="J24" i="3" s="1"/>
  <c r="K24" i="3" s="1"/>
  <c r="G53" i="3"/>
  <c r="H53" i="3" s="1"/>
  <c r="J53" i="3" s="1"/>
  <c r="K53" i="3" s="1"/>
  <c r="G45" i="3"/>
  <c r="H45" i="3" s="1"/>
  <c r="J45" i="3" s="1"/>
  <c r="K45" i="3" s="1"/>
  <c r="G41" i="3"/>
  <c r="H41" i="3" s="1"/>
  <c r="J41" i="3" s="1"/>
  <c r="K41" i="3" s="1"/>
  <c r="G34" i="3"/>
  <c r="H34" i="3" s="1"/>
  <c r="J34" i="3" s="1"/>
  <c r="K34" i="3" s="1"/>
  <c r="G27" i="3"/>
  <c r="H27" i="3" s="1"/>
  <c r="J27" i="3" s="1"/>
  <c r="K27" i="3" s="1"/>
  <c r="G23" i="3"/>
  <c r="H23" i="3" s="1"/>
  <c r="J23" i="3" s="1"/>
  <c r="K23" i="3" s="1"/>
  <c r="G54" i="4"/>
  <c r="H54" i="4" s="1"/>
  <c r="J54" i="4" s="1"/>
  <c r="K54" i="4" s="1"/>
  <c r="G50" i="4"/>
  <c r="H50" i="4" s="1"/>
  <c r="J50" i="4" s="1"/>
  <c r="K50" i="4" s="1"/>
  <c r="G42" i="4"/>
  <c r="H42" i="4" s="1"/>
  <c r="J42" i="4" s="1"/>
  <c r="K42" i="4" s="1"/>
  <c r="G35" i="4"/>
  <c r="H35" i="4" s="1"/>
  <c r="J35" i="4" s="1"/>
  <c r="K35" i="4" s="1"/>
  <c r="G31" i="4"/>
  <c r="H31" i="4" s="1"/>
  <c r="J31" i="4" s="1"/>
  <c r="K31" i="4" s="1"/>
  <c r="G24" i="4"/>
  <c r="H24" i="4" s="1"/>
  <c r="J24" i="4" s="1"/>
  <c r="K24" i="4" s="1"/>
  <c r="G52" i="4"/>
  <c r="H52" i="4" s="1"/>
  <c r="J52" i="4" s="1"/>
  <c r="K52" i="4" s="1"/>
  <c r="G44" i="4"/>
  <c r="H44" i="4" s="1"/>
  <c r="J44" i="4" s="1"/>
  <c r="K44" i="4" s="1"/>
  <c r="G40" i="4"/>
  <c r="H40" i="4" s="1"/>
  <c r="J40" i="4" s="1"/>
  <c r="K40" i="4" s="1"/>
  <c r="G33" i="4"/>
  <c r="H33" i="4" s="1"/>
  <c r="J33" i="4" s="1"/>
  <c r="K33" i="4" s="1"/>
  <c r="G26" i="4"/>
  <c r="H26" i="4" s="1"/>
  <c r="J26" i="4" s="1"/>
  <c r="K26" i="4" s="1"/>
  <c r="G22" i="4"/>
  <c r="H22" i="4" s="1"/>
  <c r="J22" i="4" s="1"/>
  <c r="K22" i="4" s="1"/>
  <c r="G53" i="4"/>
  <c r="H53" i="4" s="1"/>
  <c r="J53" i="4" s="1"/>
  <c r="K53" i="4" s="1"/>
  <c r="L34" i="4" s="1"/>
  <c r="M34" i="4" s="1"/>
  <c r="G45" i="4"/>
  <c r="H45" i="4" s="1"/>
  <c r="J45" i="4" s="1"/>
  <c r="K45" i="4" s="1"/>
  <c r="G41" i="4"/>
  <c r="H41" i="4" s="1"/>
  <c r="J41" i="4" s="1"/>
  <c r="K41" i="4" s="1"/>
  <c r="L23" i="4" s="1"/>
  <c r="M23" i="4" s="1"/>
  <c r="G34" i="4"/>
  <c r="H34" i="4" s="1"/>
  <c r="J34" i="4" s="1"/>
  <c r="K34" i="4" s="1"/>
  <c r="G27" i="4"/>
  <c r="H27" i="4" s="1"/>
  <c r="J27" i="4" s="1"/>
  <c r="K27" i="4" s="1"/>
  <c r="L27" i="4" s="1"/>
  <c r="M27" i="4" s="1"/>
  <c r="L36" i="4"/>
  <c r="M36" i="4" s="1"/>
  <c r="L35" i="4"/>
  <c r="M35" i="4" s="1"/>
  <c r="L33" i="4"/>
  <c r="M33" i="4" s="1"/>
  <c r="L32" i="4"/>
  <c r="M32" i="4" s="1"/>
  <c r="L31" i="4"/>
  <c r="M31" i="4" s="1"/>
  <c r="L26" i="4"/>
  <c r="M26" i="4" s="1"/>
  <c r="L25" i="4"/>
  <c r="M25" i="4" s="1"/>
  <c r="L24" i="4"/>
  <c r="M24" i="4" s="1"/>
  <c r="L22" i="4"/>
  <c r="M22" i="4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F9" i="1"/>
  <c r="H9" i="1" s="1"/>
  <c r="F10" i="1"/>
  <c r="H10" i="1" s="1"/>
  <c r="F11" i="1"/>
  <c r="H11" i="1" s="1"/>
  <c r="F12" i="1"/>
  <c r="H12" i="1" s="1"/>
  <c r="F13" i="1"/>
  <c r="H1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31" i="1"/>
  <c r="F31" i="1" s="1"/>
  <c r="E33" i="1"/>
  <c r="F33" i="1" s="1"/>
  <c r="E35" i="1"/>
  <c r="F35" i="1" s="1"/>
  <c r="E40" i="1"/>
  <c r="F40" i="1" s="1"/>
  <c r="E41" i="1"/>
  <c r="F41" i="1" s="1"/>
  <c r="G41" i="1" s="1"/>
  <c r="H41" i="1" s="1"/>
  <c r="J41" i="1" s="1"/>
  <c r="K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B15" i="1"/>
  <c r="B16" i="1"/>
  <c r="G23" i="1" s="1"/>
  <c r="H23" i="1" s="1"/>
  <c r="J23" i="1" s="1"/>
  <c r="K23" i="1" s="1"/>
  <c r="E52" i="1"/>
  <c r="F52" i="1" s="1"/>
  <c r="E54" i="1"/>
  <c r="F54" i="1" s="1"/>
  <c r="E32" i="1"/>
  <c r="F32" i="1" s="1"/>
  <c r="E34" i="1"/>
  <c r="F34" i="1" s="1"/>
  <c r="G50" i="1" l="1"/>
  <c r="H50" i="1" s="1"/>
  <c r="J50" i="1" s="1"/>
  <c r="K50" i="1" s="1"/>
  <c r="G35" i="1"/>
  <c r="H35" i="1" s="1"/>
  <c r="J35" i="1" s="1"/>
  <c r="K35" i="1" s="1"/>
  <c r="G24" i="1"/>
  <c r="H24" i="1" s="1"/>
  <c r="J24" i="1" s="1"/>
  <c r="K24" i="1" s="1"/>
  <c r="G51" i="1"/>
  <c r="H51" i="1" s="1"/>
  <c r="J51" i="1" s="1"/>
  <c r="K51" i="1" s="1"/>
  <c r="G27" i="1"/>
  <c r="H27" i="1" s="1"/>
  <c r="J27" i="1" s="1"/>
  <c r="K27" i="1" s="1"/>
  <c r="G44" i="1"/>
  <c r="H44" i="1" s="1"/>
  <c r="J44" i="1" s="1"/>
  <c r="K44" i="1" s="1"/>
  <c r="G22" i="1"/>
  <c r="H22" i="1" s="1"/>
  <c r="J22" i="1" s="1"/>
  <c r="K22" i="1" s="1"/>
  <c r="G45" i="1"/>
  <c r="H45" i="1" s="1"/>
  <c r="J45" i="1" s="1"/>
  <c r="K45" i="1" s="1"/>
  <c r="G25" i="1"/>
  <c r="H25" i="1" s="1"/>
  <c r="J25" i="1" s="1"/>
  <c r="K25" i="1" s="1"/>
  <c r="G54" i="1"/>
  <c r="H54" i="1" s="1"/>
  <c r="J54" i="1" s="1"/>
  <c r="K54" i="1" s="1"/>
  <c r="G42" i="1"/>
  <c r="H42" i="1" s="1"/>
  <c r="J42" i="1" s="1"/>
  <c r="K42" i="1" s="1"/>
  <c r="G31" i="1"/>
  <c r="H31" i="1" s="1"/>
  <c r="J31" i="1" s="1"/>
  <c r="K31" i="1" s="1"/>
  <c r="G55" i="1"/>
  <c r="H55" i="1" s="1"/>
  <c r="J55" i="1" s="1"/>
  <c r="K55" i="1" s="1"/>
  <c r="G43" i="1"/>
  <c r="H43" i="1" s="1"/>
  <c r="J43" i="1" s="1"/>
  <c r="K43" i="1" s="1"/>
  <c r="G52" i="1"/>
  <c r="H52" i="1" s="1"/>
  <c r="J52" i="1" s="1"/>
  <c r="K52" i="1" s="1"/>
  <c r="G40" i="1"/>
  <c r="H40" i="1" s="1"/>
  <c r="J40" i="1" s="1"/>
  <c r="K40" i="1" s="1"/>
  <c r="G26" i="1"/>
  <c r="H26" i="1" s="1"/>
  <c r="J26" i="1" s="1"/>
  <c r="K26" i="1" s="1"/>
  <c r="G53" i="1"/>
  <c r="H53" i="1" s="1"/>
  <c r="J53" i="1" s="1"/>
  <c r="K53" i="1" s="1"/>
  <c r="G36" i="1"/>
  <c r="H36" i="1" s="1"/>
  <c r="J36" i="1" s="1"/>
  <c r="K36" i="1" s="1"/>
  <c r="G34" i="1"/>
  <c r="H34" i="1" s="1"/>
  <c r="J34" i="1" s="1"/>
  <c r="K34" i="1" s="1"/>
  <c r="L34" i="1" s="1"/>
  <c r="M34" i="1" s="1"/>
  <c r="G32" i="1"/>
  <c r="H32" i="1" s="1"/>
  <c r="J32" i="1" s="1"/>
  <c r="K32" i="1" s="1"/>
  <c r="L32" i="1" s="1"/>
  <c r="M32" i="1" s="1"/>
  <c r="G33" i="1"/>
  <c r="H33" i="1" s="1"/>
  <c r="J33" i="1" s="1"/>
  <c r="K33" i="1" s="1"/>
  <c r="L40" i="4"/>
  <c r="L41" i="4"/>
  <c r="L42" i="4"/>
  <c r="L43" i="4"/>
  <c r="L44" i="4"/>
  <c r="L45" i="4"/>
  <c r="L50" i="4"/>
  <c r="L51" i="4"/>
  <c r="L52" i="4"/>
  <c r="O52" i="4" s="1"/>
  <c r="L53" i="4"/>
  <c r="L54" i="4"/>
  <c r="O54" i="4" s="1"/>
  <c r="L55" i="4"/>
  <c r="L40" i="3"/>
  <c r="L41" i="3"/>
  <c r="L42" i="3"/>
  <c r="L43" i="3"/>
  <c r="L44" i="3"/>
  <c r="L45" i="3"/>
  <c r="L50" i="3"/>
  <c r="L51" i="3"/>
  <c r="L52" i="3"/>
  <c r="O52" i="3" s="1"/>
  <c r="L53" i="3"/>
  <c r="L54" i="3"/>
  <c r="O54" i="3" s="1"/>
  <c r="L55" i="3"/>
  <c r="L33" i="1"/>
  <c r="M33" i="1" s="1"/>
  <c r="L26" i="1"/>
  <c r="M26" i="1" s="1"/>
  <c r="L22" i="1"/>
  <c r="M22" i="1" s="1"/>
  <c r="L53" i="1"/>
  <c r="L25" i="1"/>
  <c r="M25" i="1" s="1"/>
  <c r="L36" i="1"/>
  <c r="M36" i="1" s="1"/>
  <c r="L35" i="1"/>
  <c r="M35" i="1" s="1"/>
  <c r="L31" i="1"/>
  <c r="M31" i="1" s="1"/>
  <c r="L24" i="1"/>
  <c r="M24" i="1" s="1"/>
  <c r="L55" i="1"/>
  <c r="L51" i="1"/>
  <c r="L43" i="1"/>
  <c r="L27" i="1"/>
  <c r="M27" i="1" s="1"/>
  <c r="L23" i="1"/>
  <c r="M23" i="1" s="1"/>
  <c r="O55" i="3" l="1"/>
  <c r="O51" i="3"/>
  <c r="O55" i="4"/>
  <c r="O51" i="4"/>
  <c r="O53" i="4"/>
  <c r="N53" i="4"/>
  <c r="C68" i="4" s="1"/>
  <c r="M53" i="4"/>
  <c r="B68" i="4" s="1"/>
  <c r="O50" i="4"/>
  <c r="N50" i="4"/>
  <c r="C66" i="4" s="1"/>
  <c r="M50" i="4"/>
  <c r="B66" i="4" s="1"/>
  <c r="N43" i="4"/>
  <c r="C67" i="4" s="1"/>
  <c r="M43" i="4"/>
  <c r="B67" i="4" s="1"/>
  <c r="N40" i="4"/>
  <c r="C65" i="4" s="1"/>
  <c r="M40" i="4"/>
  <c r="B65" i="4" s="1"/>
  <c r="O53" i="3"/>
  <c r="N53" i="3"/>
  <c r="C68" i="3" s="1"/>
  <c r="M53" i="3"/>
  <c r="B68" i="3" s="1"/>
  <c r="O50" i="3"/>
  <c r="N50" i="3"/>
  <c r="C66" i="3" s="1"/>
  <c r="M50" i="3"/>
  <c r="B66" i="3" s="1"/>
  <c r="N43" i="3"/>
  <c r="C67" i="3" s="1"/>
  <c r="M43" i="3"/>
  <c r="B67" i="3" s="1"/>
  <c r="N40" i="3"/>
  <c r="C65" i="3" s="1"/>
  <c r="M40" i="3"/>
  <c r="B65" i="3" s="1"/>
  <c r="O53" i="1"/>
  <c r="L50" i="1"/>
  <c r="L41" i="1"/>
  <c r="O51" i="1" s="1"/>
  <c r="L40" i="1"/>
  <c r="L52" i="1"/>
  <c r="L42" i="1"/>
  <c r="L54" i="1"/>
  <c r="L45" i="1"/>
  <c r="O55" i="1" s="1"/>
  <c r="L44" i="1"/>
  <c r="N43" i="1" s="1"/>
  <c r="C67" i="1" s="1"/>
  <c r="Q50" i="4" l="1"/>
  <c r="O58" i="4" s="1"/>
  <c r="P50" i="4"/>
  <c r="N58" i="4" s="1"/>
  <c r="Q53" i="4"/>
  <c r="O59" i="4" s="1"/>
  <c r="P53" i="4"/>
  <c r="N59" i="4" s="1"/>
  <c r="Q50" i="3"/>
  <c r="O58" i="3" s="1"/>
  <c r="P50" i="3"/>
  <c r="N58" i="3" s="1"/>
  <c r="Q53" i="3"/>
  <c r="O59" i="3" s="1"/>
  <c r="P53" i="3"/>
  <c r="N59" i="3" s="1"/>
  <c r="M40" i="1"/>
  <c r="B65" i="1" s="1"/>
  <c r="N40" i="1"/>
  <c r="C65" i="1" s="1"/>
  <c r="O50" i="1"/>
  <c r="M50" i="1"/>
  <c r="B66" i="1" s="1"/>
  <c r="N50" i="1"/>
  <c r="C66" i="1" s="1"/>
  <c r="O54" i="1"/>
  <c r="M43" i="1"/>
  <c r="B67" i="1" s="1"/>
  <c r="M53" i="1"/>
  <c r="B68" i="1" s="1"/>
  <c r="N53" i="1"/>
  <c r="C68" i="1" s="1"/>
  <c r="P53" i="1"/>
  <c r="N59" i="1" s="1"/>
  <c r="Q53" i="1"/>
  <c r="O59" i="1" s="1"/>
  <c r="O52" i="1"/>
  <c r="Q50" i="1" l="1"/>
  <c r="O58" i="1" s="1"/>
  <c r="P50" i="1"/>
  <c r="N58" i="1" s="1"/>
</calcChain>
</file>

<file path=xl/sharedStrings.xml><?xml version="1.0" encoding="utf-8"?>
<sst xmlns="http://schemas.openxmlformats.org/spreadsheetml/2006/main" count="297" uniqueCount="44">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</sst>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-1.3233063903751334</c:v>
                </c:pt>
                <c:pt idx="1">
                  <c:v>-0.92445303860746919</c:v>
                </c:pt>
                <c:pt idx="2">
                  <c:v>-0.43830246734600659</c:v>
                </c:pt>
                <c:pt idx="3">
                  <c:v>4.9992856920142645E-2</c:v>
                </c:pt>
                <c:pt idx="4">
                  <c:v>0.27726530945684513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5312"/>
        <c:axId val="134086432"/>
      </c:scatterChart>
      <c:valAx>
        <c:axId val="134085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34086432"/>
        <c:crosses val="autoZero"/>
        <c:crossBetween val="midCat"/>
      </c:valAx>
      <c:valAx>
        <c:axId val="1340864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4085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3.5447996698596183E-2</c:v>
                  </c:pt>
                  <c:pt idx="1">
                    <c:v>0.26234425437725439</c:v>
                  </c:pt>
                  <c:pt idx="2">
                    <c:v>4.2477693220048074E-2</c:v>
                  </c:pt>
                  <c:pt idx="3">
                    <c:v>0.17834663771993792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3.5447996698596183E-2</c:v>
                  </c:pt>
                  <c:pt idx="1">
                    <c:v>0.26234425437725439</c:v>
                  </c:pt>
                  <c:pt idx="2">
                    <c:v>4.2477693220048074E-2</c:v>
                  </c:pt>
                  <c:pt idx="3">
                    <c:v>0.17834663771993792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0.36744212132552367</c:v>
                </c:pt>
                <c:pt idx="1">
                  <c:v>0.72202933024639382</c:v>
                </c:pt>
                <c:pt idx="2">
                  <c:v>0.49378329586407183</c:v>
                </c:pt>
                <c:pt idx="3">
                  <c:v>1.5429980624638313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87552"/>
        <c:axId val="202634976"/>
      </c:barChart>
      <c:catAx>
        <c:axId val="1340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2634976"/>
        <c:crosses val="autoZero"/>
        <c:auto val="1"/>
        <c:lblAlgn val="ctr"/>
        <c:lblOffset val="100"/>
        <c:noMultiLvlLbl val="0"/>
      </c:catAx>
      <c:valAx>
        <c:axId val="202634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4087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0.52750476840988658</c:v>
                  </c:pt>
                  <c:pt idx="1">
                    <c:v>0.62598692551568058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0.52750476840988658</c:v>
                  </c:pt>
                  <c:pt idx="1">
                    <c:v>0.62598692551568058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1.9375405766292566</c:v>
                </c:pt>
                <c:pt idx="1">
                  <c:v>3.1591405451350774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26704"/>
        <c:axId val="203887568"/>
      </c:barChart>
      <c:catAx>
        <c:axId val="13412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87568"/>
        <c:crosses val="autoZero"/>
        <c:auto val="1"/>
        <c:lblAlgn val="ctr"/>
        <c:lblOffset val="100"/>
        <c:noMultiLvlLbl val="0"/>
      </c:catAx>
      <c:valAx>
        <c:axId val="203887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4126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siKLHDC5!$G$9:$G$13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siKLHDC5!$H$9:$H$13</c:f>
              <c:numCache>
                <c:formatCode>0.00</c:formatCode>
                <c:ptCount val="5"/>
                <c:pt idx="0">
                  <c:v>-1.3233063903751334</c:v>
                </c:pt>
                <c:pt idx="1">
                  <c:v>-0.92445303860746919</c:v>
                </c:pt>
                <c:pt idx="2">
                  <c:v>-0.43830246734600659</c:v>
                </c:pt>
                <c:pt idx="3">
                  <c:v>4.9992856920142645E-2</c:v>
                </c:pt>
                <c:pt idx="4">
                  <c:v>0.27726530945684513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0368"/>
        <c:axId val="203890928"/>
      </c:scatterChart>
      <c:valAx>
        <c:axId val="2038903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890928"/>
        <c:crosses val="autoZero"/>
        <c:crossBetween val="midCat"/>
      </c:valAx>
      <c:valAx>
        <c:axId val="2038909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0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siKLHDC5!$C$65:$C$68</c:f>
                <c:numCache>
                  <c:formatCode>General</c:formatCode>
                  <c:ptCount val="4"/>
                  <c:pt idx="0">
                    <c:v>9.8758688202742084E-2</c:v>
                  </c:pt>
                  <c:pt idx="1">
                    <c:v>0.51634469326649024</c:v>
                  </c:pt>
                  <c:pt idx="2">
                    <c:v>0.1559411476992871</c:v>
                  </c:pt>
                  <c:pt idx="3">
                    <c:v>0.1909650327540959</c:v>
                  </c:pt>
                </c:numCache>
              </c:numRef>
            </c:plus>
            <c:minus>
              <c:numRef>
                <c:f>siKLHDC5!$C$65:$C$68</c:f>
                <c:numCache>
                  <c:formatCode>General</c:formatCode>
                  <c:ptCount val="4"/>
                  <c:pt idx="0">
                    <c:v>9.8758688202742084E-2</c:v>
                  </c:pt>
                  <c:pt idx="1">
                    <c:v>0.51634469326649024</c:v>
                  </c:pt>
                  <c:pt idx="2">
                    <c:v>0.1559411476992871</c:v>
                  </c:pt>
                  <c:pt idx="3">
                    <c:v>0.1909650327540959</c:v>
                  </c:pt>
                </c:numCache>
              </c:numRef>
            </c:minus>
          </c:errBars>
          <c:cat>
            <c:strRef>
              <c:f>(siKLHDC5!$A$65,siKLHDC5!$A$66,siKLHDC5!$A$67,siKLHDC5!$A$68)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siKLHDC5!$B$65:$B$68</c:f>
              <c:numCache>
                <c:formatCode>0.0</c:formatCode>
                <c:ptCount val="4"/>
                <c:pt idx="0">
                  <c:v>0.58753489093778277</c:v>
                </c:pt>
                <c:pt idx="1">
                  <c:v>1.5460924995756706</c:v>
                </c:pt>
                <c:pt idx="2">
                  <c:v>1.0939581439091084</c:v>
                </c:pt>
                <c:pt idx="3">
                  <c:v>2.3714406974312383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3168"/>
        <c:axId val="203893728"/>
      </c:barChart>
      <c:catAx>
        <c:axId val="20389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3728"/>
        <c:crosses val="autoZero"/>
        <c:auto val="1"/>
        <c:lblAlgn val="ctr"/>
        <c:lblOffset val="100"/>
        <c:noMultiLvlLbl val="0"/>
      </c:catAx>
      <c:valAx>
        <c:axId val="203893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5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3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3"/>
          <c:y val="2.7200801823077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siKLHDC5!$O$58:$O$59</c:f>
                <c:numCache>
                  <c:formatCode>General</c:formatCode>
                  <c:ptCount val="2"/>
                  <c:pt idx="0">
                    <c:v>1.2541577420412988</c:v>
                  </c:pt>
                  <c:pt idx="1">
                    <c:v>0.22146050045906732</c:v>
                  </c:pt>
                </c:numCache>
              </c:numRef>
            </c:plus>
            <c:minus>
              <c:numRef>
                <c:f>siKLHDC5!$O$58:$O$59</c:f>
                <c:numCache>
                  <c:formatCode>General</c:formatCode>
                  <c:ptCount val="2"/>
                  <c:pt idx="0">
                    <c:v>1.2541577420412988</c:v>
                  </c:pt>
                  <c:pt idx="1">
                    <c:v>0.22146050045906732</c:v>
                  </c:pt>
                </c:numCache>
              </c:numRef>
            </c:minus>
          </c:errBars>
          <c:cat>
            <c:strRef>
              <c:f>siKLHDC5!$M$58:$M$59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siKLHDC5!$N$58:$N$59</c:f>
              <c:numCache>
                <c:formatCode>0.0</c:formatCode>
                <c:ptCount val="2"/>
                <c:pt idx="0">
                  <c:v>2.7608017086346144</c:v>
                </c:pt>
                <c:pt idx="1">
                  <c:v>2.1855611945984368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338144"/>
        <c:axId val="328338704"/>
      </c:barChart>
      <c:catAx>
        <c:axId val="3283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338704"/>
        <c:crosses val="autoZero"/>
        <c:auto val="1"/>
        <c:lblAlgn val="ctr"/>
        <c:lblOffset val="100"/>
        <c:noMultiLvlLbl val="0"/>
      </c:catAx>
      <c:valAx>
        <c:axId val="328338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338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siSRR!$G$9:$G$13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siSRR!$H$9:$H$13</c:f>
              <c:numCache>
                <c:formatCode>0.00</c:formatCode>
                <c:ptCount val="5"/>
                <c:pt idx="0">
                  <c:v>-1.3233063903751334</c:v>
                </c:pt>
                <c:pt idx="1">
                  <c:v>-0.92445303860746919</c:v>
                </c:pt>
                <c:pt idx="2">
                  <c:v>-0.43830246734600659</c:v>
                </c:pt>
                <c:pt idx="3">
                  <c:v>4.9992856920142645E-2</c:v>
                </c:pt>
                <c:pt idx="4">
                  <c:v>0.27726530945684513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41504"/>
        <c:axId val="328342064"/>
      </c:scatterChart>
      <c:valAx>
        <c:axId val="328341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8342064"/>
        <c:crosses val="autoZero"/>
        <c:crossBetween val="midCat"/>
      </c:valAx>
      <c:valAx>
        <c:axId val="3283420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341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0.22318393392181668</c:v>
                  </c:pt>
                  <c:pt idx="1">
                    <c:v>0.10485838504390775</c:v>
                  </c:pt>
                  <c:pt idx="2">
                    <c:v>0.10311313821589643</c:v>
                  </c:pt>
                  <c:pt idx="3">
                    <c:v>8.1049931638206854E-2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0.22318393392181668</c:v>
                  </c:pt>
                  <c:pt idx="1">
                    <c:v>0.10485838504390775</c:v>
                  </c:pt>
                  <c:pt idx="2">
                    <c:v>0.10311313821589643</c:v>
                  </c:pt>
                  <c:pt idx="3">
                    <c:v>8.1049931638206854E-2</c:v>
                  </c:pt>
                </c:numCache>
              </c:numRef>
            </c:minus>
          </c:errBars>
          <c:cat>
            <c:strRef>
              <c:f>(siSRR!$A$65,siSRR!$A$66,siSRR!$A$67,siSRR!$A$68)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0.62097860285395212</c:v>
                </c:pt>
                <c:pt idx="1">
                  <c:v>0.94461100942933263</c:v>
                </c:pt>
                <c:pt idx="2">
                  <c:v>0.67912341411827137</c:v>
                </c:pt>
                <c:pt idx="3">
                  <c:v>1.1595497473993734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344304"/>
        <c:axId val="202968400"/>
      </c:barChart>
      <c:catAx>
        <c:axId val="32834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2968400"/>
        <c:crosses val="autoZero"/>
        <c:auto val="1"/>
        <c:lblAlgn val="ctr"/>
        <c:lblOffset val="100"/>
        <c:noMultiLvlLbl val="0"/>
      </c:catAx>
      <c:valAx>
        <c:axId val="202968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344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0.56912259524738706</c:v>
                  </c:pt>
                  <c:pt idx="1">
                    <c:v>0.16530988430292082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0.56912259524738706</c:v>
                  </c:pt>
                  <c:pt idx="1">
                    <c:v>0.16530988430292082</c:v>
                  </c:pt>
                </c:numCache>
              </c:numRef>
            </c:minus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1.641232504714994</c:v>
                </c:pt>
                <c:pt idx="1">
                  <c:v>1.7226734115621813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70640"/>
        <c:axId val="202971200"/>
      </c:barChart>
      <c:catAx>
        <c:axId val="20297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2971200"/>
        <c:crosses val="autoZero"/>
        <c:auto val="1"/>
        <c:lblAlgn val="ctr"/>
        <c:lblOffset val="100"/>
        <c:noMultiLvlLbl val="0"/>
      </c:catAx>
      <c:valAx>
        <c:axId val="202971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29706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42051</v>
      </c>
    </row>
    <row r="2" spans="1:20" x14ac:dyDescent="0.2">
      <c r="A2" s="1" t="s">
        <v>1</v>
      </c>
      <c r="B2" s="2">
        <v>84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5.0999999999999997E-2</v>
      </c>
      <c r="D8">
        <v>5.0999999999999997E-2</v>
      </c>
      <c r="E8" s="11">
        <f t="shared" ref="E8:E13" si="1">AVERAGE(C8:D8)</f>
        <v>5.0999999999999997E-2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si="0"/>
        <v>0.13695652173913042</v>
      </c>
      <c r="C9">
        <v>9.6000000000000002E-2</v>
      </c>
      <c r="D9">
        <v>0.10100000000000001</v>
      </c>
      <c r="E9" s="11">
        <f t="shared" si="1"/>
        <v>9.8500000000000004E-2</v>
      </c>
      <c r="F9" s="12">
        <f>(E9-$E$8)</f>
        <v>4.7500000000000007E-2</v>
      </c>
      <c r="G9" s="12">
        <f>LOG(B9)</f>
        <v>-0.86341728222799241</v>
      </c>
      <c r="H9" s="12">
        <f>LOG(F9)</f>
        <v>-1.3233063903751334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0.16900000000000001</v>
      </c>
      <c r="D10">
        <v>0.17100000000000001</v>
      </c>
      <c r="E10" s="11">
        <f t="shared" si="1"/>
        <v>0.17</v>
      </c>
      <c r="F10" s="12">
        <f>(E10-$E$8)</f>
        <v>0.11900000000000002</v>
      </c>
      <c r="G10" s="12">
        <f>LOG(B10)</f>
        <v>-0.34469449671881253</v>
      </c>
      <c r="H10" s="12">
        <f>LOG(F10)</f>
        <v>-0.92445303860746919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>
        <v>0.41</v>
      </c>
      <c r="D11">
        <v>0.42099999999999999</v>
      </c>
      <c r="E11" s="11">
        <f t="shared" si="1"/>
        <v>0.41549999999999998</v>
      </c>
      <c r="F11" s="12">
        <f>(E11-$E$8)</f>
        <v>0.36449999999999999</v>
      </c>
      <c r="G11" s="12">
        <f>LOG(B11)</f>
        <v>0.13658271777200767</v>
      </c>
      <c r="H11" s="12">
        <f>LOG(F11)</f>
        <v>-0.43830246734600659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1.1160000000000001</v>
      </c>
      <c r="D12">
        <v>1.23</v>
      </c>
      <c r="E12" s="11">
        <f t="shared" si="1"/>
        <v>1.173</v>
      </c>
      <c r="F12" s="12">
        <f>(E12-$E$8)</f>
        <v>1.1220000000000001</v>
      </c>
      <c r="G12" s="12">
        <f>LOG(B12)</f>
        <v>0.66357802924717735</v>
      </c>
      <c r="H12" s="12">
        <f>LOG(F12)</f>
        <v>4.9992856920142645E-2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1.9179999999999999</v>
      </c>
      <c r="D13">
        <v>1.9710000000000001</v>
      </c>
      <c r="E13" s="11">
        <f t="shared" si="1"/>
        <v>1.9445000000000001</v>
      </c>
      <c r="F13" s="12">
        <f>(E13-$E$8)</f>
        <v>1.8935000000000002</v>
      </c>
      <c r="G13" s="12">
        <f>LOG(B13)</f>
        <v>0.96049145871632635</v>
      </c>
      <c r="H13" s="12">
        <f>LOG(F13)</f>
        <v>0.27726530945684513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0.89780606989738665</v>
      </c>
      <c r="N15"/>
    </row>
    <row r="16" spans="1:20" ht="15" x14ac:dyDescent="0.25">
      <c r="A16" s="5" t="s">
        <v>11</v>
      </c>
      <c r="B16" s="11">
        <f>INTERCEPT(H9:H13,G9:G13)</f>
        <v>-0.57097557579724301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0.7</v>
      </c>
      <c r="C22">
        <v>0.81399999999999995</v>
      </c>
      <c r="D22" s="27">
        <f>AVERAGE(B22:C22)</f>
        <v>0.7569999999999999</v>
      </c>
      <c r="E22" s="27">
        <f t="shared" ref="E22:E27" si="2">D22-E$8</f>
        <v>0.70599999999999985</v>
      </c>
      <c r="F22" s="27">
        <f>LOG(E22)</f>
        <v>-0.15119529894819633</v>
      </c>
      <c r="G22" s="28">
        <f>(F22-$B$16)/$B$15</f>
        <v>0.46756230652018738</v>
      </c>
      <c r="H22" s="28">
        <f>10^G22</f>
        <v>2.93469050225288</v>
      </c>
      <c r="I22" s="29">
        <v>500</v>
      </c>
      <c r="J22" s="30">
        <f>(H22*I22)</f>
        <v>1467.34525112644</v>
      </c>
      <c r="K22" s="31">
        <f>(0.05*J22/1000)*1000</f>
        <v>73.367262556322004</v>
      </c>
      <c r="L22" s="32">
        <f>K22+K40+K50</f>
        <v>74.007634588890099</v>
      </c>
      <c r="M22" s="33">
        <f>(L22*1000000/50000)/1000</f>
        <v>1.4801526917778021</v>
      </c>
      <c r="N22" s="34"/>
    </row>
    <row r="23" spans="1:17" ht="15" x14ac:dyDescent="0.3">
      <c r="B23">
        <v>0.75700000000000001</v>
      </c>
      <c r="C23">
        <v>0.79600000000000004</v>
      </c>
      <c r="D23" s="27">
        <f t="shared" ref="D23:D27" si="3">AVERAGE(B23:C23)</f>
        <v>0.77649999999999997</v>
      </c>
      <c r="E23" s="27">
        <f t="shared" si="2"/>
        <v>0.72549999999999992</v>
      </c>
      <c r="F23" s="27">
        <f t="shared" ref="F23:F27" si="4">LOG(E23)</f>
        <v>-0.13936258322624537</v>
      </c>
      <c r="G23" s="28">
        <f t="shared" ref="G23:G27" si="5">(F23-$B$16)/$B$15</f>
        <v>0.48074189632102637</v>
      </c>
      <c r="H23" s="28">
        <f t="shared" ref="H23:H27" si="6">10^G23</f>
        <v>3.0251150506929534</v>
      </c>
      <c r="I23" s="29">
        <v>500</v>
      </c>
      <c r="J23" s="30">
        <f t="shared" ref="J23:J27" si="7">(H23*I23)</f>
        <v>1512.5575253464767</v>
      </c>
      <c r="K23" s="31">
        <f t="shared" ref="K23:K27" si="8">(0.05*J23/1000)*1000</f>
        <v>75.627876267323842</v>
      </c>
      <c r="L23" s="32">
        <f>K23+K41+K51</f>
        <v>76.372840532859342</v>
      </c>
      <c r="M23" s="33">
        <f t="shared" ref="M23:M27" si="9">(L23*1000000/50000)/1000</f>
        <v>1.5274568106571869</v>
      </c>
      <c r="N23" s="34"/>
    </row>
    <row r="24" spans="1:17" ht="15" x14ac:dyDescent="0.3">
      <c r="B24">
        <v>0.69799999999999995</v>
      </c>
      <c r="C24">
        <v>0.73799999999999999</v>
      </c>
      <c r="D24" s="27">
        <f t="shared" si="3"/>
        <v>0.71799999999999997</v>
      </c>
      <c r="E24" s="27">
        <f t="shared" si="2"/>
        <v>0.66699999999999993</v>
      </c>
      <c r="F24" s="27">
        <f t="shared" si="4"/>
        <v>-0.17587416608345108</v>
      </c>
      <c r="G24" s="28">
        <f t="shared" si="5"/>
        <v>0.44007433560674125</v>
      </c>
      <c r="H24" s="28">
        <f t="shared" si="6"/>
        <v>2.7547001686528989</v>
      </c>
      <c r="I24" s="29">
        <v>500</v>
      </c>
      <c r="J24" s="30">
        <f t="shared" si="7"/>
        <v>1377.3500843264494</v>
      </c>
      <c r="K24" s="31">
        <f t="shared" si="8"/>
        <v>68.867504216322473</v>
      </c>
      <c r="L24" s="32">
        <f t="shared" ref="L24:L27" si="10">K24+K42+K52</f>
        <v>69.859210472367351</v>
      </c>
      <c r="M24" s="33">
        <f t="shared" si="9"/>
        <v>1.397184209447347</v>
      </c>
      <c r="N24" s="34"/>
    </row>
    <row r="25" spans="1:17" ht="15" x14ac:dyDescent="0.3">
      <c r="A25" s="1" t="s">
        <v>26</v>
      </c>
      <c r="B25">
        <v>0.79600000000000004</v>
      </c>
      <c r="C25">
        <v>0.78</v>
      </c>
      <c r="D25" s="27">
        <f t="shared" si="3"/>
        <v>0.78800000000000003</v>
      </c>
      <c r="E25" s="27">
        <f t="shared" si="2"/>
        <v>0.73699999999999999</v>
      </c>
      <c r="F25" s="27">
        <f t="shared" si="4"/>
        <v>-0.13253251214094852</v>
      </c>
      <c r="G25" s="28">
        <f t="shared" si="5"/>
        <v>0.48834940902817203</v>
      </c>
      <c r="H25" s="28">
        <f t="shared" si="6"/>
        <v>3.0785726658688599</v>
      </c>
      <c r="I25" s="29">
        <v>500</v>
      </c>
      <c r="J25" s="30">
        <f t="shared" si="7"/>
        <v>1539.28633293443</v>
      </c>
      <c r="K25" s="31">
        <f t="shared" si="8"/>
        <v>76.9643166467215</v>
      </c>
      <c r="L25" s="32">
        <f t="shared" si="10"/>
        <v>78.500180918198893</v>
      </c>
      <c r="M25" s="33">
        <f t="shared" si="9"/>
        <v>1.5700036183639778</v>
      </c>
      <c r="N25" s="34"/>
    </row>
    <row r="26" spans="1:17" ht="15" x14ac:dyDescent="0.3">
      <c r="B26">
        <v>0.80600000000000005</v>
      </c>
      <c r="C26">
        <v>0.77200000000000002</v>
      </c>
      <c r="D26" s="27">
        <f t="shared" si="3"/>
        <v>0.78900000000000003</v>
      </c>
      <c r="E26" s="27">
        <f t="shared" si="2"/>
        <v>0.73799999999999999</v>
      </c>
      <c r="F26" s="27">
        <f t="shared" si="4"/>
        <v>-0.13194363817695845</v>
      </c>
      <c r="G26" s="28">
        <f t="shared" si="5"/>
        <v>0.48900531232815464</v>
      </c>
      <c r="H26" s="28">
        <f t="shared" si="6"/>
        <v>3.0832256643051652</v>
      </c>
      <c r="I26" s="29">
        <v>500</v>
      </c>
      <c r="J26" s="30">
        <f t="shared" si="7"/>
        <v>1541.6128321525825</v>
      </c>
      <c r="K26" s="31">
        <f t="shared" si="8"/>
        <v>77.080641607629133</v>
      </c>
      <c r="L26" s="32">
        <f t="shared" si="10"/>
        <v>78.807719748269875</v>
      </c>
      <c r="M26" s="33">
        <f t="shared" si="9"/>
        <v>1.5761543949653973</v>
      </c>
      <c r="N26" s="34"/>
    </row>
    <row r="27" spans="1:17" ht="15" x14ac:dyDescent="0.3">
      <c r="B27">
        <v>0.89500000000000002</v>
      </c>
      <c r="C27">
        <v>0.84799999999999998</v>
      </c>
      <c r="D27" s="27">
        <f t="shared" si="3"/>
        <v>0.87149999999999994</v>
      </c>
      <c r="E27" s="27">
        <f t="shared" si="2"/>
        <v>0.8204999999999999</v>
      </c>
      <c r="F27" s="27">
        <f t="shared" si="4"/>
        <v>-8.5921414610888036E-2</v>
      </c>
      <c r="G27" s="28">
        <f t="shared" si="5"/>
        <v>0.54026607465662768</v>
      </c>
      <c r="H27" s="28">
        <f t="shared" si="6"/>
        <v>3.4694934717855483</v>
      </c>
      <c r="I27" s="29">
        <v>500</v>
      </c>
      <c r="J27" s="30">
        <f t="shared" si="7"/>
        <v>1734.7467358927743</v>
      </c>
      <c r="K27" s="31">
        <f t="shared" si="8"/>
        <v>86.737336794638722</v>
      </c>
      <c r="L27" s="32">
        <f t="shared" si="10"/>
        <v>88.45297473447404</v>
      </c>
      <c r="M27" s="33">
        <f t="shared" si="9"/>
        <v>1.7690594946894806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0.7</v>
      </c>
      <c r="C31">
        <v>0.81399999999999995</v>
      </c>
      <c r="D31" s="27">
        <f t="shared" ref="D31:D36" si="11">AVERAGE(B31:C31)</f>
        <v>0.7569999999999999</v>
      </c>
      <c r="E31" s="27">
        <f t="shared" ref="E31:E36" si="12">D31-E$8</f>
        <v>0.70599999999999985</v>
      </c>
      <c r="F31" s="27">
        <f>LOG(E31)</f>
        <v>-0.15119529894819633</v>
      </c>
      <c r="G31" s="28">
        <f>(F31-$B$16)/$B$15</f>
        <v>0.46756230652018738</v>
      </c>
      <c r="H31" s="28">
        <f>10^G31</f>
        <v>2.93469050225288</v>
      </c>
      <c r="I31" s="29">
        <v>500</v>
      </c>
      <c r="J31" s="30">
        <f>(H31*I31)</f>
        <v>1467.34525112644</v>
      </c>
      <c r="K31" s="31">
        <f>(0.05*J31/1000)*1000</f>
        <v>73.367262556322004</v>
      </c>
      <c r="L31" s="32">
        <f>K31+K50</f>
        <v>73.745120559680771</v>
      </c>
      <c r="M31" s="33">
        <f>(L31*1000000/50000)/1000</f>
        <v>1.4749024111936155</v>
      </c>
      <c r="N31" s="35"/>
      <c r="Q31"/>
    </row>
    <row r="32" spans="1:17" ht="15" x14ac:dyDescent="0.3">
      <c r="B32">
        <v>0.75700000000000001</v>
      </c>
      <c r="C32">
        <v>0.79600000000000004</v>
      </c>
      <c r="D32" s="27">
        <f t="shared" si="11"/>
        <v>0.77649999999999997</v>
      </c>
      <c r="E32" s="27">
        <f t="shared" si="12"/>
        <v>0.72549999999999992</v>
      </c>
      <c r="F32" s="27">
        <f t="shared" ref="F32:F36" si="13">LOG(E32)</f>
        <v>-0.13936258322624537</v>
      </c>
      <c r="G32" s="28">
        <f t="shared" ref="G32:G36" si="14">(F32-$B$16)/$B$15</f>
        <v>0.48074189632102637</v>
      </c>
      <c r="H32" s="28">
        <f t="shared" ref="H32:H36" si="15">10^G32</f>
        <v>3.0251150506929534</v>
      </c>
      <c r="I32" s="29">
        <v>500</v>
      </c>
      <c r="J32" s="30">
        <f t="shared" ref="J32:J36" si="16">(H32*I32)</f>
        <v>1512.5575253464767</v>
      </c>
      <c r="K32" s="31">
        <f t="shared" ref="K32:K36" si="17">(0.05*J32/1000)*1000</f>
        <v>75.627876267323842</v>
      </c>
      <c r="L32" s="32">
        <f>K32+K51</f>
        <v>76.113083462092661</v>
      </c>
      <c r="M32" s="33">
        <f t="shared" ref="M32:M36" si="18">(L32*1000000/50000)/1000</f>
        <v>1.5222616692418534</v>
      </c>
      <c r="N32" s="36"/>
      <c r="Q32"/>
    </row>
    <row r="33" spans="1:21" ht="15" x14ac:dyDescent="0.3">
      <c r="B33">
        <v>0.69799999999999995</v>
      </c>
      <c r="C33">
        <v>0.73799999999999999</v>
      </c>
      <c r="D33" s="27">
        <f t="shared" si="11"/>
        <v>0.71799999999999997</v>
      </c>
      <c r="E33" s="27">
        <f t="shared" si="12"/>
        <v>0.66699999999999993</v>
      </c>
      <c r="F33" s="27">
        <f t="shared" si="13"/>
        <v>-0.17587416608345108</v>
      </c>
      <c r="G33" s="28">
        <f t="shared" si="14"/>
        <v>0.44007433560674125</v>
      </c>
      <c r="H33" s="28">
        <f t="shared" si="15"/>
        <v>2.7547001686528989</v>
      </c>
      <c r="I33" s="29">
        <v>500</v>
      </c>
      <c r="J33" s="30">
        <f t="shared" si="16"/>
        <v>1377.3500843264494</v>
      </c>
      <c r="K33" s="31">
        <f t="shared" si="17"/>
        <v>68.867504216322473</v>
      </c>
      <c r="L33" s="32">
        <f t="shared" ref="L33:L36" si="19">K33+K52</f>
        <v>69.574536147662599</v>
      </c>
      <c r="M33" s="33">
        <f t="shared" si="18"/>
        <v>1.3914907229532518</v>
      </c>
      <c r="N33" s="36"/>
      <c r="Q33"/>
      <c r="R33"/>
      <c r="S33"/>
    </row>
    <row r="34" spans="1:21" ht="15" x14ac:dyDescent="0.3">
      <c r="A34" s="1" t="s">
        <v>26</v>
      </c>
      <c r="B34">
        <v>0.79600000000000004</v>
      </c>
      <c r="C34">
        <v>0.78</v>
      </c>
      <c r="D34" s="27">
        <f t="shared" si="11"/>
        <v>0.78800000000000003</v>
      </c>
      <c r="E34" s="27">
        <f t="shared" si="12"/>
        <v>0.73699999999999999</v>
      </c>
      <c r="F34" s="27">
        <f t="shared" si="13"/>
        <v>-0.13253251214094852</v>
      </c>
      <c r="G34" s="28">
        <f t="shared" si="14"/>
        <v>0.48834940902817203</v>
      </c>
      <c r="H34" s="28">
        <f t="shared" si="15"/>
        <v>3.0785726658688599</v>
      </c>
      <c r="I34" s="29">
        <v>500</v>
      </c>
      <c r="J34" s="30">
        <f t="shared" si="16"/>
        <v>1539.28633293443</v>
      </c>
      <c r="K34" s="31">
        <f t="shared" si="17"/>
        <v>76.9643166467215</v>
      </c>
      <c r="L34" s="32">
        <f t="shared" si="19"/>
        <v>78.116592401028214</v>
      </c>
      <c r="M34" s="33">
        <f t="shared" si="18"/>
        <v>1.5623318480205644</v>
      </c>
      <c r="N34" s="36"/>
      <c r="Q34"/>
      <c r="R34"/>
      <c r="S34"/>
    </row>
    <row r="35" spans="1:21" ht="15" x14ac:dyDescent="0.3">
      <c r="B35">
        <v>0.80600000000000005</v>
      </c>
      <c r="C35">
        <v>0.77200000000000002</v>
      </c>
      <c r="D35" s="27">
        <f t="shared" si="11"/>
        <v>0.78900000000000003</v>
      </c>
      <c r="E35" s="27">
        <f t="shared" si="12"/>
        <v>0.73799999999999999</v>
      </c>
      <c r="F35" s="27">
        <f t="shared" si="13"/>
        <v>-0.13194363817695845</v>
      </c>
      <c r="G35" s="28">
        <f t="shared" si="14"/>
        <v>0.48900531232815464</v>
      </c>
      <c r="H35" s="28">
        <f t="shared" si="15"/>
        <v>3.0832256643051652</v>
      </c>
      <c r="I35" s="29">
        <v>500</v>
      </c>
      <c r="J35" s="30">
        <f t="shared" si="16"/>
        <v>1541.6128321525825</v>
      </c>
      <c r="K35" s="31">
        <f t="shared" si="17"/>
        <v>77.080641607629133</v>
      </c>
      <c r="L35" s="32">
        <f t="shared" si="19"/>
        <v>78.449847989956083</v>
      </c>
      <c r="M35" s="33">
        <f t="shared" si="18"/>
        <v>1.5689969597991216</v>
      </c>
      <c r="N35" s="36"/>
      <c r="Q35"/>
      <c r="R35"/>
      <c r="S35"/>
    </row>
    <row r="36" spans="1:21" ht="15" x14ac:dyDescent="0.3">
      <c r="B36">
        <v>0.89500000000000002</v>
      </c>
      <c r="C36">
        <v>0.84799999999999998</v>
      </c>
      <c r="D36" s="27">
        <f t="shared" si="11"/>
        <v>0.87149999999999994</v>
      </c>
      <c r="E36" s="27">
        <f t="shared" si="12"/>
        <v>0.8204999999999999</v>
      </c>
      <c r="F36" s="27">
        <f t="shared" si="13"/>
        <v>-8.5921414610888036E-2</v>
      </c>
      <c r="G36" s="28">
        <f t="shared" si="14"/>
        <v>0.54026607465662768</v>
      </c>
      <c r="H36" s="28">
        <f t="shared" si="15"/>
        <v>3.4694934717855483</v>
      </c>
      <c r="I36" s="29">
        <v>500</v>
      </c>
      <c r="J36" s="30">
        <f t="shared" si="16"/>
        <v>1734.7467358927743</v>
      </c>
      <c r="K36" s="31">
        <f t="shared" si="17"/>
        <v>86.737336794638722</v>
      </c>
      <c r="L36" s="32">
        <f t="shared" si="19"/>
        <v>87.976570788704947</v>
      </c>
      <c r="M36" s="33">
        <f t="shared" si="18"/>
        <v>1.7595314157740989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9.2999999999999999E-2</v>
      </c>
      <c r="C40">
        <v>0.115</v>
      </c>
      <c r="D40" s="27">
        <f>AVERAGE(B40:C40)</f>
        <v>0.10400000000000001</v>
      </c>
      <c r="E40" s="27">
        <f t="shared" ref="E40:E45" si="20">D40-E$8</f>
        <v>5.3000000000000012E-2</v>
      </c>
      <c r="F40" s="27">
        <f t="shared" ref="F40:F45" si="21">LOG(E40)</f>
        <v>-1.2757241303992108</v>
      </c>
      <c r="G40" s="28">
        <f t="shared" ref="G40:G45" si="22">(F40-$B$16)/$B$15</f>
        <v>-0.78496746483627133</v>
      </c>
      <c r="H40" s="27">
        <f t="shared" ref="H40:H45" si="23">10^G40</f>
        <v>0.16407126825583268</v>
      </c>
      <c r="I40" s="41">
        <v>16</v>
      </c>
      <c r="J40" s="42">
        <f t="shared" ref="J40:J45" si="24">H40*I40</f>
        <v>2.6251402920933229</v>
      </c>
      <c r="K40" s="30">
        <f>(0.1*J40/1000)*1000</f>
        <v>0.26251402920933231</v>
      </c>
      <c r="L40" s="43">
        <f>K40*100/L22</f>
        <v>0.35471209243152929</v>
      </c>
      <c r="M40" s="30">
        <f>AVERAGE(L40:L42)</f>
        <v>0.36744212132552367</v>
      </c>
      <c r="N40" s="44">
        <f>STDEV(L40:L42)</f>
        <v>3.5447996698596183E-2</v>
      </c>
      <c r="R40"/>
      <c r="S40"/>
      <c r="T40"/>
      <c r="U40"/>
    </row>
    <row r="41" spans="1:21" ht="15" x14ac:dyDescent="0.3">
      <c r="B41">
        <v>0.104</v>
      </c>
      <c r="C41">
        <v>0.10299999999999999</v>
      </c>
      <c r="D41" s="27">
        <f t="shared" ref="D41:D45" si="25">AVERAGE(B41:C41)</f>
        <v>0.10349999999999999</v>
      </c>
      <c r="E41" s="27">
        <f t="shared" si="20"/>
        <v>5.2499999999999998E-2</v>
      </c>
      <c r="F41" s="27">
        <f t="shared" si="21"/>
        <v>-1.2798406965940432</v>
      </c>
      <c r="G41" s="28">
        <f t="shared" si="22"/>
        <v>-0.78955260447038278</v>
      </c>
      <c r="H41" s="27">
        <f t="shared" si="23"/>
        <v>0.16234816922917344</v>
      </c>
      <c r="I41" s="41">
        <v>16</v>
      </c>
      <c r="J41" s="42">
        <f t="shared" si="24"/>
        <v>2.5975707076667751</v>
      </c>
      <c r="K41" s="30">
        <f t="shared" ref="K41:K45" si="26">(0.1*J41/1000)*1000</f>
        <v>0.25975707076667753</v>
      </c>
      <c r="L41" s="43">
        <f t="shared" ref="L41:L45" si="27">K41*100/L23</f>
        <v>0.340117074282339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0.108</v>
      </c>
      <c r="C42">
        <v>0.108</v>
      </c>
      <c r="D42" s="27">
        <f t="shared" si="25"/>
        <v>0.108</v>
      </c>
      <c r="E42" s="27">
        <f t="shared" si="20"/>
        <v>5.7000000000000002E-2</v>
      </c>
      <c r="F42" s="27">
        <f t="shared" si="21"/>
        <v>-1.2441251443275085</v>
      </c>
      <c r="G42" s="28">
        <f t="shared" si="22"/>
        <v>-0.74977168355210844</v>
      </c>
      <c r="H42" s="27">
        <f t="shared" si="23"/>
        <v>0.17792145294046843</v>
      </c>
      <c r="I42" s="41">
        <v>16</v>
      </c>
      <c r="J42" s="42">
        <f t="shared" si="24"/>
        <v>2.8467432470474949</v>
      </c>
      <c r="K42" s="30">
        <f t="shared" si="26"/>
        <v>0.28467432470474952</v>
      </c>
      <c r="L42" s="43">
        <f t="shared" si="27"/>
        <v>0.40749719726270278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0.121</v>
      </c>
      <c r="C43">
        <v>0.13</v>
      </c>
      <c r="D43" s="27">
        <f t="shared" si="25"/>
        <v>0.1255</v>
      </c>
      <c r="E43" s="27">
        <f t="shared" si="20"/>
        <v>7.4500000000000011E-2</v>
      </c>
      <c r="F43" s="27">
        <f t="shared" si="21"/>
        <v>-1.127843727251707</v>
      </c>
      <c r="G43" s="28">
        <f t="shared" si="22"/>
        <v>-0.62025438468923511</v>
      </c>
      <c r="H43" s="27">
        <f t="shared" si="23"/>
        <v>0.23974282323167695</v>
      </c>
      <c r="I43" s="41">
        <v>16</v>
      </c>
      <c r="J43" s="42">
        <f t="shared" si="24"/>
        <v>3.8358851717068312</v>
      </c>
      <c r="K43" s="30">
        <f t="shared" si="26"/>
        <v>0.38358851717068315</v>
      </c>
      <c r="L43" s="43">
        <f t="shared" si="27"/>
        <v>0.48864666639482207</v>
      </c>
      <c r="M43" s="30">
        <f>AVERAGE(L43:L45)</f>
        <v>0.49378329586407183</v>
      </c>
      <c r="N43" s="44">
        <f>STDEV(L43:L45)</f>
        <v>4.2477693220048074E-2</v>
      </c>
      <c r="R43"/>
      <c r="S43"/>
      <c r="T43"/>
      <c r="U43"/>
    </row>
    <row r="44" spans="1:21" ht="15" x14ac:dyDescent="0.3">
      <c r="A44" s="45"/>
      <c r="B44">
        <v>0.13</v>
      </c>
      <c r="C44">
        <v>0.112</v>
      </c>
      <c r="D44" s="27">
        <f t="shared" si="25"/>
        <v>0.121</v>
      </c>
      <c r="E44" s="27">
        <f t="shared" si="20"/>
        <v>7.0000000000000007E-2</v>
      </c>
      <c r="F44" s="27">
        <f t="shared" si="21"/>
        <v>-1.1549019599857431</v>
      </c>
      <c r="G44" s="28">
        <f t="shared" si="22"/>
        <v>-0.65039255554959552</v>
      </c>
      <c r="H44" s="27">
        <f t="shared" si="23"/>
        <v>0.22366984894611747</v>
      </c>
      <c r="I44" s="41">
        <v>16</v>
      </c>
      <c r="J44" s="42">
        <f t="shared" si="24"/>
        <v>3.5787175831378795</v>
      </c>
      <c r="K44" s="30">
        <f t="shared" si="26"/>
        <v>0.35787175831378798</v>
      </c>
      <c r="L44" s="43">
        <f t="shared" si="27"/>
        <v>0.45410749030287045</v>
      </c>
      <c r="M44" s="30"/>
      <c r="N44" s="44"/>
      <c r="R44"/>
      <c r="S44"/>
      <c r="T44"/>
      <c r="U44"/>
    </row>
    <row r="45" spans="1:21" ht="15" x14ac:dyDescent="0.3">
      <c r="A45" s="46"/>
      <c r="B45">
        <v>0.14199999999999999</v>
      </c>
      <c r="C45">
        <v>0.14099999999999999</v>
      </c>
      <c r="D45" s="27">
        <f t="shared" si="25"/>
        <v>0.14149999999999999</v>
      </c>
      <c r="E45" s="27">
        <f t="shared" si="20"/>
        <v>9.0499999999999997E-2</v>
      </c>
      <c r="F45" s="27">
        <f t="shared" si="21"/>
        <v>-1.0433514207947967</v>
      </c>
      <c r="G45" s="28">
        <f t="shared" si="22"/>
        <v>-0.52614463282871671</v>
      </c>
      <c r="H45" s="27">
        <f t="shared" si="23"/>
        <v>0.29775246610568018</v>
      </c>
      <c r="I45" s="41">
        <v>16</v>
      </c>
      <c r="J45" s="42">
        <f t="shared" si="24"/>
        <v>4.7640394576908829</v>
      </c>
      <c r="K45" s="30">
        <f t="shared" si="26"/>
        <v>0.47640394576908829</v>
      </c>
      <c r="L45" s="43">
        <f t="shared" si="27"/>
        <v>0.53859573089452306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0.122</v>
      </c>
      <c r="C50">
        <v>0.127</v>
      </c>
      <c r="D50" s="27">
        <f>AVERAGE(B50:C50)</f>
        <v>0.1245</v>
      </c>
      <c r="E50" s="27">
        <f t="shared" ref="E50:E55" si="28">D50-E$8</f>
        <v>7.350000000000001E-2</v>
      </c>
      <c r="F50" s="27">
        <f t="shared" ref="F50:F55" si="29">LOG(E50)</f>
        <v>-1.133712660915805</v>
      </c>
      <c r="G50" s="28">
        <f t="shared" ref="G50:G55" si="30">(F50-$B$16)/$B$15</f>
        <v>-0.62679135727260027</v>
      </c>
      <c r="H50" s="27">
        <f t="shared" ref="H50:H55" si="31">10^G50</f>
        <v>0.23616125209922853</v>
      </c>
      <c r="I50" s="41">
        <v>16</v>
      </c>
      <c r="J50" s="42">
        <f t="shared" ref="J50:J55" si="32">H50*I50</f>
        <v>3.7785800335876565</v>
      </c>
      <c r="K50" s="30">
        <f>(0.1*J50/1000)*1000</f>
        <v>0.37785800335876568</v>
      </c>
      <c r="L50" s="43">
        <f t="shared" ref="L50:L55" si="33">K50*100/L31</f>
        <v>0.51238373534554205</v>
      </c>
      <c r="M50" s="30">
        <f>AVERAGE(L50:L52)</f>
        <v>0.72202933024639382</v>
      </c>
      <c r="N50" s="44">
        <f>STDEV(L50:L52)</f>
        <v>0.26234425437725439</v>
      </c>
      <c r="O50" s="48">
        <f>L50/L40</f>
        <v>1.4445059705553973</v>
      </c>
      <c r="P50" s="30">
        <f>AVERAGE(O50:O52)</f>
        <v>1.9375405766292566</v>
      </c>
      <c r="Q50" s="44">
        <f>STDEV(O50:O52)</f>
        <v>0.52750476840988658</v>
      </c>
      <c r="S50"/>
      <c r="T50"/>
    </row>
    <row r="51" spans="1:25" ht="15" x14ac:dyDescent="0.3">
      <c r="B51">
        <v>0.14299999999999999</v>
      </c>
      <c r="C51">
        <v>0.14299999999999999</v>
      </c>
      <c r="D51" s="27">
        <f t="shared" ref="D51:D55" si="34">AVERAGE(B51:C51)</f>
        <v>0.14299999999999999</v>
      </c>
      <c r="E51" s="27">
        <f t="shared" si="28"/>
        <v>9.1999999999999998E-2</v>
      </c>
      <c r="F51" s="27">
        <f t="shared" si="29"/>
        <v>-1.0362121726544447</v>
      </c>
      <c r="G51" s="28">
        <f t="shared" si="30"/>
        <v>-0.51819275059075409</v>
      </c>
      <c r="H51" s="27">
        <f t="shared" si="31"/>
        <v>0.30325449673051502</v>
      </c>
      <c r="I51" s="41">
        <v>16</v>
      </c>
      <c r="J51" s="42">
        <f t="shared" si="32"/>
        <v>4.8520719476882403</v>
      </c>
      <c r="K51" s="30">
        <f t="shared" ref="K51:K55" si="35">(0.1*J51/1000)*1000</f>
        <v>0.48520719476882407</v>
      </c>
      <c r="L51" s="43">
        <f t="shared" si="33"/>
        <v>0.63748198430362701</v>
      </c>
      <c r="M51" s="30"/>
      <c r="N51" s="44"/>
      <c r="O51" s="2">
        <f t="shared" ref="O51:O55" si="36">L51/L41</f>
        <v>1.8743016229007032</v>
      </c>
      <c r="P51" s="30"/>
      <c r="Q51" s="44"/>
      <c r="S51"/>
      <c r="T51"/>
    </row>
    <row r="52" spans="1:25" ht="15" x14ac:dyDescent="0.3">
      <c r="B52">
        <v>0.18099999999999999</v>
      </c>
      <c r="C52">
        <v>0.17899999999999999</v>
      </c>
      <c r="D52" s="27">
        <f t="shared" si="34"/>
        <v>0.18</v>
      </c>
      <c r="E52" s="27">
        <f t="shared" si="28"/>
        <v>0.129</v>
      </c>
      <c r="F52" s="27">
        <f t="shared" si="29"/>
        <v>-0.88941028970075098</v>
      </c>
      <c r="G52" s="28">
        <f t="shared" si="30"/>
        <v>-0.35468095458510651</v>
      </c>
      <c r="H52" s="27">
        <f t="shared" si="31"/>
        <v>0.44189495708757415</v>
      </c>
      <c r="I52" s="41">
        <v>16</v>
      </c>
      <c r="J52" s="42">
        <f t="shared" si="32"/>
        <v>7.0703193134011864</v>
      </c>
      <c r="K52" s="30">
        <f t="shared" si="35"/>
        <v>0.70703193134011866</v>
      </c>
      <c r="L52" s="43">
        <f t="shared" si="33"/>
        <v>1.0162222710900126</v>
      </c>
      <c r="M52" s="30"/>
      <c r="N52" s="44"/>
      <c r="O52" s="2">
        <f t="shared" si="36"/>
        <v>2.493814136431669</v>
      </c>
      <c r="P52" s="30"/>
      <c r="Q52" s="44"/>
      <c r="S52"/>
      <c r="T52"/>
    </row>
    <row r="53" spans="1:25" ht="15" x14ac:dyDescent="0.3">
      <c r="A53" s="1" t="s">
        <v>26</v>
      </c>
      <c r="B53">
        <v>0.23499999999999999</v>
      </c>
      <c r="C53">
        <v>0.26700000000000002</v>
      </c>
      <c r="D53" s="27">
        <f t="shared" si="34"/>
        <v>0.251</v>
      </c>
      <c r="E53" s="27">
        <f t="shared" si="28"/>
        <v>0.2</v>
      </c>
      <c r="F53" s="27">
        <f t="shared" si="29"/>
        <v>-0.69897000433601875</v>
      </c>
      <c r="G53" s="28">
        <f t="shared" si="30"/>
        <v>-0.14256355891356878</v>
      </c>
      <c r="H53" s="27">
        <f t="shared" si="31"/>
        <v>0.72017234644169914</v>
      </c>
      <c r="I53" s="41">
        <v>16</v>
      </c>
      <c r="J53" s="42">
        <f t="shared" si="32"/>
        <v>11.522757543067186</v>
      </c>
      <c r="K53" s="30">
        <f t="shared" si="35"/>
        <v>1.1522757543067186</v>
      </c>
      <c r="L53" s="43">
        <f t="shared" si="33"/>
        <v>1.4750717086982812</v>
      </c>
      <c r="M53" s="30">
        <f>AVERAGE(L53:L55)</f>
        <v>1.5429980624638313</v>
      </c>
      <c r="N53" s="44">
        <f>STDEV(L53:L55)</f>
        <v>0.17834663771993792</v>
      </c>
      <c r="O53" s="2">
        <f t="shared" si="36"/>
        <v>3.0186877556766891</v>
      </c>
      <c r="P53" s="30">
        <f>AVERAGE(O53:O55)</f>
        <v>3.1591405451350774</v>
      </c>
      <c r="Q53" s="44">
        <f>STDEV(O53:O55)</f>
        <v>0.62598692551568058</v>
      </c>
      <c r="S53"/>
      <c r="T53"/>
    </row>
    <row r="54" spans="1:25" ht="15" x14ac:dyDescent="0.3">
      <c r="A54" s="45"/>
      <c r="B54">
        <v>0.28299999999999997</v>
      </c>
      <c r="C54">
        <v>0.28599999999999998</v>
      </c>
      <c r="D54" s="27">
        <f t="shared" si="34"/>
        <v>0.28449999999999998</v>
      </c>
      <c r="E54" s="27">
        <f t="shared" si="28"/>
        <v>0.23349999999999999</v>
      </c>
      <c r="F54" s="27">
        <f t="shared" si="29"/>
        <v>-0.63171311509786909</v>
      </c>
      <c r="G54" s="28">
        <f t="shared" si="30"/>
        <v>-6.7651067794148451E-2</v>
      </c>
      <c r="H54" s="27">
        <f t="shared" si="31"/>
        <v>0.85575398895434496</v>
      </c>
      <c r="I54" s="41">
        <v>16</v>
      </c>
      <c r="J54" s="42">
        <f t="shared" si="32"/>
        <v>13.692063823269519</v>
      </c>
      <c r="K54" s="30">
        <f t="shared" si="35"/>
        <v>1.369206382326952</v>
      </c>
      <c r="L54" s="43">
        <f t="shared" si="33"/>
        <v>1.7453270049704255</v>
      </c>
      <c r="M54" s="30"/>
      <c r="N54" s="44"/>
      <c r="O54" s="2">
        <f t="shared" si="36"/>
        <v>3.8434226306339196</v>
      </c>
      <c r="P54" s="30"/>
      <c r="Q54" s="44"/>
      <c r="S54"/>
      <c r="T54"/>
    </row>
    <row r="55" spans="1:25" ht="15" x14ac:dyDescent="0.3">
      <c r="A55" s="46"/>
      <c r="B55">
        <v>0.27100000000000002</v>
      </c>
      <c r="C55">
        <v>0.25800000000000001</v>
      </c>
      <c r="D55" s="27">
        <f t="shared" si="34"/>
        <v>0.26450000000000001</v>
      </c>
      <c r="E55" s="27">
        <f t="shared" si="28"/>
        <v>0.21350000000000002</v>
      </c>
      <c r="F55" s="27">
        <f t="shared" si="29"/>
        <v>-0.6706021206389573</v>
      </c>
      <c r="G55" s="28">
        <f t="shared" si="30"/>
        <v>-0.11096666438566288</v>
      </c>
      <c r="H55" s="27">
        <f t="shared" si="31"/>
        <v>0.77452124629138852</v>
      </c>
      <c r="I55" s="41">
        <v>16</v>
      </c>
      <c r="J55" s="42">
        <f t="shared" si="32"/>
        <v>12.392339940662216</v>
      </c>
      <c r="K55" s="30">
        <f t="shared" si="35"/>
        <v>1.2392339940662218</v>
      </c>
      <c r="L55" s="43">
        <f t="shared" si="33"/>
        <v>1.4085954737227873</v>
      </c>
      <c r="M55" s="30"/>
      <c r="N55" s="44"/>
      <c r="O55" s="2">
        <f t="shared" si="36"/>
        <v>2.6153112490946242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1.9375405766292566</v>
      </c>
      <c r="O58" s="30">
        <f>Q50</f>
        <v>0.52750476840988658</v>
      </c>
    </row>
    <row r="59" spans="1:25" ht="15" x14ac:dyDescent="0.3">
      <c r="D59"/>
      <c r="E59"/>
      <c r="G59"/>
      <c r="M59" s="2" t="s">
        <v>26</v>
      </c>
      <c r="N59" s="30">
        <f>P53</f>
        <v>3.1591405451350774</v>
      </c>
      <c r="O59" s="30">
        <f>Q53</f>
        <v>0.62598692551568058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0.36744212132552367</v>
      </c>
      <c r="C65" s="30">
        <f>N40</f>
        <v>3.5447996698596183E-2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0.72202933024639382</v>
      </c>
      <c r="C66" s="30">
        <f>N50</f>
        <v>0.26234425437725439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0.49378329586407183</v>
      </c>
      <c r="C67" s="30">
        <f>N43</f>
        <v>4.2477693220048074E-2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1.5429980624638313</v>
      </c>
      <c r="C68" s="30">
        <f>N53</f>
        <v>0.17834663771993792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80" zoomScaleNormal="80" workbookViewId="0">
      <selection activeCell="D16" sqref="D16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42051</v>
      </c>
    </row>
    <row r="2" spans="1:20" x14ac:dyDescent="0.2">
      <c r="A2" s="1" t="s">
        <v>1</v>
      </c>
      <c r="B2" s="2">
        <v>84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5.0999999999999997E-2</v>
      </c>
      <c r="D8">
        <v>5.0999999999999997E-2</v>
      </c>
      <c r="E8" s="11">
        <f t="shared" ref="E8:E13" si="1">AVERAGE(C8:D8)</f>
        <v>5.0999999999999997E-2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si="0"/>
        <v>0.13695652173913042</v>
      </c>
      <c r="C9">
        <v>9.6000000000000002E-2</v>
      </c>
      <c r="D9">
        <v>0.10100000000000001</v>
      </c>
      <c r="E9" s="11">
        <f t="shared" si="1"/>
        <v>9.8500000000000004E-2</v>
      </c>
      <c r="F9" s="12">
        <f>(E9-$E$8)</f>
        <v>4.7500000000000007E-2</v>
      </c>
      <c r="G9" s="12">
        <f>LOG(B9)</f>
        <v>-0.86341728222799241</v>
      </c>
      <c r="H9" s="12">
        <f>LOG(F9)</f>
        <v>-1.3233063903751334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0.16900000000000001</v>
      </c>
      <c r="D10">
        <v>0.17100000000000001</v>
      </c>
      <c r="E10" s="11">
        <f t="shared" si="1"/>
        <v>0.17</v>
      </c>
      <c r="F10" s="12">
        <f>(E10-$E$8)</f>
        <v>0.11900000000000002</v>
      </c>
      <c r="G10" s="12">
        <f>LOG(B10)</f>
        <v>-0.34469449671881253</v>
      </c>
      <c r="H10" s="12">
        <f>LOG(F10)</f>
        <v>-0.92445303860746919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>
        <v>0.41</v>
      </c>
      <c r="D11">
        <v>0.42099999999999999</v>
      </c>
      <c r="E11" s="11">
        <f t="shared" si="1"/>
        <v>0.41549999999999998</v>
      </c>
      <c r="F11" s="12">
        <f>(E11-$E$8)</f>
        <v>0.36449999999999999</v>
      </c>
      <c r="G11" s="12">
        <f>LOG(B11)</f>
        <v>0.13658271777200767</v>
      </c>
      <c r="H11" s="12">
        <f>LOG(F11)</f>
        <v>-0.43830246734600659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1.1160000000000001</v>
      </c>
      <c r="D12">
        <v>1.23</v>
      </c>
      <c r="E12" s="11">
        <f t="shared" si="1"/>
        <v>1.173</v>
      </c>
      <c r="F12" s="12">
        <f>(E12-$E$8)</f>
        <v>1.1220000000000001</v>
      </c>
      <c r="G12" s="12">
        <f>LOG(B12)</f>
        <v>0.66357802924717735</v>
      </c>
      <c r="H12" s="12">
        <f>LOG(F12)</f>
        <v>4.9992856920142645E-2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1.9179999999999999</v>
      </c>
      <c r="D13">
        <v>1.9710000000000001</v>
      </c>
      <c r="E13" s="11">
        <f t="shared" si="1"/>
        <v>1.9445000000000001</v>
      </c>
      <c r="F13" s="12">
        <f>(E13-$E$8)</f>
        <v>1.8935000000000002</v>
      </c>
      <c r="G13" s="12">
        <f>LOG(B13)</f>
        <v>0.96049145871632635</v>
      </c>
      <c r="H13" s="12">
        <f>LOG(F13)</f>
        <v>0.27726530945684513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0.89780606989738665</v>
      </c>
      <c r="N15"/>
    </row>
    <row r="16" spans="1:20" ht="15" x14ac:dyDescent="0.25">
      <c r="A16" s="5" t="s">
        <v>11</v>
      </c>
      <c r="B16" s="11">
        <f>INTERCEPT(H9:H13,G9:G13)</f>
        <v>-0.57097557579724301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0.59699999999999998</v>
      </c>
      <c r="C22">
        <v>0.59299999999999997</v>
      </c>
      <c r="D22" s="27">
        <f>AVERAGE(B22:C22)</f>
        <v>0.59499999999999997</v>
      </c>
      <c r="E22" s="27">
        <f t="shared" ref="E22:E27" si="2">D22-E$8</f>
        <v>0.54399999999999993</v>
      </c>
      <c r="F22" s="27">
        <f>LOG(E22)</f>
        <v>-0.26440110030182018</v>
      </c>
      <c r="G22" s="28">
        <f>(F22-$B$16)/$B$15</f>
        <v>0.34147070929300166</v>
      </c>
      <c r="H22" s="28">
        <f>10^G22</f>
        <v>2.1951828914741558</v>
      </c>
      <c r="I22" s="29">
        <v>500</v>
      </c>
      <c r="J22" s="30">
        <f>(H22*I22)</f>
        <v>1097.5914457370779</v>
      </c>
      <c r="K22" s="31">
        <f>(0.05*J22/1000)*1000</f>
        <v>54.8795722868539</v>
      </c>
      <c r="L22" s="32">
        <f>K22+K40+K50</f>
        <v>56.191334426824071</v>
      </c>
      <c r="M22" s="33">
        <f>(L22*1000000/50000)/1000</f>
        <v>1.1238266885364814</v>
      </c>
      <c r="N22" s="34"/>
    </row>
    <row r="23" spans="1:17" ht="15" x14ac:dyDescent="0.3">
      <c r="B23">
        <v>0.51100000000000001</v>
      </c>
      <c r="C23">
        <v>0.436</v>
      </c>
      <c r="D23" s="27">
        <f t="shared" ref="D23:D27" si="3">AVERAGE(B23:C23)</f>
        <v>0.47350000000000003</v>
      </c>
      <c r="E23" s="27">
        <f t="shared" si="2"/>
        <v>0.42250000000000004</v>
      </c>
      <c r="F23" s="27">
        <f t="shared" ref="F23:F27" si="4">LOG(E23)</f>
        <v>-0.37417328671428879</v>
      </c>
      <c r="G23" s="28">
        <f t="shared" ref="G23:G27" si="5">(F23-$B$16)/$B$15</f>
        <v>0.21920356264181576</v>
      </c>
      <c r="H23" s="28">
        <f t="shared" ref="H23:H27" si="6">10^G23</f>
        <v>1.6565462383847414</v>
      </c>
      <c r="I23" s="29">
        <v>500</v>
      </c>
      <c r="J23" s="30">
        <f t="shared" ref="J23:J27" si="7">(H23*I23)</f>
        <v>828.2731191923707</v>
      </c>
      <c r="K23" s="31">
        <f t="shared" ref="K23:K27" si="8">(0.05*J23/1000)*1000</f>
        <v>41.413655959618538</v>
      </c>
      <c r="L23" s="32">
        <f>K23+K41+K51</f>
        <v>42.444512646659469</v>
      </c>
      <c r="M23" s="33">
        <f t="shared" ref="M23:M27" si="9">(L23*1000000/50000)/1000</f>
        <v>0.84889025293318943</v>
      </c>
      <c r="N23" s="34"/>
    </row>
    <row r="24" spans="1:17" ht="15" x14ac:dyDescent="0.3">
      <c r="B24">
        <v>0.53100000000000003</v>
      </c>
      <c r="C24">
        <v>0.49399999999999999</v>
      </c>
      <c r="D24" s="27">
        <f t="shared" si="3"/>
        <v>0.51249999999999996</v>
      </c>
      <c r="E24" s="27">
        <f t="shared" si="2"/>
        <v>0.46149999999999997</v>
      </c>
      <c r="F24" s="27">
        <f t="shared" si="4"/>
        <v>-0.33582829463806918</v>
      </c>
      <c r="G24" s="28">
        <f t="shared" si="5"/>
        <v>0.26191322273645312</v>
      </c>
      <c r="H24" s="28">
        <f t="shared" si="6"/>
        <v>1.8277349762120796</v>
      </c>
      <c r="I24" s="29">
        <v>500</v>
      </c>
      <c r="J24" s="30">
        <f t="shared" si="7"/>
        <v>913.86748810603979</v>
      </c>
      <c r="K24" s="31">
        <f t="shared" si="8"/>
        <v>45.693374405301995</v>
      </c>
      <c r="L24" s="32">
        <f t="shared" ref="L24:L27" si="10">K24+K42+K52</f>
        <v>46.441642648747532</v>
      </c>
      <c r="M24" s="33">
        <f t="shared" si="9"/>
        <v>0.92883285297495066</v>
      </c>
      <c r="N24" s="34"/>
    </row>
    <row r="25" spans="1:17" ht="15" x14ac:dyDescent="0.3">
      <c r="A25" s="1" t="s">
        <v>26</v>
      </c>
      <c r="B25">
        <v>0.47899999999999998</v>
      </c>
      <c r="C25">
        <v>0.441</v>
      </c>
      <c r="D25" s="27">
        <f t="shared" si="3"/>
        <v>0.45999999999999996</v>
      </c>
      <c r="E25" s="27">
        <f t="shared" si="2"/>
        <v>0.40899999999999997</v>
      </c>
      <c r="F25" s="27">
        <f t="shared" si="4"/>
        <v>-0.38827669199265824</v>
      </c>
      <c r="G25" s="28">
        <f t="shared" si="5"/>
        <v>0.20349481912665845</v>
      </c>
      <c r="H25" s="28">
        <f t="shared" si="6"/>
        <v>1.5976984693580789</v>
      </c>
      <c r="I25" s="29">
        <v>500</v>
      </c>
      <c r="J25" s="30">
        <f t="shared" si="7"/>
        <v>798.84923467903945</v>
      </c>
      <c r="K25" s="31">
        <f t="shared" si="8"/>
        <v>39.942461733951973</v>
      </c>
      <c r="L25" s="32">
        <f t="shared" si="10"/>
        <v>41.519930781455955</v>
      </c>
      <c r="M25" s="33">
        <f t="shared" si="9"/>
        <v>0.8303986156291191</v>
      </c>
      <c r="N25" s="34"/>
    </row>
    <row r="26" spans="1:17" ht="15" x14ac:dyDescent="0.3">
      <c r="B26">
        <v>0.38500000000000001</v>
      </c>
      <c r="C26">
        <v>0.43099999999999999</v>
      </c>
      <c r="D26" s="27">
        <f t="shared" si="3"/>
        <v>0.40800000000000003</v>
      </c>
      <c r="E26" s="27">
        <f t="shared" si="2"/>
        <v>0.35700000000000004</v>
      </c>
      <c r="F26" s="27">
        <f t="shared" si="4"/>
        <v>-0.44733178388780676</v>
      </c>
      <c r="G26" s="28">
        <f t="shared" si="5"/>
        <v>0.13771770547682743</v>
      </c>
      <c r="H26" s="28">
        <f t="shared" si="6"/>
        <v>1.3731491280992723</v>
      </c>
      <c r="I26" s="29">
        <v>500</v>
      </c>
      <c r="J26" s="30">
        <f t="shared" si="7"/>
        <v>686.57456404963614</v>
      </c>
      <c r="K26" s="31">
        <f t="shared" si="8"/>
        <v>34.328728202481805</v>
      </c>
      <c r="L26" s="32">
        <f t="shared" si="10"/>
        <v>35.454345295616598</v>
      </c>
      <c r="M26" s="33">
        <f t="shared" si="9"/>
        <v>0.70908690591233203</v>
      </c>
      <c r="N26" s="34"/>
    </row>
    <row r="27" spans="1:17" ht="15" x14ac:dyDescent="0.3">
      <c r="B27">
        <v>0.46400000000000002</v>
      </c>
      <c r="C27">
        <v>0.44500000000000001</v>
      </c>
      <c r="D27" s="27">
        <f t="shared" si="3"/>
        <v>0.45450000000000002</v>
      </c>
      <c r="E27" s="27">
        <f t="shared" si="2"/>
        <v>0.40350000000000003</v>
      </c>
      <c r="F27" s="27">
        <f t="shared" si="4"/>
        <v>-0.39415646094191076</v>
      </c>
      <c r="G27" s="28">
        <f t="shared" si="5"/>
        <v>0.19694577791787654</v>
      </c>
      <c r="H27" s="28">
        <f t="shared" si="6"/>
        <v>1.5737863634646263</v>
      </c>
      <c r="I27" s="29">
        <v>500</v>
      </c>
      <c r="J27" s="30">
        <f t="shared" si="7"/>
        <v>786.89318173231311</v>
      </c>
      <c r="K27" s="31">
        <f t="shared" si="8"/>
        <v>39.344659086615657</v>
      </c>
      <c r="L27" s="32">
        <f t="shared" si="10"/>
        <v>40.705760423145641</v>
      </c>
      <c r="M27" s="33">
        <f t="shared" si="9"/>
        <v>0.81411520846291285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0.59699999999999998</v>
      </c>
      <c r="C31">
        <v>0.59299999999999997</v>
      </c>
      <c r="D31" s="27">
        <f t="shared" ref="D31:D36" si="11">AVERAGE(B31:C31)</f>
        <v>0.59499999999999997</v>
      </c>
      <c r="E31" s="27">
        <f t="shared" ref="E31:E36" si="12">D31-E$8</f>
        <v>0.54399999999999993</v>
      </c>
      <c r="F31" s="27">
        <f>LOG(E31)</f>
        <v>-0.26440110030182018</v>
      </c>
      <c r="G31" s="28">
        <f>(F31-$B$16)/$B$15</f>
        <v>0.34147070929300166</v>
      </c>
      <c r="H31" s="28">
        <f>10^G31</f>
        <v>2.1951828914741558</v>
      </c>
      <c r="I31" s="29">
        <v>500</v>
      </c>
      <c r="J31" s="30">
        <f>(H31*I31)</f>
        <v>1097.5914457370779</v>
      </c>
      <c r="K31" s="31">
        <f>(0.05*J31/1000)*1000</f>
        <v>54.8795722868539</v>
      </c>
      <c r="L31" s="32">
        <f>K31+K50</f>
        <v>55.923297618843044</v>
      </c>
      <c r="M31" s="33">
        <f>(L31*1000000/50000)/1000</f>
        <v>1.1184659523768608</v>
      </c>
      <c r="N31" s="35"/>
      <c r="Q31"/>
    </row>
    <row r="32" spans="1:17" ht="15" x14ac:dyDescent="0.3">
      <c r="B32">
        <v>0.51100000000000001</v>
      </c>
      <c r="C32">
        <v>0.436</v>
      </c>
      <c r="D32" s="27">
        <f t="shared" si="11"/>
        <v>0.47350000000000003</v>
      </c>
      <c r="E32" s="27">
        <f t="shared" si="12"/>
        <v>0.42250000000000004</v>
      </c>
      <c r="F32" s="27">
        <f t="shared" ref="F32:F36" si="13">LOG(E32)</f>
        <v>-0.37417328671428879</v>
      </c>
      <c r="G32" s="28">
        <f t="shared" ref="G32:G36" si="14">(F32-$B$16)/$B$15</f>
        <v>0.21920356264181576</v>
      </c>
      <c r="H32" s="28">
        <f t="shared" ref="H32:H36" si="15">10^G32</f>
        <v>1.6565462383847414</v>
      </c>
      <c r="I32" s="29">
        <v>500</v>
      </c>
      <c r="J32" s="30">
        <f t="shared" ref="J32:J36" si="16">(H32*I32)</f>
        <v>828.2731191923707</v>
      </c>
      <c r="K32" s="31">
        <f t="shared" ref="K32:K36" si="17">(0.05*J32/1000)*1000</f>
        <v>41.413655959618538</v>
      </c>
      <c r="L32" s="32">
        <f>K32+K51</f>
        <v>42.181998617450134</v>
      </c>
      <c r="M32" s="33">
        <f t="shared" ref="M32:M36" si="18">(L32*1000000/50000)/1000</f>
        <v>0.84363997234900256</v>
      </c>
      <c r="N32" s="36"/>
      <c r="Q32"/>
    </row>
    <row r="33" spans="1:21" ht="15" x14ac:dyDescent="0.3">
      <c r="B33">
        <v>0.53100000000000003</v>
      </c>
      <c r="C33">
        <v>0.49399999999999999</v>
      </c>
      <c r="D33" s="27">
        <f t="shared" si="11"/>
        <v>0.51249999999999996</v>
      </c>
      <c r="E33" s="27">
        <f t="shared" si="12"/>
        <v>0.46149999999999997</v>
      </c>
      <c r="F33" s="27">
        <f t="shared" si="13"/>
        <v>-0.33582829463806918</v>
      </c>
      <c r="G33" s="28">
        <f t="shared" si="14"/>
        <v>0.26191322273645312</v>
      </c>
      <c r="H33" s="28">
        <f t="shared" si="15"/>
        <v>1.8277349762120796</v>
      </c>
      <c r="I33" s="29">
        <v>500</v>
      </c>
      <c r="J33" s="30">
        <f t="shared" si="16"/>
        <v>913.86748810603979</v>
      </c>
      <c r="K33" s="31">
        <f t="shared" si="17"/>
        <v>45.693374405301995</v>
      </c>
      <c r="L33" s="32">
        <f t="shared" ref="L33:L36" si="19">K33+K52</f>
        <v>46.131825925579001</v>
      </c>
      <c r="M33" s="33">
        <f t="shared" si="18"/>
        <v>0.92263651851158013</v>
      </c>
      <c r="N33" s="36"/>
      <c r="Q33"/>
      <c r="R33"/>
      <c r="S33"/>
    </row>
    <row r="34" spans="1:21" ht="15" x14ac:dyDescent="0.3">
      <c r="A34" s="1" t="s">
        <v>26</v>
      </c>
      <c r="B34">
        <v>0.47899999999999998</v>
      </c>
      <c r="C34">
        <v>0.441</v>
      </c>
      <c r="D34" s="27">
        <f t="shared" si="11"/>
        <v>0.45999999999999996</v>
      </c>
      <c r="E34" s="27">
        <f t="shared" si="12"/>
        <v>0.40899999999999997</v>
      </c>
      <c r="F34" s="27">
        <f t="shared" si="13"/>
        <v>-0.38827669199265824</v>
      </c>
      <c r="G34" s="28">
        <f t="shared" si="14"/>
        <v>0.20349481912665845</v>
      </c>
      <c r="H34" s="28">
        <f t="shared" si="15"/>
        <v>1.5976984693580789</v>
      </c>
      <c r="I34" s="29">
        <v>500</v>
      </c>
      <c r="J34" s="30">
        <f t="shared" si="16"/>
        <v>798.84923467903945</v>
      </c>
      <c r="K34" s="31">
        <f t="shared" si="17"/>
        <v>39.942461733951973</v>
      </c>
      <c r="L34" s="32">
        <f t="shared" si="19"/>
        <v>41.005262609212622</v>
      </c>
      <c r="M34" s="33">
        <f t="shared" si="18"/>
        <v>0.82010525218425245</v>
      </c>
      <c r="N34" s="36"/>
      <c r="Q34"/>
      <c r="R34"/>
      <c r="S34"/>
    </row>
    <row r="35" spans="1:21" ht="15" x14ac:dyDescent="0.3">
      <c r="B35">
        <v>0.38500000000000001</v>
      </c>
      <c r="C35">
        <v>0.43099999999999999</v>
      </c>
      <c r="D35" s="27">
        <f t="shared" si="11"/>
        <v>0.40800000000000003</v>
      </c>
      <c r="E35" s="27">
        <f t="shared" si="12"/>
        <v>0.35700000000000004</v>
      </c>
      <c r="F35" s="27">
        <f t="shared" si="13"/>
        <v>-0.44733178388780676</v>
      </c>
      <c r="G35" s="28">
        <f t="shared" si="14"/>
        <v>0.13771770547682743</v>
      </c>
      <c r="H35" s="28">
        <f t="shared" si="15"/>
        <v>1.3731491280992723</v>
      </c>
      <c r="I35" s="29">
        <v>500</v>
      </c>
      <c r="J35" s="30">
        <f t="shared" si="16"/>
        <v>686.57456404963614</v>
      </c>
      <c r="K35" s="31">
        <f t="shared" si="17"/>
        <v>34.328728202481805</v>
      </c>
      <c r="L35" s="32">
        <f t="shared" si="19"/>
        <v>35.124827191095264</v>
      </c>
      <c r="M35" s="33">
        <f t="shared" si="18"/>
        <v>0.70249654382190518</v>
      </c>
      <c r="N35" s="36"/>
      <c r="Q35"/>
      <c r="R35"/>
      <c r="S35"/>
    </row>
    <row r="36" spans="1:21" ht="15" x14ac:dyDescent="0.3">
      <c r="B36">
        <v>0.46400000000000002</v>
      </c>
      <c r="C36">
        <v>0.44500000000000001</v>
      </c>
      <c r="D36" s="27">
        <f t="shared" si="11"/>
        <v>0.45450000000000002</v>
      </c>
      <c r="E36" s="27">
        <f t="shared" si="12"/>
        <v>0.40350000000000003</v>
      </c>
      <c r="F36" s="27">
        <f t="shared" si="13"/>
        <v>-0.39415646094191076</v>
      </c>
      <c r="G36" s="28">
        <f t="shared" si="14"/>
        <v>0.19694577791787654</v>
      </c>
      <c r="H36" s="28">
        <f t="shared" si="15"/>
        <v>1.5737863634646263</v>
      </c>
      <c r="I36" s="29">
        <v>500</v>
      </c>
      <c r="J36" s="30">
        <f t="shared" si="16"/>
        <v>786.89318173231311</v>
      </c>
      <c r="K36" s="31">
        <f t="shared" si="17"/>
        <v>39.344659086615657</v>
      </c>
      <c r="L36" s="32">
        <f t="shared" si="19"/>
        <v>40.252750008233612</v>
      </c>
      <c r="M36" s="33">
        <f t="shared" si="18"/>
        <v>0.80505500016467224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9.8000000000000004E-2</v>
      </c>
      <c r="C40">
        <v>0.112</v>
      </c>
      <c r="D40" s="27">
        <f>AVERAGE(B40:C40)</f>
        <v>0.10500000000000001</v>
      </c>
      <c r="E40" s="27">
        <f t="shared" ref="E40:E45" si="20">D40-E$8</f>
        <v>5.4000000000000013E-2</v>
      </c>
      <c r="F40" s="27">
        <f t="shared" ref="F40:F45" si="21">LOG(E40)</f>
        <v>-1.2676062401770314</v>
      </c>
      <c r="G40" s="28">
        <f t="shared" ref="G40:G45" si="22">(F40-$B$16)/$B$15</f>
        <v>-0.77592554532340008</v>
      </c>
      <c r="H40" s="27">
        <f t="shared" ref="H40:H45" si="23">10^G40</f>
        <v>0.1675230049881431</v>
      </c>
      <c r="I40" s="41">
        <v>16</v>
      </c>
      <c r="J40" s="42">
        <f t="shared" ref="J40:J45" si="24">H40*I40</f>
        <v>2.6803680798102896</v>
      </c>
      <c r="K40" s="30">
        <f>(0.1*J40/1000)*1000</f>
        <v>0.26803680798102897</v>
      </c>
      <c r="L40" s="43">
        <f>K40*100/L22</f>
        <v>0.477007372604905</v>
      </c>
      <c r="M40" s="30">
        <f>AVERAGE(L40:L42)</f>
        <v>0.58753489093778277</v>
      </c>
      <c r="N40" s="44">
        <f>STDEV(L40:L42)</f>
        <v>9.8758688202742084E-2</v>
      </c>
      <c r="R40"/>
      <c r="S40"/>
      <c r="T40"/>
      <c r="U40"/>
    </row>
    <row r="41" spans="1:21" ht="15" x14ac:dyDescent="0.3">
      <c r="B41">
        <v>0.11600000000000001</v>
      </c>
      <c r="C41">
        <v>9.1999999999999998E-2</v>
      </c>
      <c r="D41" s="27">
        <f t="shared" ref="D41:D45" si="25">AVERAGE(B41:C41)</f>
        <v>0.10400000000000001</v>
      </c>
      <c r="E41" s="27">
        <f t="shared" si="20"/>
        <v>5.3000000000000012E-2</v>
      </c>
      <c r="F41" s="27">
        <f t="shared" si="21"/>
        <v>-1.2757241303992108</v>
      </c>
      <c r="G41" s="28">
        <f t="shared" si="22"/>
        <v>-0.78496746483627133</v>
      </c>
      <c r="H41" s="27">
        <f t="shared" si="23"/>
        <v>0.16407126825583268</v>
      </c>
      <c r="I41" s="41">
        <v>16</v>
      </c>
      <c r="J41" s="42">
        <f t="shared" si="24"/>
        <v>2.6251402920933229</v>
      </c>
      <c r="K41" s="30">
        <f t="shared" ref="K41:K45" si="26">(0.1*J41/1000)*1000</f>
        <v>0.26251402920933231</v>
      </c>
      <c r="L41" s="43">
        <f t="shared" ref="L41:L45" si="27">K41*100/L23</f>
        <v>0.61848755667122279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0.11899999999999999</v>
      </c>
      <c r="C42">
        <v>0.106</v>
      </c>
      <c r="D42" s="27">
        <f t="shared" si="25"/>
        <v>0.11249999999999999</v>
      </c>
      <c r="E42" s="27">
        <f t="shared" si="20"/>
        <v>6.1499999999999992E-2</v>
      </c>
      <c r="F42" s="27">
        <f t="shared" si="21"/>
        <v>-1.2111248842245834</v>
      </c>
      <c r="G42" s="28">
        <f t="shared" si="22"/>
        <v>-0.7130151264186767</v>
      </c>
      <c r="H42" s="27">
        <f t="shared" si="23"/>
        <v>0.19363545198033247</v>
      </c>
      <c r="I42" s="41">
        <v>16</v>
      </c>
      <c r="J42" s="42">
        <f t="shared" si="24"/>
        <v>3.0981672316853195</v>
      </c>
      <c r="K42" s="30">
        <f t="shared" si="26"/>
        <v>0.30981672316853198</v>
      </c>
      <c r="L42" s="43">
        <f t="shared" si="27"/>
        <v>0.6671097435372203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0.152</v>
      </c>
      <c r="C43">
        <v>0.14399999999999999</v>
      </c>
      <c r="D43" s="27">
        <f t="shared" si="25"/>
        <v>0.14799999999999999</v>
      </c>
      <c r="E43" s="27">
        <f t="shared" si="20"/>
        <v>9.7000000000000003E-2</v>
      </c>
      <c r="F43" s="27">
        <f t="shared" si="21"/>
        <v>-1.0132282657337552</v>
      </c>
      <c r="G43" s="28">
        <f t="shared" si="22"/>
        <v>-0.49259267091729375</v>
      </c>
      <c r="H43" s="27">
        <f t="shared" si="23"/>
        <v>0.32166760765208108</v>
      </c>
      <c r="I43" s="41">
        <v>16</v>
      </c>
      <c r="J43" s="42">
        <f t="shared" si="24"/>
        <v>5.1466817224332972</v>
      </c>
      <c r="K43" s="30">
        <f t="shared" si="26"/>
        <v>0.51466817224332972</v>
      </c>
      <c r="L43" s="43">
        <f t="shared" si="27"/>
        <v>1.239568955334569</v>
      </c>
      <c r="M43" s="30">
        <f>AVERAGE(L43:L45)</f>
        <v>1.0939581439091084</v>
      </c>
      <c r="N43" s="44">
        <f>STDEV(L43:L45)</f>
        <v>0.1559411476992871</v>
      </c>
      <c r="R43"/>
      <c r="S43"/>
      <c r="T43"/>
      <c r="U43"/>
    </row>
    <row r="44" spans="1:21" ht="15" x14ac:dyDescent="0.3">
      <c r="A44" s="45"/>
      <c r="B44">
        <v>0.11700000000000001</v>
      </c>
      <c r="C44">
        <v>0.115</v>
      </c>
      <c r="D44" s="27">
        <f t="shared" si="25"/>
        <v>0.11600000000000001</v>
      </c>
      <c r="E44" s="27">
        <f t="shared" si="20"/>
        <v>6.5000000000000002E-2</v>
      </c>
      <c r="F44" s="27">
        <f t="shared" si="21"/>
        <v>-1.1870866433571443</v>
      </c>
      <c r="G44" s="28">
        <f t="shared" si="22"/>
        <v>-0.68624070188155306</v>
      </c>
      <c r="H44" s="27">
        <f t="shared" si="23"/>
        <v>0.20594881532583351</v>
      </c>
      <c r="I44" s="41">
        <v>16</v>
      </c>
      <c r="J44" s="42">
        <f t="shared" si="24"/>
        <v>3.2951810452133361</v>
      </c>
      <c r="K44" s="30">
        <f t="shared" si="26"/>
        <v>0.32951810452133362</v>
      </c>
      <c r="L44" s="43">
        <f t="shared" si="27"/>
        <v>0.92941528541516649</v>
      </c>
      <c r="M44" s="30"/>
      <c r="N44" s="44"/>
      <c r="R44"/>
      <c r="S44"/>
      <c r="T44"/>
      <c r="U44"/>
    </row>
    <row r="45" spans="1:21" ht="15" x14ac:dyDescent="0.3">
      <c r="A45" s="46"/>
      <c r="B45">
        <v>0.13700000000000001</v>
      </c>
      <c r="C45">
        <v>0.13800000000000001</v>
      </c>
      <c r="D45" s="27">
        <f t="shared" si="25"/>
        <v>0.13750000000000001</v>
      </c>
      <c r="E45" s="27">
        <f t="shared" si="20"/>
        <v>8.6500000000000021E-2</v>
      </c>
      <c r="F45" s="27">
        <f t="shared" si="21"/>
        <v>-1.0629838925351858</v>
      </c>
      <c r="G45" s="28">
        <f t="shared" si="22"/>
        <v>-0.54801179590395965</v>
      </c>
      <c r="H45" s="27">
        <f t="shared" si="23"/>
        <v>0.28313150932001602</v>
      </c>
      <c r="I45" s="41">
        <v>16</v>
      </c>
      <c r="J45" s="42">
        <f t="shared" si="24"/>
        <v>4.5301041491202563</v>
      </c>
      <c r="K45" s="30">
        <f t="shared" si="26"/>
        <v>0.45301041491202565</v>
      </c>
      <c r="L45" s="43">
        <f t="shared" si="27"/>
        <v>1.1128901909775897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0.23499999999999999</v>
      </c>
      <c r="C50">
        <v>0.23300000000000001</v>
      </c>
      <c r="D50" s="27">
        <f>AVERAGE(B50:C50)</f>
        <v>0.23399999999999999</v>
      </c>
      <c r="E50" s="27">
        <f t="shared" ref="E50:E55" si="28">D50-E$8</f>
        <v>0.183</v>
      </c>
      <c r="F50" s="27">
        <f t="shared" ref="F50:F55" si="29">LOG(E50)</f>
        <v>-0.73754891026957059</v>
      </c>
      <c r="G50" s="28">
        <f t="shared" ref="G50:G55" si="30">(F50-$B$16)/$B$15</f>
        <v>-0.1855337584110629</v>
      </c>
      <c r="H50" s="27">
        <f t="shared" ref="H50:H55" si="31">10^G50</f>
        <v>0.65232833249321509</v>
      </c>
      <c r="I50" s="41">
        <v>16</v>
      </c>
      <c r="J50" s="42">
        <f t="shared" ref="J50:J55" si="32">H50*I50</f>
        <v>10.437253319891441</v>
      </c>
      <c r="K50" s="30">
        <f>(0.1*J50/1000)*1000</f>
        <v>1.0437253319891442</v>
      </c>
      <c r="L50" s="43">
        <f t="shared" ref="L50:L55" si="33">K50*100/L31</f>
        <v>1.8663515501229433</v>
      </c>
      <c r="M50" s="30">
        <f>AVERAGE(L50:L52)</f>
        <v>1.5460924995756706</v>
      </c>
      <c r="N50" s="44">
        <f>STDEV(L50:L52)</f>
        <v>0.51634469326649024</v>
      </c>
      <c r="O50" s="48">
        <f>L50/L40</f>
        <v>3.9126262135759533</v>
      </c>
      <c r="P50" s="30">
        <f>AVERAGE(O50:O52)</f>
        <v>2.7608017086346144</v>
      </c>
      <c r="Q50" s="44">
        <f>STDEV(O50:O52)</f>
        <v>1.2541577420412988</v>
      </c>
      <c r="S50"/>
      <c r="T50"/>
    </row>
    <row r="51" spans="1:25" ht="15" x14ac:dyDescent="0.3">
      <c r="B51">
        <v>0.18</v>
      </c>
      <c r="C51">
        <v>0.2</v>
      </c>
      <c r="D51" s="27">
        <f t="shared" ref="D51:D55" si="34">AVERAGE(B51:C51)</f>
        <v>0.19</v>
      </c>
      <c r="E51" s="27">
        <f t="shared" si="28"/>
        <v>0.13900000000000001</v>
      </c>
      <c r="F51" s="27">
        <f t="shared" si="29"/>
        <v>-0.85698519974590492</v>
      </c>
      <c r="G51" s="28">
        <f t="shared" si="30"/>
        <v>-0.31856503708128298</v>
      </c>
      <c r="H51" s="27">
        <f t="shared" si="31"/>
        <v>0.48021416114474796</v>
      </c>
      <c r="I51" s="41">
        <v>16</v>
      </c>
      <c r="J51" s="42">
        <f t="shared" si="32"/>
        <v>7.6834265783159674</v>
      </c>
      <c r="K51" s="30">
        <f t="shared" ref="K51:K55" si="35">(0.1*J51/1000)*1000</f>
        <v>0.76834265783159683</v>
      </c>
      <c r="L51" s="43">
        <f t="shared" si="33"/>
        <v>1.8214941989821782</v>
      </c>
      <c r="M51" s="30"/>
      <c r="N51" s="44"/>
      <c r="O51" s="2">
        <f t="shared" ref="O51:O55" si="36">L51/L41</f>
        <v>2.9450781658174132</v>
      </c>
      <c r="P51" s="30"/>
      <c r="Q51" s="44"/>
      <c r="S51"/>
      <c r="T51"/>
    </row>
    <row r="52" spans="1:25" ht="15" x14ac:dyDescent="0.3">
      <c r="B52">
        <v>0.13900000000000001</v>
      </c>
      <c r="C52">
        <v>0.13100000000000001</v>
      </c>
      <c r="D52" s="27">
        <f t="shared" si="34"/>
        <v>0.13500000000000001</v>
      </c>
      <c r="E52" s="27">
        <f t="shared" si="28"/>
        <v>8.4000000000000019E-2</v>
      </c>
      <c r="F52" s="27">
        <f t="shared" si="29"/>
        <v>-1.0757207139381182</v>
      </c>
      <c r="G52" s="28">
        <f t="shared" si="30"/>
        <v>-0.56219840237721297</v>
      </c>
      <c r="H52" s="27">
        <f t="shared" si="31"/>
        <v>0.2740322001731284</v>
      </c>
      <c r="I52" s="41">
        <v>16</v>
      </c>
      <c r="J52" s="42">
        <f t="shared" si="32"/>
        <v>4.3845152027700545</v>
      </c>
      <c r="K52" s="30">
        <f t="shared" si="35"/>
        <v>0.43845152027700546</v>
      </c>
      <c r="L52" s="43">
        <f t="shared" si="33"/>
        <v>0.95043174962189059</v>
      </c>
      <c r="M52" s="30"/>
      <c r="N52" s="44"/>
      <c r="O52" s="2">
        <f t="shared" si="36"/>
        <v>1.4247007465104768</v>
      </c>
      <c r="P52" s="30"/>
      <c r="Q52" s="44"/>
      <c r="S52"/>
      <c r="T52"/>
    </row>
    <row r="53" spans="1:25" ht="15" x14ac:dyDescent="0.3">
      <c r="A53" s="1" t="s">
        <v>26</v>
      </c>
      <c r="B53">
        <v>0.24299999999999999</v>
      </c>
      <c r="C53">
        <v>0.23100000000000001</v>
      </c>
      <c r="D53" s="27">
        <f t="shared" si="34"/>
        <v>0.23699999999999999</v>
      </c>
      <c r="E53" s="27">
        <f t="shared" si="28"/>
        <v>0.186</v>
      </c>
      <c r="F53" s="27">
        <f t="shared" si="29"/>
        <v>-0.73048705578208373</v>
      </c>
      <c r="G53" s="28">
        <f t="shared" si="30"/>
        <v>-0.17766807925799816</v>
      </c>
      <c r="H53" s="27">
        <f t="shared" si="31"/>
        <v>0.66425054703790776</v>
      </c>
      <c r="I53" s="41">
        <v>16</v>
      </c>
      <c r="J53" s="42">
        <f t="shared" si="32"/>
        <v>10.628008752606524</v>
      </c>
      <c r="K53" s="30">
        <f t="shared" si="35"/>
        <v>1.0628008752606524</v>
      </c>
      <c r="L53" s="43">
        <f t="shared" si="33"/>
        <v>2.5918645745287181</v>
      </c>
      <c r="M53" s="30">
        <f>AVERAGE(L53:L55)</f>
        <v>2.3714406974312383</v>
      </c>
      <c r="N53" s="44">
        <f>STDEV(L53:L55)</f>
        <v>0.1909650327540959</v>
      </c>
      <c r="O53" s="2">
        <f t="shared" si="36"/>
        <v>2.0909402122201053</v>
      </c>
      <c r="P53" s="30">
        <f>AVERAGE(O53:O55)</f>
        <v>2.1855611945984368</v>
      </c>
      <c r="Q53" s="44">
        <f>STDEV(O53:O55)</f>
        <v>0.22146050045906732</v>
      </c>
      <c r="S53"/>
      <c r="T53"/>
    </row>
    <row r="54" spans="1:25" ht="15" x14ac:dyDescent="0.3">
      <c r="A54" s="45"/>
      <c r="B54">
        <v>0.192</v>
      </c>
      <c r="C54">
        <v>0.19700000000000001</v>
      </c>
      <c r="D54" s="27">
        <f t="shared" si="34"/>
        <v>0.19450000000000001</v>
      </c>
      <c r="E54" s="27">
        <f t="shared" si="28"/>
        <v>0.14350000000000002</v>
      </c>
      <c r="F54" s="27">
        <f t="shared" si="29"/>
        <v>-0.84314809892998877</v>
      </c>
      <c r="G54" s="28">
        <f t="shared" si="30"/>
        <v>-0.30315291047637194</v>
      </c>
      <c r="H54" s="27">
        <f t="shared" si="31"/>
        <v>0.49756186788341183</v>
      </c>
      <c r="I54" s="41">
        <v>16</v>
      </c>
      <c r="J54" s="42">
        <f t="shared" si="32"/>
        <v>7.9609898861345894</v>
      </c>
      <c r="K54" s="30">
        <f t="shared" si="35"/>
        <v>0.79609898861345896</v>
      </c>
      <c r="L54" s="43">
        <f t="shared" si="33"/>
        <v>2.2664851396486969</v>
      </c>
      <c r="M54" s="30"/>
      <c r="N54" s="44"/>
      <c r="O54" s="2">
        <f t="shared" si="36"/>
        <v>2.4386140137949917</v>
      </c>
      <c r="P54" s="30"/>
      <c r="Q54" s="44"/>
      <c r="S54"/>
      <c r="T54"/>
    </row>
    <row r="55" spans="1:25" ht="15" x14ac:dyDescent="0.3">
      <c r="A55" s="46"/>
      <c r="B55">
        <v>0.217</v>
      </c>
      <c r="C55">
        <v>0.20799999999999999</v>
      </c>
      <c r="D55" s="27">
        <f t="shared" si="34"/>
        <v>0.21249999999999999</v>
      </c>
      <c r="E55" s="27">
        <f t="shared" si="28"/>
        <v>0.1615</v>
      </c>
      <c r="F55" s="27">
        <f t="shared" si="29"/>
        <v>-0.79182747333287828</v>
      </c>
      <c r="G55" s="28">
        <f t="shared" si="30"/>
        <v>-0.24599064869418538</v>
      </c>
      <c r="H55" s="27">
        <f t="shared" si="31"/>
        <v>0.56755682601122304</v>
      </c>
      <c r="I55" s="41">
        <v>16</v>
      </c>
      <c r="J55" s="42">
        <f t="shared" si="32"/>
        <v>9.0809092161795686</v>
      </c>
      <c r="K55" s="30">
        <f t="shared" si="35"/>
        <v>0.9080909216179569</v>
      </c>
      <c r="L55" s="43">
        <f t="shared" si="33"/>
        <v>2.2559723781162999</v>
      </c>
      <c r="M55" s="30"/>
      <c r="N55" s="44"/>
      <c r="O55" s="2">
        <f t="shared" si="36"/>
        <v>2.027129357780213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2.7608017086346144</v>
      </c>
      <c r="O58" s="30">
        <f>Q50</f>
        <v>1.2541577420412988</v>
      </c>
    </row>
    <row r="59" spans="1:25" ht="15" x14ac:dyDescent="0.3">
      <c r="D59"/>
      <c r="E59"/>
      <c r="G59"/>
      <c r="M59" s="2" t="s">
        <v>26</v>
      </c>
      <c r="N59" s="30">
        <f>P53</f>
        <v>2.1855611945984368</v>
      </c>
      <c r="O59" s="30">
        <f>Q53</f>
        <v>0.22146050045906732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0.58753489093778277</v>
      </c>
      <c r="C65" s="30">
        <f>N40</f>
        <v>9.8758688202742084E-2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1.5460924995756706</v>
      </c>
      <c r="C66" s="30">
        <f>N50</f>
        <v>0.51634469326649024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1.0939581439091084</v>
      </c>
      <c r="C67" s="30">
        <f>N43</f>
        <v>0.1559411476992871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2.3714406974312383</v>
      </c>
      <c r="C68" s="30">
        <f>N53</f>
        <v>0.1909650327540959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42051</v>
      </c>
    </row>
    <row r="2" spans="1:20" x14ac:dyDescent="0.2">
      <c r="A2" s="1" t="s">
        <v>1</v>
      </c>
      <c r="B2" s="2">
        <v>84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5.0999999999999997E-2</v>
      </c>
      <c r="D8">
        <v>5.0999999999999997E-2</v>
      </c>
      <c r="E8" s="11">
        <f t="shared" ref="E8:E13" si="1">AVERAGE(C8:D8)</f>
        <v>5.0999999999999997E-2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si="0"/>
        <v>0.13695652173913042</v>
      </c>
      <c r="C9">
        <v>9.6000000000000002E-2</v>
      </c>
      <c r="D9">
        <v>0.10100000000000001</v>
      </c>
      <c r="E9" s="11">
        <f t="shared" si="1"/>
        <v>9.8500000000000004E-2</v>
      </c>
      <c r="F9" s="12">
        <f>(E9-$E$8)</f>
        <v>4.7500000000000007E-2</v>
      </c>
      <c r="G9" s="12">
        <f>LOG(B9)</f>
        <v>-0.86341728222799241</v>
      </c>
      <c r="H9" s="12">
        <f>LOG(F9)</f>
        <v>-1.3233063903751334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0.16900000000000001</v>
      </c>
      <c r="D10">
        <v>0.17100000000000001</v>
      </c>
      <c r="E10" s="11">
        <f t="shared" si="1"/>
        <v>0.17</v>
      </c>
      <c r="F10" s="12">
        <f>(E10-$E$8)</f>
        <v>0.11900000000000002</v>
      </c>
      <c r="G10" s="12">
        <f>LOG(B10)</f>
        <v>-0.34469449671881253</v>
      </c>
      <c r="H10" s="12">
        <f>LOG(F10)</f>
        <v>-0.92445303860746919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>
        <v>0.41</v>
      </c>
      <c r="D11">
        <v>0.42099999999999999</v>
      </c>
      <c r="E11" s="11">
        <f t="shared" si="1"/>
        <v>0.41549999999999998</v>
      </c>
      <c r="F11" s="12">
        <f>(E11-$E$8)</f>
        <v>0.36449999999999999</v>
      </c>
      <c r="G11" s="12">
        <f>LOG(B11)</f>
        <v>0.13658271777200767</v>
      </c>
      <c r="H11" s="12">
        <f>LOG(F11)</f>
        <v>-0.43830246734600659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1.1160000000000001</v>
      </c>
      <c r="D12">
        <v>1.23</v>
      </c>
      <c r="E12" s="11">
        <f t="shared" si="1"/>
        <v>1.173</v>
      </c>
      <c r="F12" s="12">
        <f>(E12-$E$8)</f>
        <v>1.1220000000000001</v>
      </c>
      <c r="G12" s="12">
        <f>LOG(B12)</f>
        <v>0.66357802924717735</v>
      </c>
      <c r="H12" s="12">
        <f>LOG(F12)</f>
        <v>4.9992856920142645E-2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1.9179999999999999</v>
      </c>
      <c r="D13">
        <v>1.9710000000000001</v>
      </c>
      <c r="E13" s="11">
        <f t="shared" si="1"/>
        <v>1.9445000000000001</v>
      </c>
      <c r="F13" s="12">
        <f>(E13-$E$8)</f>
        <v>1.8935000000000002</v>
      </c>
      <c r="G13" s="12">
        <f>LOG(B13)</f>
        <v>0.96049145871632635</v>
      </c>
      <c r="H13" s="12">
        <f>LOG(F13)</f>
        <v>0.27726530945684513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0.89780606989738665</v>
      </c>
      <c r="N15"/>
    </row>
    <row r="16" spans="1:20" ht="15" x14ac:dyDescent="0.25">
      <c r="A16" s="5" t="s">
        <v>11</v>
      </c>
      <c r="B16" s="11">
        <f>INTERCEPT(H9:H13,G9:G13)</f>
        <v>-0.57097557579724301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0.66700000000000004</v>
      </c>
      <c r="C22">
        <v>0.71699999999999997</v>
      </c>
      <c r="D22" s="27">
        <f>AVERAGE(B22:C22)</f>
        <v>0.69199999999999995</v>
      </c>
      <c r="E22" s="27">
        <f t="shared" ref="E22:E27" si="2">D22-E$8</f>
        <v>0.6409999999999999</v>
      </c>
      <c r="F22" s="27">
        <f>LOG(E22)</f>
        <v>-0.19314197048118265</v>
      </c>
      <c r="G22" s="28">
        <f>(F22-$B$16)/$B$15</f>
        <v>0.42084100117438977</v>
      </c>
      <c r="H22" s="28">
        <f>10^G22</f>
        <v>2.63536637961503</v>
      </c>
      <c r="I22" s="29">
        <v>500</v>
      </c>
      <c r="J22" s="30">
        <f>(H22*I22)</f>
        <v>1317.683189807515</v>
      </c>
      <c r="K22" s="31">
        <f>(0.05*J22/1000)*1000</f>
        <v>65.884159490375751</v>
      </c>
      <c r="L22" s="32">
        <f>K22+K40+K50</f>
        <v>66.823928714591091</v>
      </c>
      <c r="M22" s="33">
        <f>(L22*1000000/50000)/1000</f>
        <v>1.3364785742918217</v>
      </c>
      <c r="N22" s="34"/>
    </row>
    <row r="23" spans="1:17" ht="15" x14ac:dyDescent="0.3">
      <c r="B23">
        <v>0.63400000000000001</v>
      </c>
      <c r="C23">
        <v>0.60899999999999999</v>
      </c>
      <c r="D23" s="27">
        <f t="shared" ref="D23:D27" si="3">AVERAGE(B23:C23)</f>
        <v>0.62149999999999994</v>
      </c>
      <c r="E23" s="27">
        <f t="shared" si="2"/>
        <v>0.5704999999999999</v>
      </c>
      <c r="F23" s="27">
        <f t="shared" ref="F23:F27" si="4">LOG(E23)</f>
        <v>-0.24374435124576663</v>
      </c>
      <c r="G23" s="28">
        <f t="shared" ref="G23:G27" si="5">(F23-$B$16)/$B$15</f>
        <v>0.36447873936614922</v>
      </c>
      <c r="H23" s="28">
        <f t="shared" ref="H23:H27" si="6">10^G23</f>
        <v>2.314614872616362</v>
      </c>
      <c r="I23" s="29">
        <v>500</v>
      </c>
      <c r="J23" s="30">
        <f t="shared" ref="J23:J27" si="7">(H23*I23)</f>
        <v>1157.307436308181</v>
      </c>
      <c r="K23" s="31">
        <f t="shared" ref="K23:K27" si="8">(0.05*J23/1000)*1000</f>
        <v>57.865371815409048</v>
      </c>
      <c r="L23" s="32">
        <f>K23+K41+K51</f>
        <v>58.679985379184068</v>
      </c>
      <c r="M23" s="33">
        <f t="shared" ref="M23:M27" si="9">(L23*1000000/50000)/1000</f>
        <v>1.1735997075836813</v>
      </c>
      <c r="N23" s="34"/>
    </row>
    <row r="24" spans="1:17" ht="15" x14ac:dyDescent="0.3">
      <c r="B24">
        <v>0.66400000000000003</v>
      </c>
      <c r="C24">
        <v>0.61599999999999999</v>
      </c>
      <c r="D24" s="27">
        <f t="shared" si="3"/>
        <v>0.64</v>
      </c>
      <c r="E24" s="27">
        <f t="shared" si="2"/>
        <v>0.58899999999999997</v>
      </c>
      <c r="F24" s="27">
        <f t="shared" si="4"/>
        <v>-0.22988470521289839</v>
      </c>
      <c r="G24" s="28">
        <f t="shared" si="5"/>
        <v>0.37991597742631555</v>
      </c>
      <c r="H24" s="28">
        <f t="shared" si="6"/>
        <v>2.3983688638037153</v>
      </c>
      <c r="I24" s="29">
        <v>500</v>
      </c>
      <c r="J24" s="30">
        <f t="shared" si="7"/>
        <v>1199.1844319018576</v>
      </c>
      <c r="K24" s="31">
        <f t="shared" si="8"/>
        <v>59.959221595092885</v>
      </c>
      <c r="L24" s="32">
        <f t="shared" ref="L24:L27" si="10">K24+K42+K52</f>
        <v>61.110797173563611</v>
      </c>
      <c r="M24" s="33">
        <f t="shared" si="9"/>
        <v>1.2222159434712723</v>
      </c>
      <c r="N24" s="34"/>
    </row>
    <row r="25" spans="1:17" ht="15" x14ac:dyDescent="0.3">
      <c r="A25" s="1" t="s">
        <v>26</v>
      </c>
      <c r="B25">
        <v>0.623</v>
      </c>
      <c r="C25">
        <v>0.60699999999999998</v>
      </c>
      <c r="D25" s="27">
        <f t="shared" si="3"/>
        <v>0.61499999999999999</v>
      </c>
      <c r="E25" s="27">
        <f t="shared" si="2"/>
        <v>0.56399999999999995</v>
      </c>
      <c r="F25" s="27">
        <f t="shared" si="4"/>
        <v>-0.24872089601665776</v>
      </c>
      <c r="G25" s="28">
        <f t="shared" si="5"/>
        <v>0.35893573298899267</v>
      </c>
      <c r="H25" s="28">
        <f t="shared" si="6"/>
        <v>2.2852606048907518</v>
      </c>
      <c r="I25" s="29">
        <v>500</v>
      </c>
      <c r="J25" s="30">
        <f t="shared" si="7"/>
        <v>1142.6303024453759</v>
      </c>
      <c r="K25" s="31">
        <f t="shared" si="8"/>
        <v>57.131515122268802</v>
      </c>
      <c r="L25" s="32">
        <f t="shared" si="10"/>
        <v>58.143547233953981</v>
      </c>
      <c r="M25" s="33">
        <f t="shared" si="9"/>
        <v>1.1628709446790797</v>
      </c>
      <c r="N25" s="34"/>
    </row>
    <row r="26" spans="1:17" ht="15" x14ac:dyDescent="0.3">
      <c r="B26">
        <v>0.56999999999999995</v>
      </c>
      <c r="C26">
        <v>0.58899999999999997</v>
      </c>
      <c r="D26" s="27">
        <f t="shared" si="3"/>
        <v>0.5794999999999999</v>
      </c>
      <c r="E26" s="27">
        <f t="shared" si="2"/>
        <v>0.52849999999999986</v>
      </c>
      <c r="F26" s="27">
        <f t="shared" si="4"/>
        <v>-0.27695500835655507</v>
      </c>
      <c r="G26" s="28">
        <f t="shared" si="5"/>
        <v>0.32748783651495311</v>
      </c>
      <c r="H26" s="28">
        <f t="shared" si="6"/>
        <v>2.1256308108648843</v>
      </c>
      <c r="I26" s="29">
        <v>500</v>
      </c>
      <c r="J26" s="30">
        <f t="shared" si="7"/>
        <v>1062.815405432442</v>
      </c>
      <c r="K26" s="31">
        <f t="shared" si="8"/>
        <v>53.140770271622102</v>
      </c>
      <c r="L26" s="32">
        <f t="shared" si="10"/>
        <v>54.06889632922266</v>
      </c>
      <c r="M26" s="33">
        <f t="shared" si="9"/>
        <v>1.0813779265844532</v>
      </c>
      <c r="N26" s="34"/>
    </row>
    <row r="27" spans="1:17" ht="15" x14ac:dyDescent="0.3">
      <c r="B27">
        <v>0.622</v>
      </c>
      <c r="C27">
        <v>0.57999999999999996</v>
      </c>
      <c r="D27" s="27">
        <f t="shared" si="3"/>
        <v>0.60099999999999998</v>
      </c>
      <c r="E27" s="27">
        <f t="shared" si="2"/>
        <v>0.54999999999999993</v>
      </c>
      <c r="F27" s="27">
        <f t="shared" si="4"/>
        <v>-0.25963731050575622</v>
      </c>
      <c r="G27" s="28">
        <f t="shared" si="5"/>
        <v>0.34677674358680899</v>
      </c>
      <c r="H27" s="28">
        <f t="shared" si="6"/>
        <v>2.2221672543736926</v>
      </c>
      <c r="I27" s="29">
        <v>500</v>
      </c>
      <c r="J27" s="30">
        <f t="shared" si="7"/>
        <v>1111.0836271868463</v>
      </c>
      <c r="K27" s="31">
        <f t="shared" si="8"/>
        <v>55.554181359342323</v>
      </c>
      <c r="L27" s="32">
        <f t="shared" si="10"/>
        <v>56.708256355632955</v>
      </c>
      <c r="M27" s="33">
        <f t="shared" si="9"/>
        <v>1.1341651271126592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0.66700000000000004</v>
      </c>
      <c r="C31">
        <v>0.71699999999999997</v>
      </c>
      <c r="D31" s="27">
        <f t="shared" ref="D31:D36" si="11">AVERAGE(B31:C31)</f>
        <v>0.69199999999999995</v>
      </c>
      <c r="E31" s="27">
        <f t="shared" ref="E31:E36" si="12">D31-E$8</f>
        <v>0.6409999999999999</v>
      </c>
      <c r="F31" s="27">
        <f>LOG(E31)</f>
        <v>-0.19314197048118265</v>
      </c>
      <c r="G31" s="28">
        <f>(F31-$B$16)/$B$15</f>
        <v>0.42084100117438977</v>
      </c>
      <c r="H31" s="28">
        <f>10^G31</f>
        <v>2.63536637961503</v>
      </c>
      <c r="I31" s="29">
        <v>500</v>
      </c>
      <c r="J31" s="30">
        <f>(H31*I31)</f>
        <v>1317.683189807515</v>
      </c>
      <c r="K31" s="31">
        <f>(0.05*J31/1000)*1000</f>
        <v>65.884159490375751</v>
      </c>
      <c r="L31" s="32">
        <f>K31+K50</f>
        <v>66.536471621162747</v>
      </c>
      <c r="M31" s="33">
        <f>(L31*1000000/50000)/1000</f>
        <v>1.330729432423255</v>
      </c>
      <c r="N31" s="35"/>
      <c r="Q31"/>
    </row>
    <row r="32" spans="1:17" ht="15" x14ac:dyDescent="0.3">
      <c r="B32">
        <v>0.63400000000000001</v>
      </c>
      <c r="C32">
        <v>0.60899999999999999</v>
      </c>
      <c r="D32" s="27">
        <f t="shared" si="11"/>
        <v>0.62149999999999994</v>
      </c>
      <c r="E32" s="27">
        <f t="shared" si="12"/>
        <v>0.5704999999999999</v>
      </c>
      <c r="F32" s="27">
        <f t="shared" ref="F32:F36" si="13">LOG(E32)</f>
        <v>-0.24374435124576663</v>
      </c>
      <c r="G32" s="28">
        <f t="shared" ref="G32:G36" si="14">(F32-$B$16)/$B$15</f>
        <v>0.36447873936614922</v>
      </c>
      <c r="H32" s="28">
        <f t="shared" ref="H32:H36" si="15">10^G32</f>
        <v>2.314614872616362</v>
      </c>
      <c r="I32" s="29">
        <v>500</v>
      </c>
      <c r="J32" s="30">
        <f t="shared" ref="J32:J36" si="16">(H32*I32)</f>
        <v>1157.307436308181</v>
      </c>
      <c r="K32" s="31">
        <f t="shared" ref="K32:K36" si="17">(0.05*J32/1000)*1000</f>
        <v>57.865371815409048</v>
      </c>
      <c r="L32" s="32">
        <f>K32+K51</f>
        <v>58.347642765092502</v>
      </c>
      <c r="M32" s="33">
        <f t="shared" ref="M32:M36" si="18">(L32*1000000/50000)/1000</f>
        <v>1.16695285530185</v>
      </c>
      <c r="N32" s="36"/>
      <c r="Q32"/>
    </row>
    <row r="33" spans="1:21" ht="15" x14ac:dyDescent="0.3">
      <c r="B33">
        <v>0.66400000000000003</v>
      </c>
      <c r="C33">
        <v>0.61599999999999999</v>
      </c>
      <c r="D33" s="27">
        <f t="shared" si="11"/>
        <v>0.64</v>
      </c>
      <c r="E33" s="27">
        <f t="shared" si="12"/>
        <v>0.58899999999999997</v>
      </c>
      <c r="F33" s="27">
        <f t="shared" si="13"/>
        <v>-0.22988470521289839</v>
      </c>
      <c r="G33" s="28">
        <f t="shared" si="14"/>
        <v>0.37991597742631555</v>
      </c>
      <c r="H33" s="28">
        <f t="shared" si="15"/>
        <v>2.3983688638037153</v>
      </c>
      <c r="I33" s="29">
        <v>500</v>
      </c>
      <c r="J33" s="30">
        <f t="shared" si="16"/>
        <v>1199.1844319018576</v>
      </c>
      <c r="K33" s="31">
        <f t="shared" si="17"/>
        <v>59.959221595092885</v>
      </c>
      <c r="L33" s="32">
        <f t="shared" ref="L33:L36" si="19">K33+K52</f>
        <v>60.581332983863163</v>
      </c>
      <c r="M33" s="33">
        <f t="shared" si="18"/>
        <v>1.2116266596772631</v>
      </c>
      <c r="N33" s="36"/>
      <c r="Q33"/>
      <c r="R33"/>
      <c r="S33"/>
    </row>
    <row r="34" spans="1:21" ht="15" x14ac:dyDescent="0.3">
      <c r="A34" s="1" t="s">
        <v>26</v>
      </c>
      <c r="B34">
        <v>0.623</v>
      </c>
      <c r="C34">
        <v>0.60699999999999998</v>
      </c>
      <c r="D34" s="27">
        <f t="shared" si="11"/>
        <v>0.61499999999999999</v>
      </c>
      <c r="E34" s="27">
        <f t="shared" si="12"/>
        <v>0.56399999999999995</v>
      </c>
      <c r="F34" s="27">
        <f t="shared" si="13"/>
        <v>-0.24872089601665776</v>
      </c>
      <c r="G34" s="28">
        <f t="shared" si="14"/>
        <v>0.35893573298899267</v>
      </c>
      <c r="H34" s="28">
        <f t="shared" si="15"/>
        <v>2.2852606048907518</v>
      </c>
      <c r="I34" s="29">
        <v>500</v>
      </c>
      <c r="J34" s="30">
        <f t="shared" si="16"/>
        <v>1142.6303024453759</v>
      </c>
      <c r="K34" s="31">
        <f t="shared" si="17"/>
        <v>57.131515122268802</v>
      </c>
      <c r="L34" s="32">
        <f t="shared" si="19"/>
        <v>57.765689230595214</v>
      </c>
      <c r="M34" s="33">
        <f t="shared" si="18"/>
        <v>1.1553137846119044</v>
      </c>
      <c r="N34" s="36"/>
      <c r="Q34"/>
      <c r="R34"/>
      <c r="S34"/>
    </row>
    <row r="35" spans="1:21" ht="15" x14ac:dyDescent="0.3">
      <c r="B35">
        <v>0.56999999999999995</v>
      </c>
      <c r="C35">
        <v>0.58899999999999997</v>
      </c>
      <c r="D35" s="27">
        <f t="shared" si="11"/>
        <v>0.5794999999999999</v>
      </c>
      <c r="E35" s="27">
        <f t="shared" si="12"/>
        <v>0.52849999999999986</v>
      </c>
      <c r="F35" s="27">
        <f t="shared" si="13"/>
        <v>-0.27695500835655507</v>
      </c>
      <c r="G35" s="28">
        <f t="shared" si="14"/>
        <v>0.32748783651495311</v>
      </c>
      <c r="H35" s="28">
        <f t="shared" si="15"/>
        <v>2.1256308108648843</v>
      </c>
      <c r="I35" s="29">
        <v>500</v>
      </c>
      <c r="J35" s="30">
        <f t="shared" si="16"/>
        <v>1062.815405432442</v>
      </c>
      <c r="K35" s="31">
        <f t="shared" si="17"/>
        <v>53.140770271622102</v>
      </c>
      <c r="L35" s="32">
        <f t="shared" si="19"/>
        <v>53.747836852999633</v>
      </c>
      <c r="M35" s="33">
        <f t="shared" si="18"/>
        <v>1.0749567370599928</v>
      </c>
      <c r="N35" s="36"/>
      <c r="Q35"/>
      <c r="R35"/>
      <c r="S35"/>
    </row>
    <row r="36" spans="1:21" ht="15" x14ac:dyDescent="0.3">
      <c r="B36">
        <v>0.622</v>
      </c>
      <c r="C36">
        <v>0.57999999999999996</v>
      </c>
      <c r="D36" s="27">
        <f t="shared" si="11"/>
        <v>0.60099999999999998</v>
      </c>
      <c r="E36" s="27">
        <f t="shared" si="12"/>
        <v>0.54999999999999993</v>
      </c>
      <c r="F36" s="27">
        <f t="shared" si="13"/>
        <v>-0.25963731050575622</v>
      </c>
      <c r="G36" s="28">
        <f t="shared" si="14"/>
        <v>0.34677674358680899</v>
      </c>
      <c r="H36" s="28">
        <f t="shared" si="15"/>
        <v>2.2221672543736926</v>
      </c>
      <c r="I36" s="29">
        <v>500</v>
      </c>
      <c r="J36" s="30">
        <f t="shared" si="16"/>
        <v>1111.0836271868463</v>
      </c>
      <c r="K36" s="31">
        <f t="shared" si="17"/>
        <v>55.554181359342323</v>
      </c>
      <c r="L36" s="32">
        <f t="shared" si="19"/>
        <v>56.258161597539832</v>
      </c>
      <c r="M36" s="33">
        <f t="shared" si="18"/>
        <v>1.1251632319507967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0.106</v>
      </c>
      <c r="C40">
        <v>0.111</v>
      </c>
      <c r="D40" s="27">
        <f>AVERAGE(B40:C40)</f>
        <v>0.1085</v>
      </c>
      <c r="E40" s="27">
        <f t="shared" ref="E40:E45" si="20">D40-E$8</f>
        <v>5.7500000000000002E-2</v>
      </c>
      <c r="F40" s="27">
        <f t="shared" ref="F40:F45" si="21">LOG(E40)</f>
        <v>-1.2403321553103694</v>
      </c>
      <c r="G40" s="28">
        <f t="shared" ref="G40:G45" si="22">(F40-$B$16)/$B$15</f>
        <v>-0.74554695268392368</v>
      </c>
      <c r="H40" s="27">
        <f t="shared" ref="H40:H45" si="23">10^G40</f>
        <v>0.17966068339271496</v>
      </c>
      <c r="I40" s="41">
        <v>16</v>
      </c>
      <c r="J40" s="42">
        <f t="shared" ref="J40:J45" si="24">H40*I40</f>
        <v>2.8745709342834393</v>
      </c>
      <c r="K40" s="30">
        <f>(0.1*J40/1000)*1000</f>
        <v>0.28745709342834397</v>
      </c>
      <c r="L40" s="43">
        <f>K40*100/L22</f>
        <v>0.43017089679969284</v>
      </c>
      <c r="M40" s="30">
        <f>AVERAGE(L40:L42)</f>
        <v>0.62097860285395212</v>
      </c>
      <c r="N40" s="44">
        <f>STDEV(L40:L42)</f>
        <v>0.22318393392181668</v>
      </c>
      <c r="R40"/>
      <c r="S40"/>
      <c r="T40"/>
      <c r="U40"/>
    </row>
    <row r="41" spans="1:21" ht="15" x14ac:dyDescent="0.3">
      <c r="B41">
        <v>0.115</v>
      </c>
      <c r="C41">
        <v>0.11799999999999999</v>
      </c>
      <c r="D41" s="27">
        <f t="shared" ref="D41:D45" si="25">AVERAGE(B41:C41)</f>
        <v>0.11649999999999999</v>
      </c>
      <c r="E41" s="27">
        <f t="shared" si="20"/>
        <v>6.5500000000000003E-2</v>
      </c>
      <c r="F41" s="27">
        <f t="shared" si="21"/>
        <v>-1.1837587000082168</v>
      </c>
      <c r="G41" s="28">
        <f t="shared" si="22"/>
        <v>-0.68253395110261494</v>
      </c>
      <c r="H41" s="27">
        <f t="shared" si="23"/>
        <v>0.20771413380722961</v>
      </c>
      <c r="I41" s="41">
        <v>16</v>
      </c>
      <c r="J41" s="42">
        <f t="shared" si="24"/>
        <v>3.3234261409156738</v>
      </c>
      <c r="K41" s="30">
        <f t="shared" ref="K41:K45" si="26">(0.1*J41/1000)*1000</f>
        <v>0.3323426140915674</v>
      </c>
      <c r="L41" s="43">
        <f t="shared" ref="L41:L45" si="27">K41*100/L23</f>
        <v>0.56636451414226396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0.14299999999999999</v>
      </c>
      <c r="C42">
        <v>0.158</v>
      </c>
      <c r="D42" s="27">
        <f t="shared" si="25"/>
        <v>0.15049999999999999</v>
      </c>
      <c r="E42" s="27">
        <f t="shared" si="20"/>
        <v>9.9500000000000005E-2</v>
      </c>
      <c r="F42" s="27">
        <f t="shared" si="21"/>
        <v>-1.0021769192542744</v>
      </c>
      <c r="G42" s="28">
        <f t="shared" si="22"/>
        <v>-0.4802833907174574</v>
      </c>
      <c r="H42" s="27">
        <f t="shared" si="23"/>
        <v>0.33091511856277844</v>
      </c>
      <c r="I42" s="41">
        <v>16</v>
      </c>
      <c r="J42" s="42">
        <f t="shared" si="24"/>
        <v>5.2946418970044551</v>
      </c>
      <c r="K42" s="30">
        <f t="shared" si="26"/>
        <v>0.52946418970044551</v>
      </c>
      <c r="L42" s="43">
        <f t="shared" si="27"/>
        <v>0.86640039761989962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0.124</v>
      </c>
      <c r="C43">
        <v>0.125</v>
      </c>
      <c r="D43" s="27">
        <f t="shared" si="25"/>
        <v>0.1245</v>
      </c>
      <c r="E43" s="27">
        <f t="shared" si="20"/>
        <v>7.350000000000001E-2</v>
      </c>
      <c r="F43" s="27">
        <f t="shared" si="21"/>
        <v>-1.133712660915805</v>
      </c>
      <c r="G43" s="28">
        <f t="shared" si="22"/>
        <v>-0.62679135727260027</v>
      </c>
      <c r="H43" s="27">
        <f t="shared" si="23"/>
        <v>0.23616125209922853</v>
      </c>
      <c r="I43" s="41">
        <v>16</v>
      </c>
      <c r="J43" s="42">
        <f t="shared" si="24"/>
        <v>3.7785800335876565</v>
      </c>
      <c r="K43" s="30">
        <f t="shared" si="26"/>
        <v>0.37785800335876568</v>
      </c>
      <c r="L43" s="43">
        <f t="shared" si="27"/>
        <v>0.6498709166098291</v>
      </c>
      <c r="M43" s="30">
        <f>AVERAGE(L43:L45)</f>
        <v>0.67912341411827137</v>
      </c>
      <c r="N43" s="44">
        <f>STDEV(L43:L45)</f>
        <v>0.10311313821589643</v>
      </c>
      <c r="R43"/>
      <c r="S43"/>
      <c r="T43"/>
      <c r="U43"/>
    </row>
    <row r="44" spans="1:21" ht="15" x14ac:dyDescent="0.3">
      <c r="A44" s="45"/>
      <c r="B44">
        <v>0.113</v>
      </c>
      <c r="C44">
        <v>0.11600000000000001</v>
      </c>
      <c r="D44" s="27">
        <f t="shared" si="25"/>
        <v>0.1145</v>
      </c>
      <c r="E44" s="27">
        <f t="shared" si="20"/>
        <v>6.3500000000000001E-2</v>
      </c>
      <c r="F44" s="27">
        <f t="shared" si="21"/>
        <v>-1.1972262747080242</v>
      </c>
      <c r="G44" s="28">
        <f t="shared" si="22"/>
        <v>-0.69753448980619792</v>
      </c>
      <c r="H44" s="27">
        <f t="shared" si="23"/>
        <v>0.20066217263939345</v>
      </c>
      <c r="I44" s="41">
        <v>16</v>
      </c>
      <c r="J44" s="42">
        <f t="shared" si="24"/>
        <v>3.2105947622302953</v>
      </c>
      <c r="K44" s="30">
        <f t="shared" si="26"/>
        <v>0.32105947622302955</v>
      </c>
      <c r="L44" s="43">
        <f t="shared" si="27"/>
        <v>0.59379698499506139</v>
      </c>
      <c r="M44" s="30"/>
      <c r="N44" s="44"/>
      <c r="R44"/>
      <c r="S44"/>
      <c r="T44"/>
      <c r="U44"/>
    </row>
    <row r="45" spans="1:21" ht="15" x14ac:dyDescent="0.3">
      <c r="A45" s="46"/>
      <c r="B45">
        <v>0.14099999999999999</v>
      </c>
      <c r="C45">
        <v>0.13300000000000001</v>
      </c>
      <c r="D45" s="27">
        <f t="shared" si="25"/>
        <v>0.13700000000000001</v>
      </c>
      <c r="E45" s="27">
        <f t="shared" si="20"/>
        <v>8.6000000000000021E-2</v>
      </c>
      <c r="F45" s="27">
        <f t="shared" si="21"/>
        <v>-1.0655015487564321</v>
      </c>
      <c r="G45" s="28">
        <f t="shared" si="22"/>
        <v>-0.55081602758122383</v>
      </c>
      <c r="H45" s="27">
        <f t="shared" si="23"/>
        <v>0.28130922380820372</v>
      </c>
      <c r="I45" s="41">
        <v>16</v>
      </c>
      <c r="J45" s="42">
        <f t="shared" si="24"/>
        <v>4.5009475809312596</v>
      </c>
      <c r="K45" s="30">
        <f t="shared" si="26"/>
        <v>0.45009475809312599</v>
      </c>
      <c r="L45" s="43">
        <f t="shared" si="27"/>
        <v>0.79370234074992341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0.17199999999999999</v>
      </c>
      <c r="C50">
        <v>0.17</v>
      </c>
      <c r="D50" s="27">
        <f>AVERAGE(B50:C50)</f>
        <v>0.17099999999999999</v>
      </c>
      <c r="E50" s="27">
        <f t="shared" ref="E50:E55" si="28">D50-E$8</f>
        <v>0.12</v>
      </c>
      <c r="F50" s="27">
        <f t="shared" ref="F50:F55" si="29">LOG(E50)</f>
        <v>-0.92081875395237522</v>
      </c>
      <c r="G50" s="28">
        <f t="shared" ref="G50:G55" si="30">(F50-$B$16)/$B$15</f>
        <v>-0.38966452765809101</v>
      </c>
      <c r="H50" s="27">
        <f t="shared" ref="H50:H55" si="31">10^G50</f>
        <v>0.4076950817418748</v>
      </c>
      <c r="I50" s="41">
        <v>16</v>
      </c>
      <c r="J50" s="42">
        <f t="shared" ref="J50:J55" si="32">H50*I50</f>
        <v>6.5231213078699968</v>
      </c>
      <c r="K50" s="30">
        <f>(0.1*J50/1000)*1000</f>
        <v>0.65231213078699968</v>
      </c>
      <c r="L50" s="43">
        <f t="shared" ref="L50:L55" si="33">K50*100/L31</f>
        <v>0.98038281095074442</v>
      </c>
      <c r="M50" s="30">
        <f>AVERAGE(L50:L52)</f>
        <v>0.94461100942933263</v>
      </c>
      <c r="N50" s="44">
        <f>STDEV(L50:L52)</f>
        <v>0.10485838504390775</v>
      </c>
      <c r="O50" s="48">
        <f>L50/L40</f>
        <v>2.2790542508673135</v>
      </c>
      <c r="P50" s="30">
        <f>AVERAGE(O50:O52)</f>
        <v>1.641232504714994</v>
      </c>
      <c r="Q50" s="44">
        <f>STDEV(O50:O52)</f>
        <v>0.56912259524738706</v>
      </c>
      <c r="S50"/>
      <c r="T50"/>
    </row>
    <row r="51" spans="1:25" ht="15" x14ac:dyDescent="0.3">
      <c r="B51">
        <v>0.13800000000000001</v>
      </c>
      <c r="C51">
        <v>0.14699999999999999</v>
      </c>
      <c r="D51" s="27">
        <f t="shared" ref="D51:D55" si="34">AVERAGE(B51:C51)</f>
        <v>0.14250000000000002</v>
      </c>
      <c r="E51" s="27">
        <f t="shared" si="28"/>
        <v>9.1500000000000026E-2</v>
      </c>
      <c r="F51" s="27">
        <f t="shared" si="29"/>
        <v>-1.0385789059335515</v>
      </c>
      <c r="G51" s="28">
        <f t="shared" si="30"/>
        <v>-0.52082888032796715</v>
      </c>
      <c r="H51" s="27">
        <f t="shared" si="31"/>
        <v>0.30141934355215799</v>
      </c>
      <c r="I51" s="41">
        <v>16</v>
      </c>
      <c r="J51" s="42">
        <f t="shared" si="32"/>
        <v>4.8227094968345279</v>
      </c>
      <c r="K51" s="30">
        <f t="shared" ref="K51:K55" si="35">(0.1*J51/1000)*1000</f>
        <v>0.4822709496834528</v>
      </c>
      <c r="L51" s="43">
        <f t="shared" si="33"/>
        <v>0.82654744361323162</v>
      </c>
      <c r="M51" s="30"/>
      <c r="N51" s="44"/>
      <c r="O51" s="2">
        <f t="shared" ref="O51:O55" si="36">L51/L41</f>
        <v>1.4593912983143094</v>
      </c>
      <c r="P51" s="30"/>
      <c r="Q51" s="44"/>
      <c r="S51"/>
      <c r="T51"/>
    </row>
    <row r="52" spans="1:25" ht="15" x14ac:dyDescent="0.3">
      <c r="B52">
        <v>0.16800000000000001</v>
      </c>
      <c r="C52">
        <v>0.16400000000000001</v>
      </c>
      <c r="D52" s="27">
        <f t="shared" si="34"/>
        <v>0.16600000000000001</v>
      </c>
      <c r="E52" s="27">
        <f t="shared" si="28"/>
        <v>0.11500000000000002</v>
      </c>
      <c r="F52" s="27">
        <f t="shared" si="29"/>
        <v>-0.93930215964638819</v>
      </c>
      <c r="G52" s="28">
        <f t="shared" si="30"/>
        <v>-0.4102518307670191</v>
      </c>
      <c r="H52" s="27">
        <f t="shared" si="31"/>
        <v>0.38881961798142289</v>
      </c>
      <c r="I52" s="41">
        <v>16</v>
      </c>
      <c r="J52" s="42">
        <f t="shared" si="32"/>
        <v>6.2211138877027663</v>
      </c>
      <c r="K52" s="30">
        <f t="shared" si="35"/>
        <v>0.62211138877027672</v>
      </c>
      <c r="L52" s="43">
        <f t="shared" si="33"/>
        <v>1.0269027737240222</v>
      </c>
      <c r="M52" s="30"/>
      <c r="N52" s="44"/>
      <c r="O52" s="2">
        <f t="shared" si="36"/>
        <v>1.1852519649633597</v>
      </c>
      <c r="P52" s="30"/>
      <c r="Q52" s="44"/>
      <c r="S52"/>
      <c r="T52"/>
    </row>
    <row r="53" spans="1:25" ht="15" x14ac:dyDescent="0.3">
      <c r="A53" s="1" t="s">
        <v>26</v>
      </c>
      <c r="B53">
        <v>0.17199999999999999</v>
      </c>
      <c r="C53">
        <v>0.16400000000000001</v>
      </c>
      <c r="D53" s="27">
        <f t="shared" si="34"/>
        <v>0.16799999999999998</v>
      </c>
      <c r="E53" s="27">
        <f t="shared" si="28"/>
        <v>0.11699999999999999</v>
      </c>
      <c r="F53" s="27">
        <f t="shared" si="29"/>
        <v>-0.93181413825383841</v>
      </c>
      <c r="G53" s="28">
        <f t="shared" si="30"/>
        <v>-0.40191147571305336</v>
      </c>
      <c r="H53" s="27">
        <f t="shared" si="31"/>
        <v>0.39635881770400738</v>
      </c>
      <c r="I53" s="41">
        <v>16</v>
      </c>
      <c r="J53" s="42">
        <f t="shared" si="32"/>
        <v>6.3417410832641181</v>
      </c>
      <c r="K53" s="30">
        <f t="shared" si="35"/>
        <v>0.63417410832641186</v>
      </c>
      <c r="L53" s="43">
        <f t="shared" si="33"/>
        <v>1.0978387287908022</v>
      </c>
      <c r="M53" s="30">
        <f>AVERAGE(L53:L55)</f>
        <v>1.1595497473993734</v>
      </c>
      <c r="N53" s="44">
        <f>STDEV(L53:L55)</f>
        <v>8.1049931638206854E-2</v>
      </c>
      <c r="O53" s="2">
        <f t="shared" si="36"/>
        <v>1.6893181410823543</v>
      </c>
      <c r="P53" s="30">
        <f>AVERAGE(O53:O55)</f>
        <v>1.7226734115621813</v>
      </c>
      <c r="Q53" s="44">
        <f>STDEV(O53:O55)</f>
        <v>0.16530988430292082</v>
      </c>
      <c r="S53"/>
      <c r="T53"/>
    </row>
    <row r="54" spans="1:25" ht="15" x14ac:dyDescent="0.3">
      <c r="A54" s="45"/>
      <c r="B54">
        <v>0.16700000000000001</v>
      </c>
      <c r="C54">
        <v>0.16</v>
      </c>
      <c r="D54" s="27">
        <f t="shared" si="34"/>
        <v>0.16350000000000001</v>
      </c>
      <c r="E54" s="27">
        <f t="shared" si="28"/>
        <v>0.11250000000000002</v>
      </c>
      <c r="F54" s="27">
        <f t="shared" si="29"/>
        <v>-0.94884747755261867</v>
      </c>
      <c r="G54" s="28">
        <f t="shared" si="30"/>
        <v>-0.42088365675514305</v>
      </c>
      <c r="H54" s="27">
        <f t="shared" si="31"/>
        <v>0.37941661336095839</v>
      </c>
      <c r="I54" s="41">
        <v>16</v>
      </c>
      <c r="J54" s="42">
        <f t="shared" si="32"/>
        <v>6.0706658137753342</v>
      </c>
      <c r="K54" s="30">
        <f t="shared" si="35"/>
        <v>0.60706658137753344</v>
      </c>
      <c r="L54" s="43">
        <f t="shared" si="33"/>
        <v>1.1294716530413325</v>
      </c>
      <c r="M54" s="30"/>
      <c r="N54" s="44"/>
      <c r="O54" s="2">
        <f t="shared" si="36"/>
        <v>1.9021175276777909</v>
      </c>
      <c r="P54" s="30"/>
      <c r="Q54" s="44"/>
      <c r="S54"/>
      <c r="T54"/>
    </row>
    <row r="55" spans="1:25" ht="15" x14ac:dyDescent="0.3">
      <c r="A55" s="46"/>
      <c r="B55">
        <v>0.182</v>
      </c>
      <c r="C55">
        <v>0.17699999999999999</v>
      </c>
      <c r="D55" s="27">
        <f t="shared" si="34"/>
        <v>0.17949999999999999</v>
      </c>
      <c r="E55" s="27">
        <f t="shared" si="28"/>
        <v>0.1285</v>
      </c>
      <c r="F55" s="27">
        <f t="shared" si="29"/>
        <v>-0.89109687233268664</v>
      </c>
      <c r="G55" s="28">
        <f t="shared" si="30"/>
        <v>-0.35655951465334979</v>
      </c>
      <c r="H55" s="27">
        <f t="shared" si="31"/>
        <v>0.43998764887344322</v>
      </c>
      <c r="I55" s="41">
        <v>16</v>
      </c>
      <c r="J55" s="42">
        <f t="shared" si="32"/>
        <v>7.0398023819750914</v>
      </c>
      <c r="K55" s="30">
        <f t="shared" si="35"/>
        <v>0.70398023819750921</v>
      </c>
      <c r="L55" s="43">
        <f t="shared" si="33"/>
        <v>1.251338860365985</v>
      </c>
      <c r="M55" s="30"/>
      <c r="N55" s="44"/>
      <c r="O55" s="2">
        <f t="shared" si="36"/>
        <v>1.5765845659263993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1.641232504714994</v>
      </c>
      <c r="O58" s="30">
        <f>Q50</f>
        <v>0.56912259524738706</v>
      </c>
    </row>
    <row r="59" spans="1:25" ht="15" x14ac:dyDescent="0.3">
      <c r="D59"/>
      <c r="E59"/>
      <c r="G59"/>
      <c r="M59" s="2" t="s">
        <v>26</v>
      </c>
      <c r="N59" s="30">
        <f>P53</f>
        <v>1.7226734115621813</v>
      </c>
      <c r="O59" s="30">
        <f>Q53</f>
        <v>0.16530988430292082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0.62097860285395212</v>
      </c>
      <c r="C65" s="30">
        <f>N40</f>
        <v>0.22318393392181668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0.94461100942933263</v>
      </c>
      <c r="C66" s="30">
        <f>N50</f>
        <v>0.10485838504390775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0.67912341411827137</v>
      </c>
      <c r="C67" s="30">
        <f>N43</f>
        <v>0.10311313821589643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1.1595497473993734</v>
      </c>
      <c r="C68" s="30">
        <f>N53</f>
        <v>8.1049931638206854E-2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siKLHDC5</vt:lpstr>
      <vt:lpstr>siSRR</vt:lpstr>
      <vt:lpstr>siKLHDC5!Zone_d_impression</vt:lpstr>
      <vt:lpstr>siNTP!Zone_d_impression</vt:lpstr>
      <vt:lpstr>siSRR!Zone_d_impression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2016-07-01T12:33:09Z</dcterms:modified>
</cp:coreProperties>
</file>