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fichiers shinny mis à jour 12.5.16 et news\"/>
    </mc:Choice>
  </mc:AlternateContent>
  <bookViews>
    <workbookView xWindow="9450" yWindow="150" windowWidth="9015" windowHeight="10185" activeTab="1"/>
  </bookViews>
  <sheets>
    <sheet name="siNTP" sheetId="3" r:id="rId1"/>
    <sheet name="siKLHDC5" sheetId="1" r:id="rId2"/>
    <sheet name="siSRR" sheetId="4" r:id="rId3"/>
  </sheets>
  <externalReferences>
    <externalReference r:id="rId4"/>
  </externalReferences>
  <definedNames>
    <definedName name="_xlnm.Print_Area" localSheetId="1">siKLHDC5!$A$1:$Q$83</definedName>
    <definedName name="_xlnm.Print_Area" localSheetId="0">siNTP!$A$1:$Q$83</definedName>
    <definedName name="_xlnm.Print_Area" localSheetId="2">siSRR!$A$1:$Q$83</definedName>
  </definedNames>
  <calcPr calcId="152511"/>
</workbook>
</file>

<file path=xl/calcChain.xml><?xml version="1.0" encoding="utf-8"?>
<calcChain xmlns="http://schemas.openxmlformats.org/spreadsheetml/2006/main">
  <c r="B13" i="3" l="1"/>
  <c r="B12" i="3"/>
  <c r="B10" i="3"/>
  <c r="B11" i="3"/>
  <c r="B9" i="3"/>
  <c r="B8" i="4"/>
  <c r="B12" i="4"/>
  <c r="B9" i="1"/>
  <c r="B8" i="3"/>
  <c r="B10" i="1"/>
  <c r="B11" i="1"/>
  <c r="B12" i="1"/>
  <c r="B13" i="1"/>
  <c r="B8" i="1"/>
  <c r="B9" i="4"/>
  <c r="B10" i="4"/>
  <c r="B11" i="4"/>
  <c r="B13" i="4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G11" i="4"/>
  <c r="E11" i="4"/>
  <c r="G10" i="4"/>
  <c r="E10" i="4"/>
  <c r="G9" i="4"/>
  <c r="E9" i="4"/>
  <c r="E8" i="4"/>
  <c r="D51" i="1"/>
  <c r="D52" i="1"/>
  <c r="D53" i="1"/>
  <c r="D54" i="1"/>
  <c r="D55" i="1"/>
  <c r="D50" i="1"/>
  <c r="D41" i="1"/>
  <c r="D42" i="1"/>
  <c r="D43" i="1"/>
  <c r="D44" i="1"/>
  <c r="D45" i="1"/>
  <c r="D40" i="1"/>
  <c r="D23" i="1"/>
  <c r="D24" i="1"/>
  <c r="D25" i="1"/>
  <c r="D26" i="1"/>
  <c r="D27" i="1"/>
  <c r="D22" i="1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E13" i="3"/>
  <c r="G13" i="3"/>
  <c r="E12" i="3"/>
  <c r="G12" i="3"/>
  <c r="E11" i="3"/>
  <c r="G11" i="3"/>
  <c r="E10" i="3"/>
  <c r="G10" i="3"/>
  <c r="E9" i="3"/>
  <c r="G9" i="3"/>
  <c r="E8" i="3"/>
  <c r="F9" i="4" l="1"/>
  <c r="H9" i="4" s="1"/>
  <c r="F10" i="4"/>
  <c r="H10" i="4" s="1"/>
  <c r="F11" i="4"/>
  <c r="H11" i="4" s="1"/>
  <c r="B16" i="4" s="1"/>
  <c r="F12" i="4"/>
  <c r="H12" i="4" s="1"/>
  <c r="F13" i="4"/>
  <c r="H13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B15" i="4"/>
  <c r="F9" i="3"/>
  <c r="H9" i="3" s="1"/>
  <c r="B16" i="3" s="1"/>
  <c r="F10" i="3"/>
  <c r="H10" i="3" s="1"/>
  <c r="F11" i="3"/>
  <c r="H11" i="3" s="1"/>
  <c r="F12" i="3"/>
  <c r="H12" i="3" s="1"/>
  <c r="F13" i="3"/>
  <c r="H13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D36" i="1"/>
  <c r="D35" i="1"/>
  <c r="D34" i="1"/>
  <c r="D33" i="1"/>
  <c r="D32" i="1"/>
  <c r="D31" i="1"/>
  <c r="E13" i="1"/>
  <c r="G13" i="1"/>
  <c r="E12" i="1"/>
  <c r="G12" i="1"/>
  <c r="E11" i="1"/>
  <c r="G11" i="1"/>
  <c r="E10" i="1"/>
  <c r="G10" i="1"/>
  <c r="E9" i="1"/>
  <c r="G9" i="1"/>
  <c r="E8" i="1"/>
  <c r="E36" i="1" s="1"/>
  <c r="F36" i="1" s="1"/>
  <c r="G54" i="4" l="1"/>
  <c r="H54" i="4" s="1"/>
  <c r="J54" i="4" s="1"/>
  <c r="K54" i="4" s="1"/>
  <c r="G50" i="4"/>
  <c r="H50" i="4" s="1"/>
  <c r="J50" i="4" s="1"/>
  <c r="K50" i="4" s="1"/>
  <c r="G42" i="4"/>
  <c r="H42" i="4" s="1"/>
  <c r="J42" i="4" s="1"/>
  <c r="K42" i="4" s="1"/>
  <c r="G35" i="4"/>
  <c r="H35" i="4" s="1"/>
  <c r="J35" i="4" s="1"/>
  <c r="K35" i="4" s="1"/>
  <c r="G31" i="4"/>
  <c r="H31" i="4" s="1"/>
  <c r="J31" i="4" s="1"/>
  <c r="K31" i="4" s="1"/>
  <c r="G53" i="4"/>
  <c r="H53" i="4" s="1"/>
  <c r="J53" i="4" s="1"/>
  <c r="K53" i="4" s="1"/>
  <c r="L34" i="4" s="1"/>
  <c r="M34" i="4" s="1"/>
  <c r="G45" i="4"/>
  <c r="H45" i="4" s="1"/>
  <c r="J45" i="4" s="1"/>
  <c r="K45" i="4" s="1"/>
  <c r="G41" i="4"/>
  <c r="H41" i="4" s="1"/>
  <c r="J41" i="4" s="1"/>
  <c r="K41" i="4" s="1"/>
  <c r="G34" i="4"/>
  <c r="H34" i="4" s="1"/>
  <c r="J34" i="4" s="1"/>
  <c r="K34" i="4" s="1"/>
  <c r="G27" i="4"/>
  <c r="H27" i="4" s="1"/>
  <c r="J27" i="4" s="1"/>
  <c r="K27" i="4" s="1"/>
  <c r="L27" i="4" s="1"/>
  <c r="M27" i="4" s="1"/>
  <c r="G23" i="4"/>
  <c r="H23" i="4" s="1"/>
  <c r="J23" i="4" s="1"/>
  <c r="K23" i="4" s="1"/>
  <c r="G24" i="4"/>
  <c r="H24" i="4" s="1"/>
  <c r="J24" i="4" s="1"/>
  <c r="K24" i="4" s="1"/>
  <c r="G25" i="4"/>
  <c r="H25" i="4" s="1"/>
  <c r="J25" i="4" s="1"/>
  <c r="K25" i="4" s="1"/>
  <c r="G32" i="4"/>
  <c r="H32" i="4" s="1"/>
  <c r="J32" i="4" s="1"/>
  <c r="K32" i="4" s="1"/>
  <c r="L32" i="4" s="1"/>
  <c r="M32" i="4" s="1"/>
  <c r="G36" i="4"/>
  <c r="H36" i="4" s="1"/>
  <c r="J36" i="4" s="1"/>
  <c r="K36" i="4" s="1"/>
  <c r="L36" i="4" s="1"/>
  <c r="M36" i="4" s="1"/>
  <c r="G43" i="4"/>
  <c r="H43" i="4" s="1"/>
  <c r="J43" i="4" s="1"/>
  <c r="K43" i="4" s="1"/>
  <c r="L25" i="4" s="1"/>
  <c r="M25" i="4" s="1"/>
  <c r="G51" i="4"/>
  <c r="H51" i="4" s="1"/>
  <c r="J51" i="4" s="1"/>
  <c r="K51" i="4" s="1"/>
  <c r="G55" i="4"/>
  <c r="H55" i="4" s="1"/>
  <c r="J55" i="4" s="1"/>
  <c r="K55" i="4" s="1"/>
  <c r="G22" i="4"/>
  <c r="H22" i="4" s="1"/>
  <c r="J22" i="4" s="1"/>
  <c r="K22" i="4" s="1"/>
  <c r="G26" i="4"/>
  <c r="H26" i="4" s="1"/>
  <c r="J26" i="4" s="1"/>
  <c r="K26" i="4" s="1"/>
  <c r="G33" i="4"/>
  <c r="H33" i="4" s="1"/>
  <c r="J33" i="4" s="1"/>
  <c r="K33" i="4" s="1"/>
  <c r="G40" i="4"/>
  <c r="H40" i="4" s="1"/>
  <c r="J40" i="4" s="1"/>
  <c r="K40" i="4" s="1"/>
  <c r="L22" i="4" s="1"/>
  <c r="M22" i="4" s="1"/>
  <c r="G44" i="4"/>
  <c r="H44" i="4" s="1"/>
  <c r="J44" i="4" s="1"/>
  <c r="K44" i="4" s="1"/>
  <c r="G52" i="4"/>
  <c r="H52" i="4" s="1"/>
  <c r="J52" i="4" s="1"/>
  <c r="K52" i="4" s="1"/>
  <c r="B15" i="3"/>
  <c r="G51" i="3" s="1"/>
  <c r="H51" i="3" s="1"/>
  <c r="J51" i="3" s="1"/>
  <c r="K51" i="3" s="1"/>
  <c r="L35" i="4"/>
  <c r="M35" i="4" s="1"/>
  <c r="L33" i="4"/>
  <c r="M33" i="4" s="1"/>
  <c r="L31" i="4"/>
  <c r="M31" i="4" s="1"/>
  <c r="L26" i="4"/>
  <c r="M26" i="4" s="1"/>
  <c r="L24" i="4"/>
  <c r="M24" i="4" s="1"/>
  <c r="L23" i="4"/>
  <c r="M23" i="4" s="1"/>
  <c r="F9" i="1"/>
  <c r="H9" i="1" s="1"/>
  <c r="F10" i="1"/>
  <c r="H10" i="1" s="1"/>
  <c r="B15" i="1" s="1"/>
  <c r="F11" i="1"/>
  <c r="H11" i="1" s="1"/>
  <c r="F12" i="1"/>
  <c r="H12" i="1" s="1"/>
  <c r="F13" i="1"/>
  <c r="H13" i="1" s="1"/>
  <c r="E22" i="1"/>
  <c r="F22" i="1" s="1"/>
  <c r="E23" i="1"/>
  <c r="F23" i="1" s="1"/>
  <c r="E24" i="1"/>
  <c r="F24" i="1" s="1"/>
  <c r="E25" i="1"/>
  <c r="F25" i="1" s="1"/>
  <c r="E26" i="1"/>
  <c r="F26" i="1" s="1"/>
  <c r="G26" i="1" s="1"/>
  <c r="H26" i="1" s="1"/>
  <c r="J26" i="1" s="1"/>
  <c r="K26" i="1" s="1"/>
  <c r="E27" i="1"/>
  <c r="F27" i="1" s="1"/>
  <c r="E31" i="1"/>
  <c r="F31" i="1" s="1"/>
  <c r="E33" i="1"/>
  <c r="F33" i="1" s="1"/>
  <c r="E35" i="1"/>
  <c r="F35" i="1" s="1"/>
  <c r="E40" i="1"/>
  <c r="F40" i="1" s="1"/>
  <c r="E41" i="1"/>
  <c r="F41" i="1" s="1"/>
  <c r="G41" i="1" s="1"/>
  <c r="H41" i="1" s="1"/>
  <c r="J41" i="1" s="1"/>
  <c r="K41" i="1" s="1"/>
  <c r="E42" i="1"/>
  <c r="F42" i="1" s="1"/>
  <c r="E43" i="1"/>
  <c r="F43" i="1" s="1"/>
  <c r="G43" i="1" s="1"/>
  <c r="H43" i="1" s="1"/>
  <c r="J43" i="1" s="1"/>
  <c r="K43" i="1" s="1"/>
  <c r="E44" i="1"/>
  <c r="F44" i="1" s="1"/>
  <c r="E45" i="1"/>
  <c r="F45" i="1" s="1"/>
  <c r="G45" i="1" s="1"/>
  <c r="H45" i="1" s="1"/>
  <c r="J45" i="1" s="1"/>
  <c r="K45" i="1" s="1"/>
  <c r="E50" i="1"/>
  <c r="F50" i="1" s="1"/>
  <c r="E51" i="1"/>
  <c r="F51" i="1" s="1"/>
  <c r="E53" i="1"/>
  <c r="F53" i="1" s="1"/>
  <c r="E55" i="1"/>
  <c r="F55" i="1" s="1"/>
  <c r="B16" i="1"/>
  <c r="E52" i="1"/>
  <c r="F52" i="1" s="1"/>
  <c r="E54" i="1"/>
  <c r="F54" i="1" s="1"/>
  <c r="E32" i="1"/>
  <c r="F32" i="1" s="1"/>
  <c r="E34" i="1"/>
  <c r="F34" i="1" s="1"/>
  <c r="G25" i="1" l="1"/>
  <c r="H25" i="1" s="1"/>
  <c r="J25" i="1" s="1"/>
  <c r="K25" i="1" s="1"/>
  <c r="G44" i="1"/>
  <c r="H44" i="1" s="1"/>
  <c r="J44" i="1" s="1"/>
  <c r="K44" i="1" s="1"/>
  <c r="G22" i="1"/>
  <c r="H22" i="1" s="1"/>
  <c r="J22" i="1" s="1"/>
  <c r="K22" i="1" s="1"/>
  <c r="L22" i="1" s="1"/>
  <c r="M22" i="1" s="1"/>
  <c r="G34" i="1"/>
  <c r="H34" i="1" s="1"/>
  <c r="J34" i="1" s="1"/>
  <c r="K34" i="1" s="1"/>
  <c r="L34" i="1" s="1"/>
  <c r="M34" i="1" s="1"/>
  <c r="G50" i="1"/>
  <c r="H50" i="1" s="1"/>
  <c r="J50" i="1" s="1"/>
  <c r="K50" i="1" s="1"/>
  <c r="G35" i="1"/>
  <c r="H35" i="1" s="1"/>
  <c r="J35" i="1" s="1"/>
  <c r="K35" i="1" s="1"/>
  <c r="G24" i="1"/>
  <c r="H24" i="1" s="1"/>
  <c r="J24" i="1" s="1"/>
  <c r="K24" i="1" s="1"/>
  <c r="G51" i="1"/>
  <c r="H51" i="1" s="1"/>
  <c r="J51" i="1" s="1"/>
  <c r="K51" i="1" s="1"/>
  <c r="G27" i="1"/>
  <c r="H27" i="1" s="1"/>
  <c r="J27" i="1" s="1"/>
  <c r="K27" i="1" s="1"/>
  <c r="G42" i="3"/>
  <c r="H42" i="3" s="1"/>
  <c r="J42" i="3" s="1"/>
  <c r="K42" i="3" s="1"/>
  <c r="G54" i="1"/>
  <c r="H54" i="1" s="1"/>
  <c r="J54" i="1" s="1"/>
  <c r="K54" i="1" s="1"/>
  <c r="L26" i="1" s="1"/>
  <c r="M26" i="1" s="1"/>
  <c r="G42" i="1"/>
  <c r="H42" i="1" s="1"/>
  <c r="J42" i="1" s="1"/>
  <c r="K42" i="1" s="1"/>
  <c r="G31" i="1"/>
  <c r="H31" i="1" s="1"/>
  <c r="J31" i="1" s="1"/>
  <c r="K31" i="1" s="1"/>
  <c r="G55" i="1"/>
  <c r="H55" i="1" s="1"/>
  <c r="J55" i="1" s="1"/>
  <c r="K55" i="1" s="1"/>
  <c r="G23" i="1"/>
  <c r="H23" i="1" s="1"/>
  <c r="J23" i="1" s="1"/>
  <c r="K23" i="1" s="1"/>
  <c r="L23" i="1" s="1"/>
  <c r="M23" i="1" s="1"/>
  <c r="G52" i="1"/>
  <c r="H52" i="1" s="1"/>
  <c r="J52" i="1" s="1"/>
  <c r="K52" i="1" s="1"/>
  <c r="G40" i="1"/>
  <c r="H40" i="1" s="1"/>
  <c r="J40" i="1" s="1"/>
  <c r="K40" i="1" s="1"/>
  <c r="G53" i="1"/>
  <c r="H53" i="1" s="1"/>
  <c r="J53" i="1" s="1"/>
  <c r="K53" i="1" s="1"/>
  <c r="G36" i="1"/>
  <c r="H36" i="1" s="1"/>
  <c r="J36" i="1" s="1"/>
  <c r="K36" i="1" s="1"/>
  <c r="L36" i="1" s="1"/>
  <c r="G31" i="3"/>
  <c r="H31" i="3" s="1"/>
  <c r="J31" i="3" s="1"/>
  <c r="K31" i="3" s="1"/>
  <c r="G25" i="3"/>
  <c r="H25" i="3" s="1"/>
  <c r="J25" i="3" s="1"/>
  <c r="K25" i="3" s="1"/>
  <c r="G55" i="3"/>
  <c r="H55" i="3" s="1"/>
  <c r="J55" i="3" s="1"/>
  <c r="K55" i="3" s="1"/>
  <c r="G34" i="3"/>
  <c r="H34" i="3" s="1"/>
  <c r="J34" i="3" s="1"/>
  <c r="K34" i="3" s="1"/>
  <c r="G26" i="3"/>
  <c r="H26" i="3" s="1"/>
  <c r="J26" i="3" s="1"/>
  <c r="K26" i="3" s="1"/>
  <c r="L26" i="3" s="1"/>
  <c r="M26" i="3" s="1"/>
  <c r="G40" i="3"/>
  <c r="H40" i="3" s="1"/>
  <c r="J40" i="3" s="1"/>
  <c r="K40" i="3" s="1"/>
  <c r="G32" i="3"/>
  <c r="H32" i="3" s="1"/>
  <c r="J32" i="3" s="1"/>
  <c r="K32" i="3" s="1"/>
  <c r="L32" i="3" s="1"/>
  <c r="M32" i="3" s="1"/>
  <c r="G24" i="3"/>
  <c r="H24" i="3" s="1"/>
  <c r="J24" i="3" s="1"/>
  <c r="K24" i="3" s="1"/>
  <c r="G23" i="3"/>
  <c r="H23" i="3" s="1"/>
  <c r="J23" i="3" s="1"/>
  <c r="K23" i="3" s="1"/>
  <c r="L23" i="3" s="1"/>
  <c r="M23" i="3" s="1"/>
  <c r="G45" i="3"/>
  <c r="H45" i="3" s="1"/>
  <c r="J45" i="3" s="1"/>
  <c r="K45" i="3" s="1"/>
  <c r="G22" i="3"/>
  <c r="H22" i="3" s="1"/>
  <c r="J22" i="3" s="1"/>
  <c r="K22" i="3" s="1"/>
  <c r="G32" i="1"/>
  <c r="H32" i="1" s="1"/>
  <c r="J32" i="1" s="1"/>
  <c r="K32" i="1" s="1"/>
  <c r="L32" i="1" s="1"/>
  <c r="M32" i="1" s="1"/>
  <c r="G33" i="1"/>
  <c r="H33" i="1" s="1"/>
  <c r="J33" i="1" s="1"/>
  <c r="K33" i="1" s="1"/>
  <c r="G54" i="3"/>
  <c r="H54" i="3" s="1"/>
  <c r="J54" i="3" s="1"/>
  <c r="K54" i="3" s="1"/>
  <c r="G36" i="3"/>
  <c r="H36" i="3" s="1"/>
  <c r="J36" i="3" s="1"/>
  <c r="K36" i="3" s="1"/>
  <c r="L36" i="3" s="1"/>
  <c r="M36" i="3" s="1"/>
  <c r="G35" i="3"/>
  <c r="H35" i="3" s="1"/>
  <c r="J35" i="3" s="1"/>
  <c r="K35" i="3" s="1"/>
  <c r="L35" i="3" s="1"/>
  <c r="M35" i="3" s="1"/>
  <c r="G53" i="3"/>
  <c r="H53" i="3" s="1"/>
  <c r="J53" i="3" s="1"/>
  <c r="K53" i="3" s="1"/>
  <c r="G44" i="3"/>
  <c r="H44" i="3" s="1"/>
  <c r="J44" i="3" s="1"/>
  <c r="K44" i="3" s="1"/>
  <c r="G27" i="3"/>
  <c r="H27" i="3" s="1"/>
  <c r="J27" i="3" s="1"/>
  <c r="K27" i="3" s="1"/>
  <c r="L27" i="3" s="1"/>
  <c r="M27" i="3" s="1"/>
  <c r="G43" i="3"/>
  <c r="H43" i="3" s="1"/>
  <c r="J43" i="3" s="1"/>
  <c r="K43" i="3" s="1"/>
  <c r="G50" i="3"/>
  <c r="H50" i="3" s="1"/>
  <c r="J50" i="3" s="1"/>
  <c r="K50" i="3" s="1"/>
  <c r="G41" i="3"/>
  <c r="H41" i="3" s="1"/>
  <c r="J41" i="3" s="1"/>
  <c r="K41" i="3" s="1"/>
  <c r="G33" i="3"/>
  <c r="H33" i="3" s="1"/>
  <c r="J33" i="3" s="1"/>
  <c r="K33" i="3" s="1"/>
  <c r="G52" i="3"/>
  <c r="H52" i="3" s="1"/>
  <c r="J52" i="3" s="1"/>
  <c r="K52" i="3" s="1"/>
  <c r="L40" i="4"/>
  <c r="L41" i="4"/>
  <c r="L42" i="4"/>
  <c r="L43" i="4"/>
  <c r="L44" i="4"/>
  <c r="L45" i="4"/>
  <c r="L50" i="4"/>
  <c r="L51" i="4"/>
  <c r="O51" i="4" s="1"/>
  <c r="L52" i="4"/>
  <c r="O52" i="4" s="1"/>
  <c r="L53" i="4"/>
  <c r="L54" i="4"/>
  <c r="L55" i="4"/>
  <c r="O55" i="4" s="1"/>
  <c r="L44" i="3"/>
  <c r="L45" i="3"/>
  <c r="L51" i="3"/>
  <c r="L55" i="3"/>
  <c r="O55" i="3" s="1"/>
  <c r="L33" i="1"/>
  <c r="M33" i="1" s="1"/>
  <c r="L53" i="1"/>
  <c r="L25" i="1"/>
  <c r="M25" i="1" s="1"/>
  <c r="L31" i="1"/>
  <c r="M31" i="1" s="1"/>
  <c r="L24" i="1"/>
  <c r="M24" i="1" s="1"/>
  <c r="L27" i="1"/>
  <c r="M27" i="1" s="1"/>
  <c r="M36" i="1" l="1"/>
  <c r="L55" i="1"/>
  <c r="L50" i="3"/>
  <c r="L31" i="3"/>
  <c r="M31" i="3" s="1"/>
  <c r="L43" i="1"/>
  <c r="O51" i="3"/>
  <c r="L34" i="3"/>
  <c r="M34" i="3" s="1"/>
  <c r="O54" i="4"/>
  <c r="L33" i="3"/>
  <c r="L22" i="3"/>
  <c r="L24" i="3"/>
  <c r="L51" i="1"/>
  <c r="L35" i="1"/>
  <c r="M35" i="1" s="1"/>
  <c r="L54" i="3"/>
  <c r="O54" i="3" s="1"/>
  <c r="L41" i="3"/>
  <c r="L25" i="3"/>
  <c r="O53" i="4"/>
  <c r="N53" i="4"/>
  <c r="C68" i="4" s="1"/>
  <c r="M53" i="4"/>
  <c r="B68" i="4" s="1"/>
  <c r="O50" i="4"/>
  <c r="N50" i="4"/>
  <c r="C66" i="4" s="1"/>
  <c r="M50" i="4"/>
  <c r="B66" i="4" s="1"/>
  <c r="N43" i="4"/>
  <c r="C67" i="4" s="1"/>
  <c r="M43" i="4"/>
  <c r="B67" i="4" s="1"/>
  <c r="N40" i="4"/>
  <c r="C65" i="4" s="1"/>
  <c r="M40" i="4"/>
  <c r="B65" i="4" s="1"/>
  <c r="O53" i="1"/>
  <c r="L50" i="1"/>
  <c r="L41" i="1"/>
  <c r="O51" i="1" s="1"/>
  <c r="L40" i="1"/>
  <c r="L52" i="1"/>
  <c r="L42" i="1"/>
  <c r="L54" i="1"/>
  <c r="L45" i="1"/>
  <c r="O55" i="1" s="1"/>
  <c r="L44" i="1"/>
  <c r="M24" i="3" l="1"/>
  <c r="L42" i="3"/>
  <c r="M22" i="3"/>
  <c r="L40" i="3"/>
  <c r="N43" i="1"/>
  <c r="C67" i="1" s="1"/>
  <c r="M33" i="3"/>
  <c r="L52" i="3"/>
  <c r="M25" i="3"/>
  <c r="L43" i="3"/>
  <c r="L53" i="3"/>
  <c r="Q50" i="4"/>
  <c r="O58" i="4" s="1"/>
  <c r="P50" i="4"/>
  <c r="N58" i="4" s="1"/>
  <c r="Q53" i="4"/>
  <c r="O59" i="4" s="1"/>
  <c r="P53" i="4"/>
  <c r="N59" i="4" s="1"/>
  <c r="M40" i="1"/>
  <c r="B65" i="1" s="1"/>
  <c r="N40" i="1"/>
  <c r="C65" i="1" s="1"/>
  <c r="O50" i="1"/>
  <c r="M50" i="1"/>
  <c r="B66" i="1" s="1"/>
  <c r="N50" i="1"/>
  <c r="C66" i="1" s="1"/>
  <c r="O54" i="1"/>
  <c r="Q53" i="1" s="1"/>
  <c r="O59" i="1" s="1"/>
  <c r="M43" i="1"/>
  <c r="B67" i="1" s="1"/>
  <c r="M53" i="1"/>
  <c r="B68" i="1" s="1"/>
  <c r="N53" i="1"/>
  <c r="C68" i="1" s="1"/>
  <c r="P53" i="1"/>
  <c r="N59" i="1" s="1"/>
  <c r="O52" i="1"/>
  <c r="M40" i="3" l="1"/>
  <c r="B65" i="3" s="1"/>
  <c r="O50" i="3"/>
  <c r="N40" i="3"/>
  <c r="C65" i="3" s="1"/>
  <c r="O52" i="3"/>
  <c r="M50" i="3"/>
  <c r="B66" i="3" s="1"/>
  <c r="N50" i="3"/>
  <c r="C66" i="3" s="1"/>
  <c r="N53" i="3"/>
  <c r="C68" i="3" s="1"/>
  <c r="M53" i="3"/>
  <c r="B68" i="3" s="1"/>
  <c r="O53" i="3"/>
  <c r="N43" i="3"/>
  <c r="C67" i="3" s="1"/>
  <c r="M43" i="3"/>
  <c r="B67" i="3" s="1"/>
  <c r="Q50" i="1"/>
  <c r="O58" i="1" s="1"/>
  <c r="P50" i="1"/>
  <c r="N58" i="1" s="1"/>
  <c r="Q50" i="3" l="1"/>
  <c r="O58" i="3" s="1"/>
  <c r="P50" i="3"/>
  <c r="N58" i="3" s="1"/>
  <c r="Q53" i="3"/>
  <c r="O59" i="3" s="1"/>
  <c r="P53" i="3"/>
  <c r="N59" i="3" s="1"/>
</calcChain>
</file>

<file path=xl/sharedStrings.xml><?xml version="1.0" encoding="utf-8"?>
<sst xmlns="http://schemas.openxmlformats.org/spreadsheetml/2006/main" count="297" uniqueCount="44">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</sst>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left"/>
    </xf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-0.90483064856824491</c:v>
                </c:pt>
                <c:pt idx="2">
                  <c:v>-0.41623463171500025</c:v>
                </c:pt>
                <c:pt idx="3">
                  <c:v>3.9215765903950504E-2</c:v>
                </c:pt>
                <c:pt idx="4">
                  <c:v>0.29841638006129445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77936"/>
        <c:axId val="339150736"/>
      </c:scatterChart>
      <c:valAx>
        <c:axId val="3324779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39150736"/>
        <c:crosses val="autoZero"/>
        <c:crossBetween val="midCat"/>
      </c:valAx>
      <c:valAx>
        <c:axId val="33915073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2477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0.60371360885865177</c:v>
                  </c:pt>
                  <c:pt idx="1">
                    <c:v>0.15090119976125665</c:v>
                  </c:pt>
                  <c:pt idx="2">
                    <c:v>0.26701374332882161</c:v>
                  </c:pt>
                  <c:pt idx="3">
                    <c:v>0.6226293927943245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0.60371360885865177</c:v>
                  </c:pt>
                  <c:pt idx="1">
                    <c:v>0.15090119976125665</c:v>
                  </c:pt>
                  <c:pt idx="2">
                    <c:v>0.26701374332882161</c:v>
                  </c:pt>
                  <c:pt idx="3">
                    <c:v>0.6226293927943245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0.92920959312106344</c:v>
                </c:pt>
                <c:pt idx="1">
                  <c:v>1.251383313238968</c:v>
                </c:pt>
                <c:pt idx="2">
                  <c:v>1.3265196458096036</c:v>
                </c:pt>
                <c:pt idx="3">
                  <c:v>2.4345101769403663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152976"/>
        <c:axId val="339153536"/>
      </c:barChart>
      <c:catAx>
        <c:axId val="33915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9153536"/>
        <c:crosses val="autoZero"/>
        <c:auto val="1"/>
        <c:lblAlgn val="ctr"/>
        <c:lblOffset val="100"/>
        <c:noMultiLvlLbl val="0"/>
      </c:catAx>
      <c:valAx>
        <c:axId val="339153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91529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1"/>
          <c:y val="2.720080182307738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0.90558023619187589</c:v>
                  </c:pt>
                  <c:pt idx="1">
                    <c:v>9.2542940431201454E-2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0.90558023619187589</c:v>
                  </c:pt>
                  <c:pt idx="1">
                    <c:v>9.2542940431201454E-2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1.7072307790511214</c:v>
                </c:pt>
                <c:pt idx="1">
                  <c:v>1.8229468571504557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42080"/>
        <c:axId val="340042640"/>
      </c:barChart>
      <c:catAx>
        <c:axId val="3400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0042640"/>
        <c:crosses val="autoZero"/>
        <c:auto val="1"/>
        <c:lblAlgn val="ctr"/>
        <c:lblOffset val="100"/>
        <c:noMultiLvlLbl val="0"/>
      </c:catAx>
      <c:valAx>
        <c:axId val="340042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00420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siKLHDC5!$G$9:$G$13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siKLHDC5!$H$9:$H$13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-0.90483064856824491</c:v>
                </c:pt>
                <c:pt idx="2">
                  <c:v>-0.41623463171500025</c:v>
                </c:pt>
                <c:pt idx="3">
                  <c:v>3.9215765903950504E-2</c:v>
                </c:pt>
                <c:pt idx="4">
                  <c:v>0.29841638006129445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02416"/>
        <c:axId val="338102976"/>
      </c:scatterChart>
      <c:valAx>
        <c:axId val="3381024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38102976"/>
        <c:crosses val="autoZero"/>
        <c:crossBetween val="midCat"/>
      </c:valAx>
      <c:valAx>
        <c:axId val="3381029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8102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siKLHDC5!$C$65:$C$68</c:f>
                <c:numCache>
                  <c:formatCode>General</c:formatCode>
                  <c:ptCount val="4"/>
                  <c:pt idx="0">
                    <c:v>0.10179880426838391</c:v>
                  </c:pt>
                  <c:pt idx="1">
                    <c:v>0.10635432077701951</c:v>
                  </c:pt>
                  <c:pt idx="2">
                    <c:v>0.20101160726581122</c:v>
                  </c:pt>
                  <c:pt idx="3">
                    <c:v>0.16728907925085909</c:v>
                  </c:pt>
                </c:numCache>
              </c:numRef>
            </c:plus>
            <c:minus>
              <c:numRef>
                <c:f>siKLHDC5!$C$65:$C$68</c:f>
                <c:numCache>
                  <c:formatCode>General</c:formatCode>
                  <c:ptCount val="4"/>
                  <c:pt idx="0">
                    <c:v>0.10179880426838391</c:v>
                  </c:pt>
                  <c:pt idx="1">
                    <c:v>0.10635432077701951</c:v>
                  </c:pt>
                  <c:pt idx="2">
                    <c:v>0.20101160726581122</c:v>
                  </c:pt>
                  <c:pt idx="3">
                    <c:v>0.16728907925085909</c:v>
                  </c:pt>
                </c:numCache>
              </c:numRef>
            </c:minus>
          </c:errBars>
          <c:cat>
            <c:strRef>
              <c:f>(siKLHDC5!$A$65,siKLHDC5!$A$66,siKLHDC5!$A$67,siKLHDC5!$A$68)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siKLHDC5!$B$65:$B$68</c:f>
              <c:numCache>
                <c:formatCode>0.0</c:formatCode>
                <c:ptCount val="4"/>
                <c:pt idx="0">
                  <c:v>0.5341288259352801</c:v>
                </c:pt>
                <c:pt idx="1">
                  <c:v>0.77366103424159005</c:v>
                </c:pt>
                <c:pt idx="2">
                  <c:v>0.97421552957365953</c:v>
                </c:pt>
                <c:pt idx="3">
                  <c:v>1.8392919499296776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850240"/>
        <c:axId val="335850800"/>
      </c:barChart>
      <c:catAx>
        <c:axId val="3358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5850800"/>
        <c:crosses val="autoZero"/>
        <c:auto val="1"/>
        <c:lblAlgn val="ctr"/>
        <c:lblOffset val="100"/>
        <c:noMultiLvlLbl val="0"/>
      </c:catAx>
      <c:valAx>
        <c:axId val="335850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siKLHDC5!$M$48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9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5850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5"/>
          <c:y val="2.72008018230773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siKLHDC5!$O$58:$O$59</c:f>
                <c:numCache>
                  <c:formatCode>General</c:formatCode>
                  <c:ptCount val="2"/>
                  <c:pt idx="0">
                    <c:v>0.18376573644449934</c:v>
                  </c:pt>
                  <c:pt idx="1">
                    <c:v>0.48955200103734048</c:v>
                  </c:pt>
                </c:numCache>
              </c:numRef>
            </c:plus>
            <c:minus>
              <c:numRef>
                <c:f>siKLHDC5!$O$58:$O$59</c:f>
                <c:numCache>
                  <c:formatCode>General</c:formatCode>
                  <c:ptCount val="2"/>
                  <c:pt idx="0">
                    <c:v>0.18376573644449934</c:v>
                  </c:pt>
                  <c:pt idx="1">
                    <c:v>0.48955200103734048</c:v>
                  </c:pt>
                </c:numCache>
              </c:numRef>
            </c:minus>
          </c:errBars>
          <c:cat>
            <c:strRef>
              <c:f>siKLHDC5!$M$58:$M$59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siKLHDC5!$N$58:$N$59</c:f>
              <c:numCache>
                <c:formatCode>0.0</c:formatCode>
                <c:ptCount val="2"/>
                <c:pt idx="0">
                  <c:v>1.4662686080117278</c:v>
                </c:pt>
                <c:pt idx="1">
                  <c:v>1.9543866364763784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853600"/>
        <c:axId val="203061360"/>
      </c:barChart>
      <c:catAx>
        <c:axId val="3358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061360"/>
        <c:crosses val="autoZero"/>
        <c:auto val="1"/>
        <c:lblAlgn val="ctr"/>
        <c:lblOffset val="100"/>
        <c:noMultiLvlLbl val="0"/>
      </c:catAx>
      <c:valAx>
        <c:axId val="203061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siKLHDC5!$M$57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58536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siSRR!$G$9:$G$13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siSRR!$H$9:$H$13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-0.90483064856824491</c:v>
                </c:pt>
                <c:pt idx="2">
                  <c:v>-0.41623463171500025</c:v>
                </c:pt>
                <c:pt idx="3">
                  <c:v>3.9215765903950504E-2</c:v>
                </c:pt>
                <c:pt idx="4">
                  <c:v>0.29841638006129445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4160"/>
        <c:axId val="203064720"/>
      </c:scatterChart>
      <c:valAx>
        <c:axId val="2030641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3064720"/>
        <c:crosses val="autoZero"/>
        <c:crossBetween val="midCat"/>
      </c:valAx>
      <c:valAx>
        <c:axId val="2030647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064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siSRR!$C$65:$C$68</c:f>
                <c:numCache>
                  <c:formatCode>General</c:formatCode>
                  <c:ptCount val="4"/>
                  <c:pt idx="0">
                    <c:v>9.3186281802976043E-2</c:v>
                  </c:pt>
                  <c:pt idx="1">
                    <c:v>7.71664084751746E-2</c:v>
                  </c:pt>
                  <c:pt idx="2">
                    <c:v>0.19206871695177979</c:v>
                  </c:pt>
                  <c:pt idx="3">
                    <c:v>0.60055749386957324</c:v>
                  </c:pt>
                </c:numCache>
              </c:numRef>
            </c:plus>
            <c:minus>
              <c:numRef>
                <c:f>siSRR!$C$65:$C$68</c:f>
                <c:numCache>
                  <c:formatCode>General</c:formatCode>
                  <c:ptCount val="4"/>
                  <c:pt idx="0">
                    <c:v>9.3186281802976043E-2</c:v>
                  </c:pt>
                  <c:pt idx="1">
                    <c:v>7.71664084751746E-2</c:v>
                  </c:pt>
                  <c:pt idx="2">
                    <c:v>0.19206871695177979</c:v>
                  </c:pt>
                  <c:pt idx="3">
                    <c:v>0.60055749386957324</c:v>
                  </c:pt>
                </c:numCache>
              </c:numRef>
            </c:minus>
          </c:errBars>
          <c:cat>
            <c:strRef>
              <c:f>(siSRR!$A$65,siSRR!$A$66,siSRR!$A$67,siSRR!$A$68)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siSRR!$B$65:$B$68</c:f>
              <c:numCache>
                <c:formatCode>0.0</c:formatCode>
                <c:ptCount val="4"/>
                <c:pt idx="0">
                  <c:v>0.66426180173822391</c:v>
                </c:pt>
                <c:pt idx="1">
                  <c:v>0.72008647543624538</c:v>
                </c:pt>
                <c:pt idx="2">
                  <c:v>1.0116778932712451</c:v>
                </c:pt>
                <c:pt idx="3">
                  <c:v>1.9424370441736176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813232"/>
        <c:axId val="340813792"/>
      </c:barChart>
      <c:catAx>
        <c:axId val="34081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0813792"/>
        <c:crosses val="autoZero"/>
        <c:auto val="1"/>
        <c:lblAlgn val="ctr"/>
        <c:lblOffset val="100"/>
        <c:noMultiLvlLbl val="0"/>
      </c:catAx>
      <c:valAx>
        <c:axId val="340813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0813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1"/>
          <c:y val="2.720080182307738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siSRR!$O$58:$O$59</c:f>
                <c:numCache>
                  <c:formatCode>General</c:formatCode>
                  <c:ptCount val="2"/>
                  <c:pt idx="0">
                    <c:v>0.26628694977014972</c:v>
                  </c:pt>
                  <c:pt idx="1">
                    <c:v>0.23224589671963694</c:v>
                  </c:pt>
                </c:numCache>
              </c:numRef>
            </c:plus>
            <c:minus>
              <c:numRef>
                <c:f>siSRR!$O$58:$O$59</c:f>
                <c:numCache>
                  <c:formatCode>General</c:formatCode>
                  <c:ptCount val="2"/>
                  <c:pt idx="0">
                    <c:v>0.26628694977014972</c:v>
                  </c:pt>
                  <c:pt idx="1">
                    <c:v>0.23224589671963694</c:v>
                  </c:pt>
                </c:numCache>
              </c:numRef>
            </c:minus>
          </c:errBars>
          <c:cat>
            <c:strRef>
              <c:f>siSRR!$M$58:$M$59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siSRR!$N$58:$N$59</c:f>
              <c:numCache>
                <c:formatCode>0.0</c:formatCode>
                <c:ptCount val="2"/>
                <c:pt idx="0">
                  <c:v>1.1087081184793235</c:v>
                </c:pt>
                <c:pt idx="1">
                  <c:v>1.8906311645282294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66208"/>
        <c:axId val="197166768"/>
      </c:barChart>
      <c:catAx>
        <c:axId val="1971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166768"/>
        <c:crosses val="autoZero"/>
        <c:auto val="1"/>
        <c:lblAlgn val="ctr"/>
        <c:lblOffset val="100"/>
        <c:noMultiLvlLbl val="0"/>
      </c:catAx>
      <c:valAx>
        <c:axId val="197166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1662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B14" sqref="B14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42422</v>
      </c>
    </row>
    <row r="2" spans="1:20" x14ac:dyDescent="0.2">
      <c r="A2" s="1" t="s">
        <v>1</v>
      </c>
      <c r="B2" s="2">
        <v>86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 t="shared" ref="B8:B13" si="0">A8/23</f>
        <v>0</v>
      </c>
      <c r="C8">
        <v>5.6000000000000001E-2</v>
      </c>
      <c r="D8">
        <v>0.06</v>
      </c>
      <c r="E8" s="11">
        <f t="shared" ref="E8:E13" si="1">AVERAGE(C8:D8)</f>
        <v>5.7999999999999996E-2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si="0"/>
        <v>0.13695652173913042</v>
      </c>
      <c r="C9">
        <v>8.8999999999999996E-2</v>
      </c>
      <c r="D9">
        <v>8.7999999999999995E-2</v>
      </c>
      <c r="E9" s="11">
        <f t="shared" si="1"/>
        <v>8.8499999999999995E-2</v>
      </c>
      <c r="F9" s="12">
        <f>(E9-$E$8)</f>
        <v>3.0499999999999999E-2</v>
      </c>
      <c r="G9" s="12">
        <f>LOG(B9)</f>
        <v>-0.86341728222799241</v>
      </c>
      <c r="H9" s="12">
        <f>LOG(F9)</f>
        <v>-1.5157001606532141</v>
      </c>
      <c r="N9"/>
      <c r="O9"/>
      <c r="P9"/>
    </row>
    <row r="10" spans="1:20" ht="15" x14ac:dyDescent="0.3">
      <c r="A10" s="10">
        <v>10.4</v>
      </c>
      <c r="B10" s="10">
        <f t="shared" si="0"/>
        <v>0.45217391304347826</v>
      </c>
      <c r="C10">
        <v>0.17799999999999999</v>
      </c>
      <c r="D10">
        <v>0.187</v>
      </c>
      <c r="E10" s="11">
        <f t="shared" si="1"/>
        <v>0.1825</v>
      </c>
      <c r="F10" s="12">
        <f>(E10-$E$8)</f>
        <v>0.1245</v>
      </c>
      <c r="G10" s="12">
        <f>LOG(B10)</f>
        <v>-0.34469449671881253</v>
      </c>
      <c r="H10" s="12">
        <f>LOG(F10)</f>
        <v>-0.90483064856824491</v>
      </c>
      <c r="N10"/>
      <c r="O10"/>
      <c r="P10"/>
    </row>
    <row r="11" spans="1:20" ht="15" x14ac:dyDescent="0.3">
      <c r="A11" s="10">
        <v>31.5</v>
      </c>
      <c r="B11" s="10">
        <f t="shared" si="0"/>
        <v>1.3695652173913044</v>
      </c>
      <c r="C11">
        <v>0.43099999999999999</v>
      </c>
      <c r="D11">
        <v>0.45200000000000001</v>
      </c>
      <c r="E11" s="11">
        <f t="shared" si="1"/>
        <v>0.4415</v>
      </c>
      <c r="F11" s="12">
        <f>(E11-$E$8)</f>
        <v>0.38350000000000001</v>
      </c>
      <c r="G11" s="12">
        <f>LOG(B11)</f>
        <v>0.13658271777200767</v>
      </c>
      <c r="H11" s="12">
        <f>LOG(F11)</f>
        <v>-0.41623463171500025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0"/>
        <v>4.6086956521739131</v>
      </c>
      <c r="C12">
        <v>1.1910000000000001</v>
      </c>
      <c r="D12">
        <v>1.1140000000000001</v>
      </c>
      <c r="E12" s="11">
        <f t="shared" si="1"/>
        <v>1.1525000000000001</v>
      </c>
      <c r="F12" s="12">
        <f>(E12-$E$8)</f>
        <v>1.0945</v>
      </c>
      <c r="G12" s="12">
        <f>LOG(B12)</f>
        <v>0.66357802924717735</v>
      </c>
      <c r="H12" s="12">
        <f>LOG(F12)</f>
        <v>3.9215765903950504E-2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0"/>
        <v>9.1304347826086953</v>
      </c>
      <c r="C13">
        <v>2.0619999999999998</v>
      </c>
      <c r="D13">
        <v>2.0299999999999998</v>
      </c>
      <c r="E13" s="11">
        <f t="shared" si="1"/>
        <v>2.0459999999999998</v>
      </c>
      <c r="F13" s="12">
        <f>(E13-$E$8)</f>
        <v>1.9879999999999998</v>
      </c>
      <c r="G13" s="12">
        <f>LOG(B13)</f>
        <v>0.96049145871632635</v>
      </c>
      <c r="H13" s="12">
        <f>LOG(F13)</f>
        <v>0.29841638006129445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0.98524653068681511</v>
      </c>
      <c r="N15"/>
    </row>
    <row r="16" spans="1:20" ht="15" x14ac:dyDescent="0.25">
      <c r="A16" s="5" t="s">
        <v>11</v>
      </c>
      <c r="B16" s="11">
        <f>INTERCEPT(H9:H13,G9:G13)</f>
        <v>-0.60870436670579986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0.439</v>
      </c>
      <c r="C22">
        <v>0.40100000000000002</v>
      </c>
      <c r="D22" s="27">
        <f>AVERAGE(B22:C22)</f>
        <v>0.42000000000000004</v>
      </c>
      <c r="E22" s="27">
        <f t="shared" ref="E22:E27" si="2">D22-E$8</f>
        <v>0.36200000000000004</v>
      </c>
      <c r="F22" s="27">
        <f>LOG(E22)</f>
        <v>-0.44129142946683425</v>
      </c>
      <c r="G22" s="28">
        <f>(F22-$B$16)/$B$15</f>
        <v>0.16991984444975625</v>
      </c>
      <c r="H22" s="28">
        <f>10^G22</f>
        <v>1.4788354217561517</v>
      </c>
      <c r="I22" s="29">
        <v>500</v>
      </c>
      <c r="J22" s="30">
        <f>(H22*I22)</f>
        <v>739.41771087807581</v>
      </c>
      <c r="K22" s="31">
        <f>(0.05*J22/1000)*1000</f>
        <v>36.97088554390379</v>
      </c>
      <c r="L22" s="32">
        <f>K22+K40+K50</f>
        <v>38.061595162939774</v>
      </c>
      <c r="M22" s="33">
        <f>(L22*1000000/50000)/1000</f>
        <v>0.76123190325879542</v>
      </c>
      <c r="N22" s="34"/>
    </row>
    <row r="23" spans="1:17" ht="15" x14ac:dyDescent="0.3">
      <c r="B23">
        <v>0.52900000000000003</v>
      </c>
      <c r="C23">
        <v>0.54400000000000004</v>
      </c>
      <c r="D23" s="27">
        <f t="shared" ref="D23:D27" si="3">AVERAGE(B23:C23)</f>
        <v>0.53649999999999998</v>
      </c>
      <c r="E23" s="27">
        <f t="shared" si="2"/>
        <v>0.47849999999999998</v>
      </c>
      <c r="F23" s="27">
        <f t="shared" ref="F23:F27" si="4">LOG(E23)</f>
        <v>-0.32011805788713765</v>
      </c>
      <c r="G23" s="28">
        <f t="shared" ref="G23:G27" si="5">(F23-$B$16)/$B$15</f>
        <v>0.2929077137855931</v>
      </c>
      <c r="H23" s="28">
        <f t="shared" ref="H23:H27" si="6">10^G23</f>
        <v>1.9629431132636088</v>
      </c>
      <c r="I23" s="29">
        <v>500</v>
      </c>
      <c r="J23" s="30">
        <f t="shared" ref="J23:J27" si="7">(H23*I23)</f>
        <v>981.47155663180445</v>
      </c>
      <c r="K23" s="31">
        <f t="shared" ref="K23:K27" si="8">(0.05*J23/1000)*1000</f>
        <v>49.073577831590228</v>
      </c>
      <c r="L23" s="32">
        <f>K23+K41+K51</f>
        <v>49.928066550060485</v>
      </c>
      <c r="M23" s="33">
        <f t="shared" ref="M23:M27" si="9">(L23*1000000/50000)/1000</f>
        <v>0.9985613310012097</v>
      </c>
      <c r="N23" s="34"/>
    </row>
    <row r="24" spans="1:17" ht="15" x14ac:dyDescent="0.3">
      <c r="B24">
        <v>0.54100000000000004</v>
      </c>
      <c r="C24">
        <v>0.51600000000000001</v>
      </c>
      <c r="D24" s="27">
        <f t="shared" si="3"/>
        <v>0.52849999999999997</v>
      </c>
      <c r="E24" s="27">
        <f t="shared" si="2"/>
        <v>0.47049999999999997</v>
      </c>
      <c r="F24" s="27">
        <f t="shared" si="4"/>
        <v>-0.32744037223672429</v>
      </c>
      <c r="G24" s="28">
        <f t="shared" si="5"/>
        <v>0.28547575221909843</v>
      </c>
      <c r="H24" s="28">
        <f t="shared" si="6"/>
        <v>1.9296375965387362</v>
      </c>
      <c r="I24" s="29">
        <v>500</v>
      </c>
      <c r="J24" s="30">
        <f t="shared" si="7"/>
        <v>964.81879826936813</v>
      </c>
      <c r="K24" s="31">
        <f t="shared" si="8"/>
        <v>48.240939913468409</v>
      </c>
      <c r="L24" s="32">
        <f t="shared" ref="L24:L27" si="10">K24+K42+K52</f>
        <v>49.190227992552181</v>
      </c>
      <c r="M24" s="33">
        <f t="shared" si="9"/>
        <v>0.98380455985104365</v>
      </c>
      <c r="N24" s="34"/>
    </row>
    <row r="25" spans="1:17" ht="15" x14ac:dyDescent="0.3">
      <c r="A25" s="1" t="s">
        <v>26</v>
      </c>
      <c r="B25">
        <v>0.41</v>
      </c>
      <c r="C25">
        <v>0.38</v>
      </c>
      <c r="D25" s="27">
        <f t="shared" si="3"/>
        <v>0.39500000000000002</v>
      </c>
      <c r="E25" s="27">
        <f t="shared" si="2"/>
        <v>0.33700000000000002</v>
      </c>
      <c r="F25" s="27">
        <f t="shared" si="4"/>
        <v>-0.47237009912866135</v>
      </c>
      <c r="G25" s="28">
        <f t="shared" si="5"/>
        <v>0.13837579055680604</v>
      </c>
      <c r="H25" s="28">
        <f t="shared" si="6"/>
        <v>1.3752314339669354</v>
      </c>
      <c r="I25" s="29">
        <v>500</v>
      </c>
      <c r="J25" s="30">
        <f t="shared" si="7"/>
        <v>687.61571698346768</v>
      </c>
      <c r="K25" s="31">
        <f t="shared" si="8"/>
        <v>34.380785849173385</v>
      </c>
      <c r="L25" s="32">
        <f t="shared" si="10"/>
        <v>36.088259562450084</v>
      </c>
      <c r="M25" s="33">
        <f t="shared" si="9"/>
        <v>0.72176519124900163</v>
      </c>
      <c r="N25" s="34"/>
    </row>
    <row r="26" spans="1:17" ht="15" x14ac:dyDescent="0.3">
      <c r="B26">
        <v>0.48499999999999999</v>
      </c>
      <c r="C26">
        <v>0.45700000000000002</v>
      </c>
      <c r="D26" s="27">
        <f t="shared" si="3"/>
        <v>0.47099999999999997</v>
      </c>
      <c r="E26" s="27">
        <f t="shared" si="2"/>
        <v>0.41299999999999998</v>
      </c>
      <c r="F26" s="27">
        <f t="shared" si="4"/>
        <v>-0.38404994834359901</v>
      </c>
      <c r="G26" s="28">
        <f t="shared" si="5"/>
        <v>0.22801848203981426</v>
      </c>
      <c r="H26" s="28">
        <f t="shared" si="6"/>
        <v>1.6905128723717451</v>
      </c>
      <c r="I26" s="29">
        <v>500</v>
      </c>
      <c r="J26" s="30">
        <f t="shared" si="7"/>
        <v>845.25643618587253</v>
      </c>
      <c r="K26" s="31">
        <f t="shared" si="8"/>
        <v>42.262821809293627</v>
      </c>
      <c r="L26" s="32">
        <f t="shared" si="10"/>
        <v>43.712034934240492</v>
      </c>
      <c r="M26" s="33">
        <f t="shared" si="9"/>
        <v>0.8742406986848098</v>
      </c>
      <c r="N26" s="34"/>
    </row>
    <row r="27" spans="1:17" ht="15" x14ac:dyDescent="0.3">
      <c r="B27">
        <v>0.54</v>
      </c>
      <c r="C27">
        <v>0.57799999999999996</v>
      </c>
      <c r="D27" s="27">
        <f t="shared" si="3"/>
        <v>0.55899999999999994</v>
      </c>
      <c r="E27" s="27">
        <f t="shared" si="2"/>
        <v>0.50099999999999989</v>
      </c>
      <c r="F27" s="27">
        <f t="shared" si="4"/>
        <v>-0.30016227413275437</v>
      </c>
      <c r="G27" s="28">
        <f t="shared" si="5"/>
        <v>0.31316232329989618</v>
      </c>
      <c r="H27" s="28">
        <f t="shared" si="6"/>
        <v>2.0566591558746703</v>
      </c>
      <c r="I27" s="29">
        <v>500</v>
      </c>
      <c r="J27" s="30">
        <f t="shared" si="7"/>
        <v>1028.3295779373352</v>
      </c>
      <c r="K27" s="31">
        <f t="shared" si="8"/>
        <v>51.416478896866764</v>
      </c>
      <c r="L27" s="32">
        <f t="shared" si="10"/>
        <v>53.08117697718933</v>
      </c>
      <c r="M27" s="33">
        <f t="shared" si="9"/>
        <v>1.0616235395437865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0.439</v>
      </c>
      <c r="C31">
        <v>0.40100000000000002</v>
      </c>
      <c r="D31" s="27">
        <f t="shared" ref="D31:D36" si="11">AVERAGE(B31:C31)</f>
        <v>0.42000000000000004</v>
      </c>
      <c r="E31" s="27">
        <f t="shared" ref="E31:E36" si="12">D31-E$8</f>
        <v>0.36200000000000004</v>
      </c>
      <c r="F31" s="27">
        <f>LOG(E31)</f>
        <v>-0.44129142946683425</v>
      </c>
      <c r="G31" s="28">
        <f>(F31-$B$16)/$B$15</f>
        <v>0.16991984444975625</v>
      </c>
      <c r="H31" s="28">
        <f>10^G31</f>
        <v>1.4788354217561517</v>
      </c>
      <c r="I31" s="29">
        <v>500</v>
      </c>
      <c r="J31" s="30">
        <f>(H31*I31)</f>
        <v>739.41771087807581</v>
      </c>
      <c r="K31" s="31">
        <f>(0.05*J31/1000)*1000</f>
        <v>36.97088554390379</v>
      </c>
      <c r="L31" s="32">
        <f>K31+K50</f>
        <v>37.443207874300349</v>
      </c>
      <c r="M31" s="33">
        <f>(L31*1000000/50000)/1000</f>
        <v>0.74886415748600688</v>
      </c>
      <c r="N31" s="35"/>
      <c r="Q31"/>
    </row>
    <row r="32" spans="1:17" ht="15" x14ac:dyDescent="0.3">
      <c r="B32">
        <v>0.52900000000000003</v>
      </c>
      <c r="C32">
        <v>0.54400000000000004</v>
      </c>
      <c r="D32" s="27">
        <f t="shared" si="11"/>
        <v>0.53649999999999998</v>
      </c>
      <c r="E32" s="27">
        <f t="shared" si="12"/>
        <v>0.47849999999999998</v>
      </c>
      <c r="F32" s="27">
        <f t="shared" ref="F32:F36" si="13">LOG(E32)</f>
        <v>-0.32011805788713765</v>
      </c>
      <c r="G32" s="28">
        <f t="shared" ref="G32:G36" si="14">(F32-$B$16)/$B$15</f>
        <v>0.2929077137855931</v>
      </c>
      <c r="H32" s="28">
        <f t="shared" ref="H32:H36" si="15">10^G32</f>
        <v>1.9629431132636088</v>
      </c>
      <c r="I32" s="29">
        <v>500</v>
      </c>
      <c r="J32" s="30">
        <f t="shared" ref="J32:J36" si="16">(H32*I32)</f>
        <v>981.47155663180445</v>
      </c>
      <c r="K32" s="31">
        <f t="shared" ref="K32:K36" si="17">(0.05*J32/1000)*1000</f>
        <v>49.073577831590228</v>
      </c>
      <c r="L32" s="32">
        <f>K32+K51</f>
        <v>49.61723729416741</v>
      </c>
      <c r="M32" s="33">
        <f t="shared" ref="M32:M36" si="18">(L32*1000000/50000)/1000</f>
        <v>0.99234474588334809</v>
      </c>
      <c r="N32" s="36"/>
      <c r="Q32"/>
    </row>
    <row r="33" spans="1:21" ht="15" x14ac:dyDescent="0.3">
      <c r="B33">
        <v>0.54100000000000004</v>
      </c>
      <c r="C33">
        <v>0.51600000000000001</v>
      </c>
      <c r="D33" s="27">
        <f t="shared" si="11"/>
        <v>0.52849999999999997</v>
      </c>
      <c r="E33" s="27">
        <f t="shared" si="12"/>
        <v>0.47049999999999997</v>
      </c>
      <c r="F33" s="27">
        <f t="shared" si="13"/>
        <v>-0.32744037223672429</v>
      </c>
      <c r="G33" s="28">
        <f t="shared" si="14"/>
        <v>0.28547575221909843</v>
      </c>
      <c r="H33" s="28">
        <f t="shared" si="15"/>
        <v>1.9296375965387362</v>
      </c>
      <c r="I33" s="29">
        <v>500</v>
      </c>
      <c r="J33" s="30">
        <f t="shared" si="16"/>
        <v>964.81879826936813</v>
      </c>
      <c r="K33" s="31">
        <f t="shared" si="17"/>
        <v>48.240939913468409</v>
      </c>
      <c r="L33" s="32">
        <f t="shared" ref="L33:L36" si="19">K33+K52</f>
        <v>48.924417199274608</v>
      </c>
      <c r="M33" s="33">
        <f t="shared" si="18"/>
        <v>0.97848834398549223</v>
      </c>
      <c r="N33" s="36"/>
      <c r="Q33"/>
      <c r="R33"/>
      <c r="S33"/>
    </row>
    <row r="34" spans="1:21" ht="15" x14ac:dyDescent="0.3">
      <c r="A34" s="1" t="s">
        <v>26</v>
      </c>
      <c r="B34">
        <v>0.41</v>
      </c>
      <c r="C34">
        <v>0.38</v>
      </c>
      <c r="D34" s="27">
        <f t="shared" si="11"/>
        <v>0.39500000000000002</v>
      </c>
      <c r="E34" s="27">
        <f t="shared" si="12"/>
        <v>0.33700000000000002</v>
      </c>
      <c r="F34" s="27">
        <f t="shared" si="13"/>
        <v>-0.47237009912866135</v>
      </c>
      <c r="G34" s="28">
        <f t="shared" si="14"/>
        <v>0.13837579055680604</v>
      </c>
      <c r="H34" s="28">
        <f t="shared" si="15"/>
        <v>1.3752314339669354</v>
      </c>
      <c r="I34" s="29">
        <v>500</v>
      </c>
      <c r="J34" s="30">
        <f t="shared" si="16"/>
        <v>687.61571698346768</v>
      </c>
      <c r="K34" s="31">
        <f t="shared" si="17"/>
        <v>34.380785849173385</v>
      </c>
      <c r="L34" s="32">
        <f t="shared" si="19"/>
        <v>35.499130419924725</v>
      </c>
      <c r="M34" s="33">
        <f t="shared" si="18"/>
        <v>0.70998260839849459</v>
      </c>
      <c r="N34" s="36"/>
      <c r="Q34"/>
      <c r="R34"/>
      <c r="S34"/>
    </row>
    <row r="35" spans="1:21" ht="15" x14ac:dyDescent="0.3">
      <c r="B35">
        <v>0.48499999999999999</v>
      </c>
      <c r="C35">
        <v>0.45700000000000002</v>
      </c>
      <c r="D35" s="27">
        <f t="shared" si="11"/>
        <v>0.47099999999999997</v>
      </c>
      <c r="E35" s="27">
        <f t="shared" si="12"/>
        <v>0.41299999999999998</v>
      </c>
      <c r="F35" s="27">
        <f t="shared" si="13"/>
        <v>-0.38404994834359901</v>
      </c>
      <c r="G35" s="28">
        <f t="shared" si="14"/>
        <v>0.22801848203981426</v>
      </c>
      <c r="H35" s="28">
        <f t="shared" si="15"/>
        <v>1.6905128723717451</v>
      </c>
      <c r="I35" s="29">
        <v>500</v>
      </c>
      <c r="J35" s="30">
        <f t="shared" si="16"/>
        <v>845.25643618587253</v>
      </c>
      <c r="K35" s="31">
        <f t="shared" si="17"/>
        <v>42.262821809293627</v>
      </c>
      <c r="L35" s="32">
        <f t="shared" si="19"/>
        <v>43.184601287238138</v>
      </c>
      <c r="M35" s="33">
        <f t="shared" si="18"/>
        <v>0.86369202574476278</v>
      </c>
      <c r="N35" s="36"/>
      <c r="Q35"/>
      <c r="R35"/>
      <c r="S35"/>
    </row>
    <row r="36" spans="1:21" ht="15" x14ac:dyDescent="0.3">
      <c r="B36">
        <v>0.54</v>
      </c>
      <c r="C36">
        <v>0.57799999999999996</v>
      </c>
      <c r="D36" s="27">
        <f t="shared" si="11"/>
        <v>0.55899999999999994</v>
      </c>
      <c r="E36" s="27">
        <f t="shared" si="12"/>
        <v>0.50099999999999989</v>
      </c>
      <c r="F36" s="27">
        <f t="shared" si="13"/>
        <v>-0.30016227413275437</v>
      </c>
      <c r="G36" s="28">
        <f t="shared" si="14"/>
        <v>0.31316232329989618</v>
      </c>
      <c r="H36" s="28">
        <f t="shared" si="15"/>
        <v>2.0566591558746703</v>
      </c>
      <c r="I36" s="29">
        <v>500</v>
      </c>
      <c r="J36" s="30">
        <f t="shared" si="16"/>
        <v>1028.3295779373352</v>
      </c>
      <c r="K36" s="31">
        <f t="shared" si="17"/>
        <v>51.416478896866764</v>
      </c>
      <c r="L36" s="32">
        <f t="shared" si="19"/>
        <v>52.475795889552934</v>
      </c>
      <c r="M36" s="33">
        <f t="shared" si="18"/>
        <v>1.0495159177910587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0.157</v>
      </c>
      <c r="C40">
        <v>0.152</v>
      </c>
      <c r="D40" s="27">
        <f>AVERAGE(B40:C40)</f>
        <v>0.1545</v>
      </c>
      <c r="E40" s="27">
        <f t="shared" ref="E40:E45" si="20">D40-E$8</f>
        <v>9.6500000000000002E-2</v>
      </c>
      <c r="F40" s="27">
        <f t="shared" ref="F40:F45" si="21">LOG(E40)</f>
        <v>-1.0154726866562074</v>
      </c>
      <c r="G40" s="28">
        <f t="shared" ref="G40:G45" si="22">(F40-$B$16)/$B$15</f>
        <v>-0.41285942886482374</v>
      </c>
      <c r="H40" s="27">
        <f t="shared" ref="H40:H45" si="23">10^G40</f>
        <v>0.38649205539964077</v>
      </c>
      <c r="I40" s="41">
        <v>16</v>
      </c>
      <c r="J40" s="42">
        <f t="shared" ref="J40:J45" si="24">H40*I40</f>
        <v>6.1838728863942523</v>
      </c>
      <c r="K40" s="30">
        <f>(0.1*J40/1000)*1000</f>
        <v>0.61838728863942527</v>
      </c>
      <c r="L40" s="43">
        <f>K40*100/L22</f>
        <v>1.6247014503520949</v>
      </c>
      <c r="M40" s="30">
        <f>AVERAGE(L40:L42)</f>
        <v>0.92920959312106344</v>
      </c>
      <c r="N40" s="44">
        <f>STDEV(L40:L42)</f>
        <v>0.60371360885865177</v>
      </c>
      <c r="R40"/>
      <c r="S40"/>
      <c r="T40"/>
      <c r="U40"/>
    </row>
    <row r="41" spans="1:21" ht="15" x14ac:dyDescent="0.3">
      <c r="B41">
        <v>0.107</v>
      </c>
      <c r="C41">
        <v>0.107</v>
      </c>
      <c r="D41" s="27">
        <f t="shared" ref="D41:D45" si="25">AVERAGE(B41:C41)</f>
        <v>0.107</v>
      </c>
      <c r="E41" s="27">
        <f t="shared" si="20"/>
        <v>4.9000000000000002E-2</v>
      </c>
      <c r="F41" s="27">
        <f t="shared" si="21"/>
        <v>-1.3098039199714864</v>
      </c>
      <c r="G41" s="28">
        <f t="shared" si="22"/>
        <v>-0.7115980939074712</v>
      </c>
      <c r="H41" s="27">
        <f t="shared" si="23"/>
        <v>0.19426828493317147</v>
      </c>
      <c r="I41" s="41">
        <v>16</v>
      </c>
      <c r="J41" s="42">
        <f t="shared" si="24"/>
        <v>3.1082925589307435</v>
      </c>
      <c r="K41" s="30">
        <f t="shared" ref="K41:K45" si="26">(0.1*J41/1000)*1000</f>
        <v>0.31082925589307436</v>
      </c>
      <c r="L41" s="43">
        <f t="shared" ref="L41:L45" si="27">K41*100/L23</f>
        <v>0.62255416115787443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0.10299999999999999</v>
      </c>
      <c r="C42">
        <v>9.7000000000000003E-2</v>
      </c>
      <c r="D42" s="27">
        <f t="shared" si="25"/>
        <v>0.1</v>
      </c>
      <c r="E42" s="27">
        <f t="shared" si="20"/>
        <v>4.200000000000001E-2</v>
      </c>
      <c r="F42" s="27">
        <f t="shared" si="21"/>
        <v>-1.3767507096020994</v>
      </c>
      <c r="G42" s="28">
        <f t="shared" si="22"/>
        <v>-0.77954737111420702</v>
      </c>
      <c r="H42" s="27">
        <f t="shared" si="23"/>
        <v>0.16613174579848505</v>
      </c>
      <c r="I42" s="41">
        <v>16</v>
      </c>
      <c r="J42" s="42">
        <f t="shared" si="24"/>
        <v>2.6581079327757609</v>
      </c>
      <c r="K42" s="30">
        <f t="shared" si="26"/>
        <v>0.26581079327757612</v>
      </c>
      <c r="L42" s="43">
        <f t="shared" si="27"/>
        <v>0.54037316785322098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0.153</v>
      </c>
      <c r="C43">
        <v>0.14699999999999999</v>
      </c>
      <c r="D43" s="27">
        <f t="shared" si="25"/>
        <v>0.15</v>
      </c>
      <c r="E43" s="27">
        <f t="shared" si="20"/>
        <v>9.1999999999999998E-2</v>
      </c>
      <c r="F43" s="27">
        <f t="shared" si="21"/>
        <v>-1.0362121726544447</v>
      </c>
      <c r="G43" s="28">
        <f t="shared" si="22"/>
        <v>-0.43390947608882136</v>
      </c>
      <c r="H43" s="27">
        <f t="shared" si="23"/>
        <v>0.36820571407834762</v>
      </c>
      <c r="I43" s="41">
        <v>16</v>
      </c>
      <c r="J43" s="42">
        <f t="shared" si="24"/>
        <v>5.891291425253562</v>
      </c>
      <c r="K43" s="30">
        <f t="shared" si="26"/>
        <v>0.5891291425253562</v>
      </c>
      <c r="L43" s="43">
        <f t="shared" si="27"/>
        <v>1.632467593805345</v>
      </c>
      <c r="M43" s="30">
        <f>AVERAGE(L43:L45)</f>
        <v>1.3265196458096036</v>
      </c>
      <c r="N43" s="44">
        <f>STDEV(L43:L45)</f>
        <v>0.26701374332882161</v>
      </c>
      <c r="R43"/>
      <c r="S43"/>
      <c r="T43"/>
      <c r="U43"/>
    </row>
    <row r="44" spans="1:21" ht="15" x14ac:dyDescent="0.3">
      <c r="A44" s="45"/>
      <c r="B44">
        <v>0.13900000000000001</v>
      </c>
      <c r="C44">
        <v>0.14199999999999999</v>
      </c>
      <c r="D44" s="27">
        <f t="shared" si="25"/>
        <v>0.14050000000000001</v>
      </c>
      <c r="E44" s="27">
        <f t="shared" si="20"/>
        <v>8.2500000000000018E-2</v>
      </c>
      <c r="F44" s="27">
        <f t="shared" si="21"/>
        <v>-1.0835460514500748</v>
      </c>
      <c r="G44" s="28">
        <f t="shared" si="22"/>
        <v>-0.48195215101469363</v>
      </c>
      <c r="H44" s="27">
        <f t="shared" si="23"/>
        <v>0.32964602937647047</v>
      </c>
      <c r="I44" s="41">
        <v>16</v>
      </c>
      <c r="J44" s="42">
        <f t="shared" si="24"/>
        <v>5.2743364700235276</v>
      </c>
      <c r="K44" s="30">
        <f t="shared" si="26"/>
        <v>0.52743364700235273</v>
      </c>
      <c r="L44" s="43">
        <f t="shared" si="27"/>
        <v>1.206609684943319</v>
      </c>
      <c r="M44" s="30"/>
      <c r="N44" s="44"/>
      <c r="R44"/>
      <c r="S44"/>
      <c r="T44"/>
      <c r="U44"/>
    </row>
    <row r="45" spans="1:21" ht="15" x14ac:dyDescent="0.3">
      <c r="A45" s="46"/>
      <c r="B45">
        <v>0.157</v>
      </c>
      <c r="C45">
        <v>0.14799999999999999</v>
      </c>
      <c r="D45" s="27">
        <f t="shared" si="25"/>
        <v>0.1525</v>
      </c>
      <c r="E45" s="27">
        <f t="shared" si="20"/>
        <v>9.4500000000000001E-2</v>
      </c>
      <c r="F45" s="27">
        <f t="shared" si="21"/>
        <v>-1.024568191490737</v>
      </c>
      <c r="G45" s="28">
        <f t="shared" si="22"/>
        <v>-0.42209113336845605</v>
      </c>
      <c r="H45" s="27">
        <f t="shared" si="23"/>
        <v>0.37836317977274586</v>
      </c>
      <c r="I45" s="41">
        <v>16</v>
      </c>
      <c r="J45" s="42">
        <f t="shared" si="24"/>
        <v>6.0538108763639338</v>
      </c>
      <c r="K45" s="30">
        <f t="shared" si="26"/>
        <v>0.60538108763639342</v>
      </c>
      <c r="L45" s="43">
        <f t="shared" si="27"/>
        <v>1.1404816586801474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0.13800000000000001</v>
      </c>
      <c r="C50">
        <v>0.126</v>
      </c>
      <c r="D50" s="27">
        <f>AVERAGE(B50:C50)</f>
        <v>0.13200000000000001</v>
      </c>
      <c r="E50" s="27">
        <f t="shared" ref="E50:E55" si="28">D50-E$8</f>
        <v>7.400000000000001E-2</v>
      </c>
      <c r="F50" s="27">
        <f t="shared" ref="F50:F55" si="29">LOG(E50)</f>
        <v>-1.1307682802690238</v>
      </c>
      <c r="G50" s="28">
        <f t="shared" ref="G50:G55" si="30">(F50-$B$16)/$B$15</f>
        <v>-0.52988150407319201</v>
      </c>
      <c r="H50" s="27">
        <f t="shared" ref="H50:H55" si="31">10^G50</f>
        <v>0.2952014564978469</v>
      </c>
      <c r="I50" s="41">
        <v>16</v>
      </c>
      <c r="J50" s="42">
        <f t="shared" ref="J50:J55" si="32">H50*I50</f>
        <v>4.7232233039655505</v>
      </c>
      <c r="K50" s="30">
        <f>(0.1*J50/1000)*1000</f>
        <v>0.47232233039655508</v>
      </c>
      <c r="L50" s="43">
        <f t="shared" ref="L50:L55" si="33">K50*100/L31</f>
        <v>1.2614366054911119</v>
      </c>
      <c r="M50" s="30">
        <f>AVERAGE(L50:L52)</f>
        <v>1.251383313238968</v>
      </c>
      <c r="N50" s="44">
        <f>STDEV(L50:L52)</f>
        <v>0.15090119976125665</v>
      </c>
      <c r="O50" s="48">
        <f>L50/L40</f>
        <v>0.77641132481154707</v>
      </c>
      <c r="P50" s="30">
        <f>AVERAGE(O50:O52)</f>
        <v>1.7072307790511214</v>
      </c>
      <c r="Q50" s="44">
        <f>STDEV(O50:O52)</f>
        <v>0.90558023619187589</v>
      </c>
      <c r="S50"/>
      <c r="T50"/>
    </row>
    <row r="51" spans="1:25" ht="15" x14ac:dyDescent="0.3">
      <c r="B51">
        <v>0.14299999999999999</v>
      </c>
      <c r="C51">
        <v>0.14299999999999999</v>
      </c>
      <c r="D51" s="27">
        <f t="shared" ref="D51:D55" si="34">AVERAGE(B51:C51)</f>
        <v>0.14299999999999999</v>
      </c>
      <c r="E51" s="27">
        <f t="shared" si="28"/>
        <v>8.4999999999999992E-2</v>
      </c>
      <c r="F51" s="27">
        <f t="shared" si="29"/>
        <v>-1.0705810742857074</v>
      </c>
      <c r="G51" s="28">
        <f t="shared" si="30"/>
        <v>-0.46879303117965143</v>
      </c>
      <c r="H51" s="27">
        <f t="shared" si="31"/>
        <v>0.33978716411073884</v>
      </c>
      <c r="I51" s="41">
        <v>16</v>
      </c>
      <c r="J51" s="42">
        <f t="shared" si="32"/>
        <v>5.4365946257718214</v>
      </c>
      <c r="K51" s="30">
        <f t="shared" ref="K51:K55" si="35">(0.1*J51/1000)*1000</f>
        <v>0.54365946257718212</v>
      </c>
      <c r="L51" s="43">
        <f t="shared" si="33"/>
        <v>1.0957068394476897</v>
      </c>
      <c r="M51" s="30"/>
      <c r="N51" s="44"/>
      <c r="O51" s="2">
        <f t="shared" ref="O51:O55" si="36">L51/L41</f>
        <v>1.7600184976834934</v>
      </c>
      <c r="P51" s="30"/>
      <c r="Q51" s="44"/>
      <c r="S51"/>
      <c r="T51"/>
    </row>
    <row r="52" spans="1:25" ht="15" x14ac:dyDescent="0.3">
      <c r="B52">
        <v>0.17</v>
      </c>
      <c r="C52">
        <v>0.159</v>
      </c>
      <c r="D52" s="27">
        <f t="shared" si="34"/>
        <v>0.16450000000000001</v>
      </c>
      <c r="E52" s="27">
        <f t="shared" si="28"/>
        <v>0.10650000000000001</v>
      </c>
      <c r="F52" s="27">
        <f t="shared" si="29"/>
        <v>-0.97265039222524341</v>
      </c>
      <c r="G52" s="28">
        <f t="shared" si="30"/>
        <v>-0.36939589654351473</v>
      </c>
      <c r="H52" s="27">
        <f t="shared" si="31"/>
        <v>0.4271733036288759</v>
      </c>
      <c r="I52" s="41">
        <v>16</v>
      </c>
      <c r="J52" s="42">
        <f t="shared" si="32"/>
        <v>6.8347728580620144</v>
      </c>
      <c r="K52" s="30">
        <f t="shared" si="35"/>
        <v>0.68347728580620148</v>
      </c>
      <c r="L52" s="43">
        <f t="shared" si="33"/>
        <v>1.3970064947781027</v>
      </c>
      <c r="M52" s="30"/>
      <c r="N52" s="44"/>
      <c r="O52" s="2">
        <f t="shared" si="36"/>
        <v>2.5852625146583241</v>
      </c>
      <c r="P52" s="30"/>
      <c r="Q52" s="44"/>
      <c r="S52"/>
      <c r="T52"/>
    </row>
    <row r="53" spans="1:25" ht="15" x14ac:dyDescent="0.3">
      <c r="A53" s="1" t="s">
        <v>26</v>
      </c>
      <c r="B53">
        <v>0.23100000000000001</v>
      </c>
      <c r="C53">
        <v>0.23100000000000001</v>
      </c>
      <c r="D53" s="27">
        <f t="shared" si="34"/>
        <v>0.23100000000000001</v>
      </c>
      <c r="E53" s="27">
        <f t="shared" si="28"/>
        <v>0.17300000000000001</v>
      </c>
      <c r="F53" s="27">
        <f t="shared" si="29"/>
        <v>-0.76195389687120452</v>
      </c>
      <c r="G53" s="28">
        <f t="shared" si="30"/>
        <v>-0.15554434894439512</v>
      </c>
      <c r="H53" s="27">
        <f t="shared" si="31"/>
        <v>0.69896535671958904</v>
      </c>
      <c r="I53" s="41">
        <v>16</v>
      </c>
      <c r="J53" s="42">
        <f t="shared" si="32"/>
        <v>11.183445707513425</v>
      </c>
      <c r="K53" s="30">
        <f t="shared" si="35"/>
        <v>1.1183445707513424</v>
      </c>
      <c r="L53" s="43">
        <f t="shared" si="33"/>
        <v>3.1503435648205205</v>
      </c>
      <c r="M53" s="30">
        <f>AVERAGE(L53:L55)</f>
        <v>2.4345101769403663</v>
      </c>
      <c r="N53" s="44">
        <f>STDEV(L53:L55)</f>
        <v>0.6226293927943245</v>
      </c>
      <c r="O53" s="2">
        <f t="shared" si="36"/>
        <v>1.9298046569346887</v>
      </c>
      <c r="P53" s="30">
        <f>AVERAGE(O53:O55)</f>
        <v>1.8229468571504557</v>
      </c>
      <c r="Q53" s="44">
        <f>STDEV(O53:O55)</f>
        <v>9.2542940431201454E-2</v>
      </c>
      <c r="S53"/>
      <c r="T53"/>
    </row>
    <row r="54" spans="1:25" ht="15" x14ac:dyDescent="0.3">
      <c r="A54" s="45"/>
      <c r="B54">
        <v>0.216</v>
      </c>
      <c r="C54">
        <v>0.186</v>
      </c>
      <c r="D54" s="27">
        <f t="shared" si="34"/>
        <v>0.20100000000000001</v>
      </c>
      <c r="E54" s="27">
        <f t="shared" si="28"/>
        <v>0.14300000000000002</v>
      </c>
      <c r="F54" s="27">
        <f t="shared" si="29"/>
        <v>-0.84466396253493814</v>
      </c>
      <c r="G54" s="28">
        <f t="shared" si="30"/>
        <v>-0.23949294768351115</v>
      </c>
      <c r="H54" s="27">
        <f t="shared" si="31"/>
        <v>0.57611217371531753</v>
      </c>
      <c r="I54" s="41">
        <v>16</v>
      </c>
      <c r="J54" s="42">
        <f t="shared" si="32"/>
        <v>9.2177947794450805</v>
      </c>
      <c r="K54" s="30">
        <f t="shared" si="35"/>
        <v>0.9217794779445081</v>
      </c>
      <c r="L54" s="43">
        <f t="shared" si="33"/>
        <v>2.1345096410949411</v>
      </c>
      <c r="M54" s="30"/>
      <c r="N54" s="44"/>
      <c r="O54" s="2">
        <f t="shared" si="36"/>
        <v>1.7690141789266431</v>
      </c>
      <c r="P54" s="30"/>
      <c r="Q54" s="44"/>
      <c r="S54"/>
      <c r="T54"/>
    </row>
    <row r="55" spans="1:25" ht="15" x14ac:dyDescent="0.3">
      <c r="A55" s="46"/>
      <c r="B55">
        <v>0.24099999999999999</v>
      </c>
      <c r="C55">
        <v>0.20300000000000001</v>
      </c>
      <c r="D55" s="27">
        <f t="shared" si="34"/>
        <v>0.222</v>
      </c>
      <c r="E55" s="27">
        <f t="shared" si="28"/>
        <v>0.16400000000000001</v>
      </c>
      <c r="F55" s="27">
        <f t="shared" si="29"/>
        <v>-0.78515615195230215</v>
      </c>
      <c r="G55" s="28">
        <f t="shared" si="30"/>
        <v>-0.17909404372476986</v>
      </c>
      <c r="H55" s="27">
        <f t="shared" si="31"/>
        <v>0.66207312042885591</v>
      </c>
      <c r="I55" s="41">
        <v>16</v>
      </c>
      <c r="J55" s="42">
        <f t="shared" si="32"/>
        <v>10.593169926861695</v>
      </c>
      <c r="K55" s="30">
        <f t="shared" si="35"/>
        <v>1.0593169926861694</v>
      </c>
      <c r="L55" s="43">
        <f t="shared" si="33"/>
        <v>2.0186773249056369</v>
      </c>
      <c r="M55" s="30"/>
      <c r="N55" s="44"/>
      <c r="O55" s="2">
        <f t="shared" si="36"/>
        <v>1.7700217355900354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1.7072307790511214</v>
      </c>
      <c r="O58" s="30">
        <f>Q50</f>
        <v>0.90558023619187589</v>
      </c>
    </row>
    <row r="59" spans="1:25" ht="15" x14ac:dyDescent="0.3">
      <c r="D59"/>
      <c r="E59"/>
      <c r="G59"/>
      <c r="M59" s="2" t="s">
        <v>26</v>
      </c>
      <c r="N59" s="30">
        <f>P53</f>
        <v>1.8229468571504557</v>
      </c>
      <c r="O59" s="30">
        <f>Q53</f>
        <v>9.2542940431201454E-2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0.92920959312106344</v>
      </c>
      <c r="C65" s="30">
        <f>N40</f>
        <v>0.60371360885865177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1.251383313238968</v>
      </c>
      <c r="C66" s="30">
        <f>N50</f>
        <v>0.15090119976125665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1.3265196458096036</v>
      </c>
      <c r="C67" s="30">
        <f>N43</f>
        <v>0.26701374332882161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2.4345101769403663</v>
      </c>
      <c r="C68" s="30">
        <f>N53</f>
        <v>0.6226293927943245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80" zoomScaleNormal="80" workbookViewId="0">
      <selection activeCell="Q42" sqref="Q42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42422</v>
      </c>
    </row>
    <row r="2" spans="1:20" x14ac:dyDescent="0.2">
      <c r="A2" s="1" t="s">
        <v>1</v>
      </c>
      <c r="B2" s="2">
        <v>86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5.6000000000000001E-2</v>
      </c>
      <c r="D8">
        <v>0.06</v>
      </c>
      <c r="E8" s="11">
        <f t="shared" ref="E8:E13" si="0">AVERAGE(C8:D8)</f>
        <v>5.7999999999999996E-2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8.8999999999999996E-2</v>
      </c>
      <c r="D9">
        <v>8.7999999999999995E-2</v>
      </c>
      <c r="E9" s="11">
        <f t="shared" si="0"/>
        <v>8.8499999999999995E-2</v>
      </c>
      <c r="F9" s="12">
        <f>(E9-$E$8)</f>
        <v>3.0499999999999999E-2</v>
      </c>
      <c r="G9" s="12">
        <f>LOG(B9)</f>
        <v>-0.86341728222799241</v>
      </c>
      <c r="H9" s="12">
        <f>LOG(F9)</f>
        <v>-1.5157001606532141</v>
      </c>
      <c r="N9"/>
      <c r="O9"/>
      <c r="P9"/>
    </row>
    <row r="10" spans="1:20" ht="15" x14ac:dyDescent="0.3">
      <c r="A10" s="10">
        <v>10.4</v>
      </c>
      <c r="B10" s="10">
        <f t="shared" ref="B10:B13" si="1">A10/23</f>
        <v>0.45217391304347826</v>
      </c>
      <c r="C10">
        <v>0.17799999999999999</v>
      </c>
      <c r="D10">
        <v>0.187</v>
      </c>
      <c r="E10" s="11">
        <f t="shared" si="0"/>
        <v>0.1825</v>
      </c>
      <c r="F10" s="12">
        <f>(E10-$E$8)</f>
        <v>0.1245</v>
      </c>
      <c r="G10" s="12">
        <f>LOG(B10)</f>
        <v>-0.34469449671881253</v>
      </c>
      <c r="H10" s="12">
        <f>LOG(F10)</f>
        <v>-0.90483064856824491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0.43099999999999999</v>
      </c>
      <c r="D11">
        <v>0.45200000000000001</v>
      </c>
      <c r="E11" s="11">
        <f t="shared" si="0"/>
        <v>0.4415</v>
      </c>
      <c r="F11" s="12">
        <f>(E11-$E$8)</f>
        <v>0.38350000000000001</v>
      </c>
      <c r="G11" s="12">
        <f>LOG(B11)</f>
        <v>0.13658271777200767</v>
      </c>
      <c r="H11" s="12">
        <f>LOG(F11)</f>
        <v>-0.41623463171500025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1.1910000000000001</v>
      </c>
      <c r="D12">
        <v>1.1140000000000001</v>
      </c>
      <c r="E12" s="11">
        <f t="shared" si="0"/>
        <v>1.1525000000000001</v>
      </c>
      <c r="F12" s="12">
        <f>(E12-$E$8)</f>
        <v>1.0945</v>
      </c>
      <c r="G12" s="12">
        <f>LOG(B12)</f>
        <v>0.66357802924717735</v>
      </c>
      <c r="H12" s="12">
        <f>LOG(F12)</f>
        <v>3.9215765903950504E-2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1"/>
        <v>9.1304347826086953</v>
      </c>
      <c r="C13">
        <v>2.0619999999999998</v>
      </c>
      <c r="D13">
        <v>2.0299999999999998</v>
      </c>
      <c r="E13" s="11">
        <f t="shared" si="0"/>
        <v>2.0459999999999998</v>
      </c>
      <c r="F13" s="12">
        <f>(E13-$E$8)</f>
        <v>1.9879999999999998</v>
      </c>
      <c r="G13" s="12">
        <f>LOG(B13)</f>
        <v>0.96049145871632635</v>
      </c>
      <c r="H13" s="12">
        <f>LOG(F13)</f>
        <v>0.29841638006129445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0.98524653068681511</v>
      </c>
      <c r="N15"/>
    </row>
    <row r="16" spans="1:20" ht="15" x14ac:dyDescent="0.25">
      <c r="A16" s="5" t="s">
        <v>11</v>
      </c>
      <c r="B16" s="11">
        <f>INTERCEPT(H9:H13,G9:G13)</f>
        <v>-0.60870436670579986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0.61899999999999999</v>
      </c>
      <c r="C22">
        <v>0.67800000000000005</v>
      </c>
      <c r="D22" s="27">
        <f>AVERAGE(B22:C22)</f>
        <v>0.64850000000000008</v>
      </c>
      <c r="E22" s="27">
        <f t="shared" ref="E22:E27" si="2">D22-E$8</f>
        <v>0.59050000000000002</v>
      </c>
      <c r="F22" s="27">
        <f>LOG(E22)</f>
        <v>-0.22878009805046637</v>
      </c>
      <c r="G22" s="28">
        <f>(F22-$B$16)/$B$15</f>
        <v>0.3856134041806657</v>
      </c>
      <c r="H22" s="28">
        <f>10^G22</f>
        <v>2.4300398979450315</v>
      </c>
      <c r="I22" s="29">
        <v>500</v>
      </c>
      <c r="J22" s="30">
        <f>(H22*I22)</f>
        <v>1215.0199489725157</v>
      </c>
      <c r="K22" s="31">
        <f>(0.05*J22/1000)*1000</f>
        <v>60.750997448625789</v>
      </c>
      <c r="L22" s="32">
        <f>K22+K40+K50</f>
        <v>61.601854244958581</v>
      </c>
      <c r="M22" s="33">
        <f>(L22*1000000/50000)/1000</f>
        <v>1.2320370848991715</v>
      </c>
      <c r="N22" s="34"/>
    </row>
    <row r="23" spans="1:17" ht="15" x14ac:dyDescent="0.3">
      <c r="B23">
        <v>0.621</v>
      </c>
      <c r="C23">
        <v>0.55300000000000005</v>
      </c>
      <c r="D23" s="27">
        <f t="shared" ref="D23:D27" si="3">AVERAGE(B23:C23)</f>
        <v>0.58699999999999997</v>
      </c>
      <c r="E23" s="27">
        <f t="shared" si="2"/>
        <v>0.52899999999999991</v>
      </c>
      <c r="F23" s="27">
        <f t="shared" ref="F23:F27" si="4">LOG(E23)</f>
        <v>-0.27654432796481432</v>
      </c>
      <c r="G23" s="28">
        <f t="shared" ref="G23:G27" si="5">(F23-$B$16)/$B$15</f>
        <v>0.33713393388905094</v>
      </c>
      <c r="H23" s="28">
        <f t="shared" ref="H23:H27" si="6">10^G23</f>
        <v>2.1733713305844429</v>
      </c>
      <c r="I23" s="29">
        <v>500</v>
      </c>
      <c r="J23" s="30">
        <f t="shared" ref="J23:J27" si="7">(H23*I23)</f>
        <v>1086.6856652922215</v>
      </c>
      <c r="K23" s="31">
        <f t="shared" ref="K23:K27" si="8">(0.05*J23/1000)*1000</f>
        <v>54.334283264611081</v>
      </c>
      <c r="L23" s="32">
        <f>K23+K41+K51</f>
        <v>54.930423871855687</v>
      </c>
      <c r="M23" s="33">
        <f t="shared" ref="M23:M27" si="9">(L23*1000000/50000)/1000</f>
        <v>1.0986084774371139</v>
      </c>
      <c r="N23" s="34"/>
    </row>
    <row r="24" spans="1:17" ht="15" x14ac:dyDescent="0.3">
      <c r="B24">
        <v>0.57599999999999996</v>
      </c>
      <c r="C24">
        <v>0.54700000000000004</v>
      </c>
      <c r="D24" s="27">
        <f t="shared" si="3"/>
        <v>0.5615</v>
      </c>
      <c r="E24" s="27">
        <f t="shared" si="2"/>
        <v>0.50350000000000006</v>
      </c>
      <c r="F24" s="27">
        <f t="shared" si="4"/>
        <v>-0.29800052511036312</v>
      </c>
      <c r="G24" s="28">
        <f t="shared" si="5"/>
        <v>0.31535644320294653</v>
      </c>
      <c r="H24" s="28">
        <f t="shared" si="6"/>
        <v>2.0670759934098508</v>
      </c>
      <c r="I24" s="29">
        <v>500</v>
      </c>
      <c r="J24" s="30">
        <f t="shared" si="7"/>
        <v>1033.5379967049255</v>
      </c>
      <c r="K24" s="31">
        <f t="shared" si="8"/>
        <v>51.676899835246275</v>
      </c>
      <c r="L24" s="32">
        <f t="shared" ref="L24:L27" si="10">K24+K42+K52</f>
        <v>52.43422454528676</v>
      </c>
      <c r="M24" s="33">
        <f t="shared" si="9"/>
        <v>1.0486844909057351</v>
      </c>
      <c r="N24" s="34"/>
    </row>
    <row r="25" spans="1:17" ht="15" x14ac:dyDescent="0.3">
      <c r="A25" s="1" t="s">
        <v>26</v>
      </c>
      <c r="B25">
        <v>0.61899999999999999</v>
      </c>
      <c r="C25">
        <v>0.61099999999999999</v>
      </c>
      <c r="D25" s="27">
        <f t="shared" si="3"/>
        <v>0.61499999999999999</v>
      </c>
      <c r="E25" s="27">
        <f t="shared" si="2"/>
        <v>0.55699999999999994</v>
      </c>
      <c r="F25" s="27">
        <f t="shared" si="4"/>
        <v>-0.25414480482627116</v>
      </c>
      <c r="G25" s="28">
        <f t="shared" si="5"/>
        <v>0.35986887630283287</v>
      </c>
      <c r="H25" s="28">
        <f t="shared" si="6"/>
        <v>2.2901760904604411</v>
      </c>
      <c r="I25" s="29">
        <v>500</v>
      </c>
      <c r="J25" s="30">
        <f t="shared" si="7"/>
        <v>1145.0880452302206</v>
      </c>
      <c r="K25" s="31">
        <f t="shared" si="8"/>
        <v>57.254402261511032</v>
      </c>
      <c r="L25" s="32">
        <f t="shared" si="10"/>
        <v>58.928292251510641</v>
      </c>
      <c r="M25" s="33">
        <f t="shared" si="9"/>
        <v>1.1785658450302128</v>
      </c>
      <c r="N25" s="34"/>
    </row>
    <row r="26" spans="1:17" ht="15" x14ac:dyDescent="0.3">
      <c r="B26">
        <v>0.67700000000000005</v>
      </c>
      <c r="C26">
        <v>0.69699999999999995</v>
      </c>
      <c r="D26" s="27">
        <f t="shared" si="3"/>
        <v>0.68700000000000006</v>
      </c>
      <c r="E26" s="27">
        <f t="shared" si="2"/>
        <v>0.629</v>
      </c>
      <c r="F26" s="27">
        <f t="shared" si="4"/>
        <v>-0.20134935455473107</v>
      </c>
      <c r="G26" s="28">
        <f t="shared" si="5"/>
        <v>0.41345490642540167</v>
      </c>
      <c r="H26" s="28">
        <f t="shared" si="6"/>
        <v>2.5909253869601665</v>
      </c>
      <c r="I26" s="29">
        <v>500</v>
      </c>
      <c r="J26" s="30">
        <f t="shared" si="7"/>
        <v>1295.4626934800833</v>
      </c>
      <c r="K26" s="31">
        <f t="shared" si="8"/>
        <v>64.773134674004169</v>
      </c>
      <c r="L26" s="32">
        <f t="shared" si="10"/>
        <v>66.523922685990826</v>
      </c>
      <c r="M26" s="33">
        <f t="shared" si="9"/>
        <v>1.3304784537198167</v>
      </c>
      <c r="N26" s="34"/>
    </row>
    <row r="27" spans="1:17" ht="15" x14ac:dyDescent="0.3">
      <c r="B27">
        <v>0.74299999999999999</v>
      </c>
      <c r="C27">
        <v>0.74099999999999999</v>
      </c>
      <c r="D27" s="27">
        <f t="shared" si="3"/>
        <v>0.74199999999999999</v>
      </c>
      <c r="E27" s="27">
        <f t="shared" si="2"/>
        <v>0.68399999999999994</v>
      </c>
      <c r="F27" s="27">
        <f t="shared" si="4"/>
        <v>-0.16494389827988382</v>
      </c>
      <c r="G27" s="28">
        <f t="shared" si="5"/>
        <v>0.45040551233057446</v>
      </c>
      <c r="H27" s="28">
        <f t="shared" si="6"/>
        <v>2.8210157594896215</v>
      </c>
      <c r="I27" s="29">
        <v>500</v>
      </c>
      <c r="J27" s="30">
        <f t="shared" si="7"/>
        <v>1410.5078797448107</v>
      </c>
      <c r="K27" s="31">
        <f t="shared" si="8"/>
        <v>70.525393987240534</v>
      </c>
      <c r="L27" s="32">
        <f t="shared" si="10"/>
        <v>72.642828392925082</v>
      </c>
      <c r="M27" s="33">
        <f t="shared" si="9"/>
        <v>1.4528565678585017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0.61899999999999999</v>
      </c>
      <c r="C31">
        <v>0.67800000000000005</v>
      </c>
      <c r="D31" s="27">
        <f t="shared" ref="D31:D36" si="11">AVERAGE(B31:C31)</f>
        <v>0.64850000000000008</v>
      </c>
      <c r="E31" s="27">
        <f t="shared" ref="E31:E36" si="12">D31-E$8</f>
        <v>0.59050000000000002</v>
      </c>
      <c r="F31" s="27">
        <f>LOG(E31)</f>
        <v>-0.22878009805046637</v>
      </c>
      <c r="G31" s="28">
        <f>(F31-$B$16)/$B$15</f>
        <v>0.3856134041806657</v>
      </c>
      <c r="H31" s="28">
        <f>10^G31</f>
        <v>2.4300398979450315</v>
      </c>
      <c r="I31" s="29">
        <v>500</v>
      </c>
      <c r="J31" s="30">
        <f>(H31*I31)</f>
        <v>1215.0199489725157</v>
      </c>
      <c r="K31" s="31">
        <f>(0.05*J31/1000)*1000</f>
        <v>60.750997448625789</v>
      </c>
      <c r="L31" s="32">
        <f>K31+K50</f>
        <v>61.223319779022347</v>
      </c>
      <c r="M31" s="33">
        <f>(L31*1000000/50000)/1000</f>
        <v>1.2244663955804469</v>
      </c>
      <c r="N31" s="35"/>
      <c r="Q31"/>
    </row>
    <row r="32" spans="1:17" ht="15" x14ac:dyDescent="0.3">
      <c r="B32">
        <v>0.621</v>
      </c>
      <c r="C32">
        <v>0.55300000000000005</v>
      </c>
      <c r="D32" s="27">
        <f t="shared" si="11"/>
        <v>0.58699999999999997</v>
      </c>
      <c r="E32" s="27">
        <f t="shared" si="12"/>
        <v>0.52899999999999991</v>
      </c>
      <c r="F32" s="27">
        <f t="shared" ref="F32:F36" si="13">LOG(E32)</f>
        <v>-0.27654432796481432</v>
      </c>
      <c r="G32" s="28">
        <f t="shared" ref="G32:G36" si="14">(F32-$B$16)/$B$15</f>
        <v>0.33713393388905094</v>
      </c>
      <c r="H32" s="28">
        <f t="shared" ref="H32:H36" si="15">10^G32</f>
        <v>2.1733713305844429</v>
      </c>
      <c r="I32" s="29">
        <v>500</v>
      </c>
      <c r="J32" s="30">
        <f t="shared" ref="J32:J36" si="16">(H32*I32)</f>
        <v>1086.6856652922215</v>
      </c>
      <c r="K32" s="31">
        <f t="shared" ref="K32:K36" si="17">(0.05*J32/1000)*1000</f>
        <v>54.334283264611081</v>
      </c>
      <c r="L32" s="32">
        <f>K32+K51</f>
        <v>54.699906637701098</v>
      </c>
      <c r="M32" s="33">
        <f t="shared" ref="M32:M36" si="18">(L32*1000000/50000)/1000</f>
        <v>1.093998132754022</v>
      </c>
      <c r="N32" s="36"/>
      <c r="Q32"/>
    </row>
    <row r="33" spans="1:21" ht="15" x14ac:dyDescent="0.3">
      <c r="B33">
        <v>0.57599999999999996</v>
      </c>
      <c r="C33">
        <v>0.54700000000000004</v>
      </c>
      <c r="D33" s="27">
        <f t="shared" si="11"/>
        <v>0.5615</v>
      </c>
      <c r="E33" s="27">
        <f t="shared" si="12"/>
        <v>0.50350000000000006</v>
      </c>
      <c r="F33" s="27">
        <f t="shared" si="13"/>
        <v>-0.29800052511036312</v>
      </c>
      <c r="G33" s="28">
        <f t="shared" si="14"/>
        <v>0.31535644320294653</v>
      </c>
      <c r="H33" s="28">
        <f t="shared" si="15"/>
        <v>2.0670759934098508</v>
      </c>
      <c r="I33" s="29">
        <v>500</v>
      </c>
      <c r="J33" s="30">
        <f t="shared" si="16"/>
        <v>1033.5379967049255</v>
      </c>
      <c r="K33" s="31">
        <f t="shared" si="17"/>
        <v>51.676899835246275</v>
      </c>
      <c r="L33" s="32">
        <f t="shared" ref="L33:L36" si="19">K33+K52</f>
        <v>52.136268187549014</v>
      </c>
      <c r="M33" s="33">
        <f t="shared" si="18"/>
        <v>1.0427253637509803</v>
      </c>
      <c r="N33" s="36"/>
      <c r="Q33"/>
      <c r="R33"/>
      <c r="S33"/>
    </row>
    <row r="34" spans="1:21" ht="15" x14ac:dyDescent="0.3">
      <c r="A34" s="1" t="s">
        <v>26</v>
      </c>
      <c r="B34">
        <v>0.61899999999999999</v>
      </c>
      <c r="C34">
        <v>0.61099999999999999</v>
      </c>
      <c r="D34" s="27">
        <f t="shared" si="11"/>
        <v>0.61499999999999999</v>
      </c>
      <c r="E34" s="27">
        <f t="shared" si="12"/>
        <v>0.55699999999999994</v>
      </c>
      <c r="F34" s="27">
        <f t="shared" si="13"/>
        <v>-0.25414480482627116</v>
      </c>
      <c r="G34" s="28">
        <f t="shared" si="14"/>
        <v>0.35986887630283287</v>
      </c>
      <c r="H34" s="28">
        <f t="shared" si="15"/>
        <v>2.2901760904604411</v>
      </c>
      <c r="I34" s="29">
        <v>500</v>
      </c>
      <c r="J34" s="30">
        <f t="shared" si="16"/>
        <v>1145.0880452302206</v>
      </c>
      <c r="K34" s="31">
        <f t="shared" si="17"/>
        <v>57.254402261511032</v>
      </c>
      <c r="L34" s="32">
        <f t="shared" si="19"/>
        <v>58.225269700416085</v>
      </c>
      <c r="M34" s="33">
        <f t="shared" si="18"/>
        <v>1.1645053940083216</v>
      </c>
      <c r="N34" s="36"/>
      <c r="Q34"/>
      <c r="R34"/>
      <c r="S34"/>
    </row>
    <row r="35" spans="1:21" ht="15" x14ac:dyDescent="0.3">
      <c r="B35">
        <v>0.67700000000000005</v>
      </c>
      <c r="C35">
        <v>0.69699999999999995</v>
      </c>
      <c r="D35" s="27">
        <f t="shared" si="11"/>
        <v>0.68700000000000006</v>
      </c>
      <c r="E35" s="27">
        <f t="shared" si="12"/>
        <v>0.629</v>
      </c>
      <c r="F35" s="27">
        <f t="shared" si="13"/>
        <v>-0.20134935455473107</v>
      </c>
      <c r="G35" s="28">
        <f t="shared" si="14"/>
        <v>0.41345490642540167</v>
      </c>
      <c r="H35" s="28">
        <f t="shared" si="15"/>
        <v>2.5909253869601665</v>
      </c>
      <c r="I35" s="29">
        <v>500</v>
      </c>
      <c r="J35" s="30">
        <f t="shared" si="16"/>
        <v>1295.4626934800833</v>
      </c>
      <c r="K35" s="31">
        <f t="shared" si="17"/>
        <v>64.773134674004169</v>
      </c>
      <c r="L35" s="32">
        <f t="shared" si="19"/>
        <v>65.993244457839765</v>
      </c>
      <c r="M35" s="33">
        <f t="shared" si="18"/>
        <v>1.3198648891567952</v>
      </c>
      <c r="N35" s="36"/>
      <c r="Q35"/>
      <c r="R35"/>
      <c r="S35"/>
    </row>
    <row r="36" spans="1:21" ht="15" x14ac:dyDescent="0.3">
      <c r="B36">
        <v>0.74299999999999999</v>
      </c>
      <c r="C36">
        <v>0.74099999999999999</v>
      </c>
      <c r="D36" s="27">
        <f t="shared" si="11"/>
        <v>0.74199999999999999</v>
      </c>
      <c r="E36" s="27">
        <f t="shared" si="12"/>
        <v>0.68399999999999994</v>
      </c>
      <c r="F36" s="27">
        <f t="shared" si="13"/>
        <v>-0.16494389827988382</v>
      </c>
      <c r="G36" s="28">
        <f t="shared" si="14"/>
        <v>0.45040551233057446</v>
      </c>
      <c r="H36" s="28">
        <f t="shared" si="15"/>
        <v>2.8210157594896215</v>
      </c>
      <c r="I36" s="29">
        <v>500</v>
      </c>
      <c r="J36" s="30">
        <f t="shared" si="16"/>
        <v>1410.5078797448107</v>
      </c>
      <c r="K36" s="31">
        <f t="shared" si="17"/>
        <v>70.525393987240534</v>
      </c>
      <c r="L36" s="32">
        <f t="shared" si="19"/>
        <v>71.965864374941049</v>
      </c>
      <c r="M36" s="33">
        <f t="shared" si="18"/>
        <v>1.4393172874988212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0.128</v>
      </c>
      <c r="C40">
        <v>0.107</v>
      </c>
      <c r="D40" s="27">
        <f>AVERAGE(B40:C40)</f>
        <v>0.11749999999999999</v>
      </c>
      <c r="E40" s="27">
        <f t="shared" ref="E40:E45" si="20">D40-E$8</f>
        <v>5.9499999999999997E-2</v>
      </c>
      <c r="F40" s="27">
        <f t="shared" ref="F40:F45" si="21">LOG(E40)</f>
        <v>-1.2254830342714504</v>
      </c>
      <c r="G40" s="28">
        <f t="shared" ref="G40:G45" si="22">(F40-$B$16)/$B$15</f>
        <v>-0.6260145540788602</v>
      </c>
      <c r="H40" s="27">
        <f t="shared" ref="H40:H45" si="23">10^G40</f>
        <v>0.23658404121014784</v>
      </c>
      <c r="I40" s="41">
        <v>16</v>
      </c>
      <c r="J40" s="42">
        <f t="shared" ref="J40:J45" si="24">H40*I40</f>
        <v>3.7853446593623654</v>
      </c>
      <c r="K40" s="30">
        <f>(0.1*J40/1000)*1000</f>
        <v>0.37853446593623657</v>
      </c>
      <c r="L40" s="43">
        <f>K40*100/L22</f>
        <v>0.61448550628200505</v>
      </c>
      <c r="M40" s="30">
        <f>AVERAGE(L40:L42)</f>
        <v>0.5341288259352801</v>
      </c>
      <c r="N40" s="44">
        <f>STDEV(L40:L42)</f>
        <v>0.10179880426838391</v>
      </c>
      <c r="R40"/>
      <c r="S40"/>
      <c r="T40"/>
      <c r="U40"/>
    </row>
    <row r="41" spans="1:21" ht="15" x14ac:dyDescent="0.3">
      <c r="B41">
        <v>9.7000000000000003E-2</v>
      </c>
      <c r="C41">
        <v>9.1999999999999998E-2</v>
      </c>
      <c r="D41" s="27">
        <f t="shared" ref="D41:D45" si="25">AVERAGE(B41:C41)</f>
        <v>9.4500000000000001E-2</v>
      </c>
      <c r="E41" s="27">
        <f t="shared" si="20"/>
        <v>3.6500000000000005E-2</v>
      </c>
      <c r="F41" s="27">
        <f t="shared" si="21"/>
        <v>-1.4377071355435251</v>
      </c>
      <c r="G41" s="28">
        <f t="shared" si="22"/>
        <v>-0.84141658256825091</v>
      </c>
      <c r="H41" s="27">
        <f t="shared" si="23"/>
        <v>0.14407327134661876</v>
      </c>
      <c r="I41" s="41">
        <v>16</v>
      </c>
      <c r="J41" s="42">
        <f t="shared" si="24"/>
        <v>2.3051723415459002</v>
      </c>
      <c r="K41" s="30">
        <f t="shared" ref="K41:K45" si="26">(0.1*J41/1000)*1000</f>
        <v>0.23051723415459002</v>
      </c>
      <c r="L41" s="43">
        <f t="shared" ref="L41:L45" si="27">K41*100/L23</f>
        <v>0.4196531137140897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0.10100000000000001</v>
      </c>
      <c r="C42">
        <v>0.109</v>
      </c>
      <c r="D42" s="27">
        <f t="shared" si="25"/>
        <v>0.10500000000000001</v>
      </c>
      <c r="E42" s="27">
        <f t="shared" si="20"/>
        <v>4.7000000000000014E-2</v>
      </c>
      <c r="F42" s="27">
        <f t="shared" si="21"/>
        <v>-1.3279021420642825</v>
      </c>
      <c r="G42" s="28">
        <f t="shared" si="22"/>
        <v>-0.7299673259007875</v>
      </c>
      <c r="H42" s="27">
        <f t="shared" si="23"/>
        <v>0.18622272358608993</v>
      </c>
      <c r="I42" s="41">
        <v>16</v>
      </c>
      <c r="J42" s="42">
        <f t="shared" si="24"/>
        <v>2.9795635773774389</v>
      </c>
      <c r="K42" s="30">
        <f t="shared" si="26"/>
        <v>0.29795635773774393</v>
      </c>
      <c r="L42" s="43">
        <f t="shared" si="27"/>
        <v>0.56824785780974574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0.16900000000000001</v>
      </c>
      <c r="C43">
        <v>0.16600000000000001</v>
      </c>
      <c r="D43" s="27">
        <f t="shared" si="25"/>
        <v>0.16750000000000001</v>
      </c>
      <c r="E43" s="27">
        <f t="shared" si="20"/>
        <v>0.10950000000000001</v>
      </c>
      <c r="F43" s="27">
        <f t="shared" si="21"/>
        <v>-0.96058588082386276</v>
      </c>
      <c r="G43" s="28">
        <f t="shared" si="22"/>
        <v>-0.3571507264001898</v>
      </c>
      <c r="H43" s="27">
        <f t="shared" si="23"/>
        <v>0.43938909443409796</v>
      </c>
      <c r="I43" s="41">
        <v>16</v>
      </c>
      <c r="J43" s="42">
        <f t="shared" si="24"/>
        <v>7.0302255109455674</v>
      </c>
      <c r="K43" s="30">
        <f t="shared" si="26"/>
        <v>0.7030225510945568</v>
      </c>
      <c r="L43" s="43">
        <f t="shared" si="27"/>
        <v>1.193013617455603</v>
      </c>
      <c r="M43" s="30">
        <f>AVERAGE(L43:L45)</f>
        <v>0.97421552957365953</v>
      </c>
      <c r="N43" s="44">
        <f>STDEV(L43:L45)</f>
        <v>0.20101160726581122</v>
      </c>
      <c r="R43"/>
      <c r="S43"/>
      <c r="T43"/>
      <c r="U43"/>
    </row>
    <row r="44" spans="1:21" ht="15" x14ac:dyDescent="0.3">
      <c r="A44" s="45"/>
      <c r="B44">
        <v>0.13900000000000001</v>
      </c>
      <c r="C44">
        <v>0.14299999999999999</v>
      </c>
      <c r="D44" s="27">
        <f t="shared" si="25"/>
        <v>0.14100000000000001</v>
      </c>
      <c r="E44" s="27">
        <f t="shared" si="20"/>
        <v>8.3000000000000018E-2</v>
      </c>
      <c r="F44" s="27">
        <f t="shared" si="21"/>
        <v>-1.080921907623926</v>
      </c>
      <c r="G44" s="28">
        <f t="shared" si="22"/>
        <v>-0.47928871222610997</v>
      </c>
      <c r="H44" s="27">
        <f t="shared" si="23"/>
        <v>0.33167389259441432</v>
      </c>
      <c r="I44" s="41">
        <v>16</v>
      </c>
      <c r="J44" s="42">
        <f t="shared" si="24"/>
        <v>5.3067822815106291</v>
      </c>
      <c r="K44" s="30">
        <f t="shared" si="26"/>
        <v>0.53067822815106291</v>
      </c>
      <c r="L44" s="43">
        <f t="shared" si="27"/>
        <v>0.79772539971221157</v>
      </c>
      <c r="M44" s="30"/>
      <c r="N44" s="44"/>
      <c r="R44"/>
      <c r="S44"/>
      <c r="T44"/>
      <c r="U44"/>
    </row>
    <row r="45" spans="1:21" ht="15" x14ac:dyDescent="0.3">
      <c r="A45" s="46"/>
      <c r="B45">
        <v>0.155</v>
      </c>
      <c r="C45">
        <v>0.17199999999999999</v>
      </c>
      <c r="D45" s="27">
        <f t="shared" si="25"/>
        <v>0.16349999999999998</v>
      </c>
      <c r="E45" s="27">
        <f t="shared" si="20"/>
        <v>0.10549999999999998</v>
      </c>
      <c r="F45" s="27">
        <f t="shared" si="21"/>
        <v>-0.97674754036628864</v>
      </c>
      <c r="G45" s="28">
        <f t="shared" si="22"/>
        <v>-0.37355439699333526</v>
      </c>
      <c r="H45" s="27">
        <f t="shared" si="23"/>
        <v>0.42310251124002518</v>
      </c>
      <c r="I45" s="41">
        <v>16</v>
      </c>
      <c r="J45" s="42">
        <f t="shared" si="24"/>
        <v>6.7696401798404029</v>
      </c>
      <c r="K45" s="30">
        <f t="shared" si="26"/>
        <v>0.67696401798404038</v>
      </c>
      <c r="L45" s="43">
        <f t="shared" si="27"/>
        <v>0.93190757155316395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0.13100000000000001</v>
      </c>
      <c r="C50">
        <v>0.13300000000000001</v>
      </c>
      <c r="D50" s="27">
        <f>AVERAGE(B50:C50)</f>
        <v>0.13200000000000001</v>
      </c>
      <c r="E50" s="27">
        <f t="shared" ref="E50:E55" si="28">D50-E$8</f>
        <v>7.400000000000001E-2</v>
      </c>
      <c r="F50" s="27">
        <f t="shared" ref="F50:F55" si="29">LOG(E50)</f>
        <v>-1.1307682802690238</v>
      </c>
      <c r="G50" s="28">
        <f t="shared" ref="G50:G55" si="30">(F50-$B$16)/$B$15</f>
        <v>-0.52988150407319201</v>
      </c>
      <c r="H50" s="27">
        <f t="shared" ref="H50:H55" si="31">10^G50</f>
        <v>0.2952014564978469</v>
      </c>
      <c r="I50" s="41">
        <v>16</v>
      </c>
      <c r="J50" s="42">
        <f t="shared" ref="J50:J55" si="32">H50*I50</f>
        <v>4.7232233039655505</v>
      </c>
      <c r="K50" s="30">
        <f>(0.1*J50/1000)*1000</f>
        <v>0.47232233039655508</v>
      </c>
      <c r="L50" s="43">
        <f t="shared" ref="L50:L55" si="33">K50*100/L31</f>
        <v>0.77147454940591498</v>
      </c>
      <c r="M50" s="30">
        <f>AVERAGE(L50:L52)</f>
        <v>0.77366103424159005</v>
      </c>
      <c r="N50" s="44">
        <f>STDEV(L50:L52)</f>
        <v>0.10635432077701951</v>
      </c>
      <c r="O50" s="48">
        <f>L50/L40</f>
        <v>1.2554804653958154</v>
      </c>
      <c r="P50" s="30">
        <f>AVERAGE(O50:O52)</f>
        <v>1.4662686080117278</v>
      </c>
      <c r="Q50" s="44">
        <f>STDEV(O50:O52)</f>
        <v>0.18376573644449934</v>
      </c>
      <c r="S50"/>
      <c r="T50"/>
    </row>
    <row r="51" spans="1:25" ht="15" x14ac:dyDescent="0.3">
      <c r="B51">
        <v>0.115</v>
      </c>
      <c r="C51">
        <v>0.11600000000000001</v>
      </c>
      <c r="D51" s="27">
        <f t="shared" ref="D51:D55" si="34">AVERAGE(B51:C51)</f>
        <v>0.11550000000000001</v>
      </c>
      <c r="E51" s="27">
        <f t="shared" si="28"/>
        <v>5.7500000000000009E-2</v>
      </c>
      <c r="F51" s="27">
        <f t="shared" si="29"/>
        <v>-1.2403321553103694</v>
      </c>
      <c r="G51" s="28">
        <f t="shared" si="30"/>
        <v>-0.64108603170037248</v>
      </c>
      <c r="H51" s="27">
        <f t="shared" si="31"/>
        <v>0.22851460818125952</v>
      </c>
      <c r="I51" s="41">
        <v>16</v>
      </c>
      <c r="J51" s="42">
        <f t="shared" si="32"/>
        <v>3.6562337309001522</v>
      </c>
      <c r="K51" s="30">
        <f t="shared" ref="K51:K55" si="35">(0.1*J51/1000)*1000</f>
        <v>0.36562337309001525</v>
      </c>
      <c r="L51" s="43">
        <f t="shared" si="33"/>
        <v>0.66841681378303264</v>
      </c>
      <c r="M51" s="30"/>
      <c r="N51" s="44"/>
      <c r="O51" s="2">
        <f t="shared" ref="O51:O55" si="36">L51/L41</f>
        <v>1.5927841160697929</v>
      </c>
      <c r="P51" s="30"/>
      <c r="Q51" s="44"/>
      <c r="S51"/>
      <c r="T51"/>
    </row>
    <row r="52" spans="1:25" ht="15" x14ac:dyDescent="0.3">
      <c r="B52">
        <v>0.13</v>
      </c>
      <c r="C52">
        <v>0.13</v>
      </c>
      <c r="D52" s="27">
        <f t="shared" si="34"/>
        <v>0.13</v>
      </c>
      <c r="E52" s="27">
        <f t="shared" si="28"/>
        <v>7.2000000000000008E-2</v>
      </c>
      <c r="F52" s="27">
        <f t="shared" si="29"/>
        <v>-1.1426675035687315</v>
      </c>
      <c r="G52" s="28">
        <f t="shared" si="30"/>
        <v>-0.54195891102575722</v>
      </c>
      <c r="H52" s="27">
        <f t="shared" si="31"/>
        <v>0.28710522018921075</v>
      </c>
      <c r="I52" s="41">
        <v>16</v>
      </c>
      <c r="J52" s="42">
        <f t="shared" si="32"/>
        <v>4.593683523027372</v>
      </c>
      <c r="K52" s="30">
        <f t="shared" si="35"/>
        <v>0.4593683523027372</v>
      </c>
      <c r="L52" s="43">
        <f t="shared" si="33"/>
        <v>0.88109173953582243</v>
      </c>
      <c r="M52" s="30"/>
      <c r="N52" s="44"/>
      <c r="O52" s="2">
        <f t="shared" si="36"/>
        <v>1.5505412425695753</v>
      </c>
      <c r="P52" s="30"/>
      <c r="Q52" s="44"/>
      <c r="S52"/>
      <c r="T52"/>
    </row>
    <row r="53" spans="1:25" ht="15" x14ac:dyDescent="0.3">
      <c r="A53" s="1" t="s">
        <v>26</v>
      </c>
      <c r="B53">
        <v>0.20399999999999999</v>
      </c>
      <c r="C53">
        <v>0.21299999999999999</v>
      </c>
      <c r="D53" s="27">
        <f t="shared" si="34"/>
        <v>0.20849999999999999</v>
      </c>
      <c r="E53" s="27">
        <f t="shared" si="28"/>
        <v>0.15049999999999999</v>
      </c>
      <c r="F53" s="27">
        <f t="shared" si="29"/>
        <v>-0.8224635000701378</v>
      </c>
      <c r="G53" s="28">
        <f t="shared" si="30"/>
        <v>-0.21696004675634484</v>
      </c>
      <c r="H53" s="27">
        <f t="shared" si="31"/>
        <v>0.60679214931565628</v>
      </c>
      <c r="I53" s="41">
        <v>16</v>
      </c>
      <c r="J53" s="42">
        <f t="shared" si="32"/>
        <v>9.7086743890505005</v>
      </c>
      <c r="K53" s="30">
        <f t="shared" si="35"/>
        <v>0.97086743890505012</v>
      </c>
      <c r="L53" s="43">
        <f t="shared" si="33"/>
        <v>1.6674331332433692</v>
      </c>
      <c r="M53" s="30">
        <f>AVERAGE(L53:L55)</f>
        <v>1.8392919499296776</v>
      </c>
      <c r="N53" s="44">
        <f>STDEV(L53:L55)</f>
        <v>0.16728907925085909</v>
      </c>
      <c r="O53" s="2">
        <f t="shared" si="36"/>
        <v>1.3976647951425596</v>
      </c>
      <c r="P53" s="30">
        <f>AVERAGE(O53:O55)</f>
        <v>1.9543866364763784</v>
      </c>
      <c r="Q53" s="44">
        <f>STDEV(O53:O55)</f>
        <v>0.48955200103734048</v>
      </c>
      <c r="S53"/>
      <c r="T53"/>
    </row>
    <row r="54" spans="1:25" ht="15" x14ac:dyDescent="0.3">
      <c r="A54" s="45"/>
      <c r="B54">
        <v>0.246</v>
      </c>
      <c r="C54">
        <v>0.247</v>
      </c>
      <c r="D54" s="27">
        <f t="shared" si="34"/>
        <v>0.2465</v>
      </c>
      <c r="E54" s="27">
        <f t="shared" si="28"/>
        <v>0.1885</v>
      </c>
      <c r="F54" s="27">
        <f t="shared" si="29"/>
        <v>-0.72468864545818834</v>
      </c>
      <c r="G54" s="28">
        <f t="shared" si="30"/>
        <v>-0.11772107299026556</v>
      </c>
      <c r="H54" s="27">
        <f t="shared" si="31"/>
        <v>0.76256861489724537</v>
      </c>
      <c r="I54" s="41">
        <v>16</v>
      </c>
      <c r="J54" s="42">
        <f t="shared" si="32"/>
        <v>12.201097838355926</v>
      </c>
      <c r="K54" s="30">
        <f t="shared" si="35"/>
        <v>1.2201097838355928</v>
      </c>
      <c r="L54" s="43">
        <f t="shared" si="33"/>
        <v>1.8488404288336941</v>
      </c>
      <c r="M54" s="30"/>
      <c r="N54" s="44"/>
      <c r="O54" s="2">
        <f t="shared" si="36"/>
        <v>2.3176401672814784</v>
      </c>
      <c r="P54" s="30"/>
      <c r="Q54" s="44"/>
      <c r="S54"/>
      <c r="T54"/>
    </row>
    <row r="55" spans="1:25" ht="15" x14ac:dyDescent="0.3">
      <c r="A55" s="46"/>
      <c r="B55">
        <v>0.28100000000000003</v>
      </c>
      <c r="C55">
        <v>0.27900000000000003</v>
      </c>
      <c r="D55" s="27">
        <f t="shared" si="34"/>
        <v>0.28000000000000003</v>
      </c>
      <c r="E55" s="27">
        <f t="shared" si="28"/>
        <v>0.22200000000000003</v>
      </c>
      <c r="F55" s="27">
        <f t="shared" si="29"/>
        <v>-0.65364702554936127</v>
      </c>
      <c r="G55" s="28">
        <f t="shared" si="30"/>
        <v>-4.5615647905130806E-2</v>
      </c>
      <c r="H55" s="27">
        <f t="shared" si="31"/>
        <v>0.90029399231282092</v>
      </c>
      <c r="I55" s="41">
        <v>16</v>
      </c>
      <c r="J55" s="42">
        <f t="shared" si="32"/>
        <v>14.404703877005135</v>
      </c>
      <c r="K55" s="30">
        <f t="shared" si="35"/>
        <v>1.4404703877005136</v>
      </c>
      <c r="L55" s="43">
        <f t="shared" si="33"/>
        <v>2.0016022877119699</v>
      </c>
      <c r="M55" s="30"/>
      <c r="N55" s="44"/>
      <c r="O55" s="2">
        <f t="shared" si="36"/>
        <v>2.1478549470050972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1.4662686080117278</v>
      </c>
      <c r="O58" s="30">
        <f>Q50</f>
        <v>0.18376573644449934</v>
      </c>
    </row>
    <row r="59" spans="1:25" ht="15" x14ac:dyDescent="0.3">
      <c r="D59"/>
      <c r="E59"/>
      <c r="G59"/>
      <c r="M59" s="2" t="s">
        <v>26</v>
      </c>
      <c r="N59" s="30">
        <f>P53</f>
        <v>1.9543866364763784</v>
      </c>
      <c r="O59" s="30">
        <f>Q53</f>
        <v>0.48955200103734048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0.5341288259352801</v>
      </c>
      <c r="C65" s="30">
        <f>N40</f>
        <v>0.10179880426838391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0.77366103424159005</v>
      </c>
      <c r="C66" s="30">
        <f>N50</f>
        <v>0.10635432077701951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0.97421552957365953</v>
      </c>
      <c r="C67" s="30">
        <f>N43</f>
        <v>0.20101160726581122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1.8392919499296776</v>
      </c>
      <c r="C68" s="30">
        <f>N53</f>
        <v>0.16728907925085909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B9" sqref="B9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42422</v>
      </c>
    </row>
    <row r="2" spans="1:20" x14ac:dyDescent="0.2">
      <c r="A2" s="1" t="s">
        <v>1</v>
      </c>
      <c r="B2" s="2">
        <v>86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5.6000000000000001E-2</v>
      </c>
      <c r="D8">
        <v>0.06</v>
      </c>
      <c r="E8" s="11">
        <f t="shared" ref="E8:E13" si="0">AVERAGE(C8:D8)</f>
        <v>5.7999999999999996E-2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>
        <v>8.8999999999999996E-2</v>
      </c>
      <c r="D9">
        <v>8.7999999999999995E-2</v>
      </c>
      <c r="E9" s="11">
        <f t="shared" si="0"/>
        <v>8.8499999999999995E-2</v>
      </c>
      <c r="F9" s="12">
        <f>(E9-$E$8)</f>
        <v>3.0499999999999999E-2</v>
      </c>
      <c r="G9" s="12">
        <f>LOG(B9)</f>
        <v>-0.86341728222799241</v>
      </c>
      <c r="H9" s="12">
        <f>LOG(F9)</f>
        <v>-1.5157001606532141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>
        <v>0.17799999999999999</v>
      </c>
      <c r="D10">
        <v>0.187</v>
      </c>
      <c r="E10" s="11">
        <f t="shared" si="0"/>
        <v>0.1825</v>
      </c>
      <c r="F10" s="12">
        <f>(E10-$E$8)</f>
        <v>0.1245</v>
      </c>
      <c r="G10" s="12">
        <f>LOG(B10)</f>
        <v>-0.34469449671881253</v>
      </c>
      <c r="H10" s="12">
        <f>LOG(F10)</f>
        <v>-0.90483064856824491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>
        <v>0.43099999999999999</v>
      </c>
      <c r="D11">
        <v>0.45200000000000001</v>
      </c>
      <c r="E11" s="11">
        <f t="shared" si="0"/>
        <v>0.4415</v>
      </c>
      <c r="F11" s="12">
        <f>(E11-$E$8)</f>
        <v>0.38350000000000001</v>
      </c>
      <c r="G11" s="12">
        <f>LOG(B11)</f>
        <v>0.13658271777200767</v>
      </c>
      <c r="H11" s="12">
        <f>LOG(F11)</f>
        <v>-0.41623463171500025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>
        <v>1.1910000000000001</v>
      </c>
      <c r="D12">
        <v>1.1140000000000001</v>
      </c>
      <c r="E12" s="11">
        <f t="shared" si="0"/>
        <v>1.1525000000000001</v>
      </c>
      <c r="F12" s="12">
        <f>(E12-$E$8)</f>
        <v>1.0945</v>
      </c>
      <c r="G12" s="12">
        <f>LOG(B12)</f>
        <v>0.66357802924717735</v>
      </c>
      <c r="H12" s="12">
        <f>LOG(F12)</f>
        <v>3.9215765903950504E-2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>
        <v>2.0619999999999998</v>
      </c>
      <c r="D13">
        <v>2.0299999999999998</v>
      </c>
      <c r="E13" s="11">
        <f t="shared" si="0"/>
        <v>2.0459999999999998</v>
      </c>
      <c r="F13" s="12">
        <f>(E13-$E$8)</f>
        <v>1.9879999999999998</v>
      </c>
      <c r="G13" s="12">
        <f>LOG(B13)</f>
        <v>0.96049145871632635</v>
      </c>
      <c r="H13" s="12">
        <f>LOG(F13)</f>
        <v>0.29841638006129445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0.98524653068681511</v>
      </c>
      <c r="N15"/>
    </row>
    <row r="16" spans="1:20" ht="15" x14ac:dyDescent="0.25">
      <c r="A16" s="5" t="s">
        <v>11</v>
      </c>
      <c r="B16" s="11">
        <f>INTERCEPT(H9:H13,G9:G13)</f>
        <v>-0.60870436670579986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0.51400000000000001</v>
      </c>
      <c r="C22">
        <v>0.55300000000000005</v>
      </c>
      <c r="D22" s="27">
        <f>AVERAGE(B22:C22)</f>
        <v>0.53350000000000009</v>
      </c>
      <c r="E22" s="27">
        <f t="shared" ref="E22:E27" si="2">D22-E$8</f>
        <v>0.47550000000000009</v>
      </c>
      <c r="F22" s="27">
        <f>LOG(E22)</f>
        <v>-0.32284947872656716</v>
      </c>
      <c r="G22" s="28">
        <f>(F22-$B$16)/$B$15</f>
        <v>0.29013539157551088</v>
      </c>
      <c r="H22" s="28">
        <f>10^G22</f>
        <v>1.950452559788761</v>
      </c>
      <c r="I22" s="29">
        <v>500</v>
      </c>
      <c r="J22" s="30">
        <f>(H22*I22)</f>
        <v>975.22627989438047</v>
      </c>
      <c r="K22" s="31">
        <f>(0.05*J22/1000)*1000</f>
        <v>48.761313994719025</v>
      </c>
      <c r="L22" s="32">
        <f>K22+K40+K50</f>
        <v>49.421739759422962</v>
      </c>
      <c r="M22" s="33">
        <f>(L22*1000000/50000)/1000</f>
        <v>0.98843479518845934</v>
      </c>
      <c r="N22" s="34"/>
    </row>
    <row r="23" spans="1:17" ht="15" x14ac:dyDescent="0.3">
      <c r="B23">
        <v>0.42199999999999999</v>
      </c>
      <c r="C23">
        <v>0.45600000000000002</v>
      </c>
      <c r="D23" s="27">
        <f t="shared" ref="D23:D27" si="3">AVERAGE(B23:C23)</f>
        <v>0.439</v>
      </c>
      <c r="E23" s="27">
        <f t="shared" si="2"/>
        <v>0.38100000000000001</v>
      </c>
      <c r="F23" s="27">
        <f t="shared" ref="F23:F27" si="4">LOG(E23)</f>
        <v>-0.41907502432438071</v>
      </c>
      <c r="G23" s="28">
        <f t="shared" ref="G23:G27" si="5">(F23-$B$16)/$B$15</f>
        <v>0.19246892678650548</v>
      </c>
      <c r="H23" s="28">
        <f t="shared" ref="H23:H27" si="6">10^G23</f>
        <v>1.5576465832281268</v>
      </c>
      <c r="I23" s="29">
        <v>500</v>
      </c>
      <c r="J23" s="30">
        <f t="shared" ref="J23:J27" si="7">(H23*I23)</f>
        <v>778.82329161406335</v>
      </c>
      <c r="K23" s="31">
        <f t="shared" ref="K23:K27" si="8">(0.05*J23/1000)*1000</f>
        <v>38.941164580703173</v>
      </c>
      <c r="L23" s="32">
        <f>K23+K41+K51</f>
        <v>39.504926859880023</v>
      </c>
      <c r="M23" s="33">
        <f t="shared" ref="M23:M27" si="9">(L23*1000000/50000)/1000</f>
        <v>0.79009853719760037</v>
      </c>
      <c r="N23" s="34"/>
    </row>
    <row r="24" spans="1:17" ht="15" x14ac:dyDescent="0.3">
      <c r="B24">
        <v>0.51</v>
      </c>
      <c r="C24">
        <v>0.48099999999999998</v>
      </c>
      <c r="D24" s="27">
        <f t="shared" si="3"/>
        <v>0.4955</v>
      </c>
      <c r="E24" s="27">
        <f t="shared" si="2"/>
        <v>0.4375</v>
      </c>
      <c r="F24" s="27">
        <f t="shared" si="4"/>
        <v>-0.35902194264166792</v>
      </c>
      <c r="G24" s="28">
        <f t="shared" si="5"/>
        <v>0.253421266949378</v>
      </c>
      <c r="H24" s="28">
        <f t="shared" si="6"/>
        <v>1.7923435897497753</v>
      </c>
      <c r="I24" s="29">
        <v>500</v>
      </c>
      <c r="J24" s="30">
        <f t="shared" si="7"/>
        <v>896.17179487488761</v>
      </c>
      <c r="K24" s="31">
        <f t="shared" si="8"/>
        <v>44.808589743744385</v>
      </c>
      <c r="L24" s="32">
        <f t="shared" ref="L24:L27" si="10">K24+K42+K52</f>
        <v>45.43350300496509</v>
      </c>
      <c r="M24" s="33">
        <f t="shared" si="9"/>
        <v>0.90867006009930174</v>
      </c>
      <c r="N24" s="34"/>
    </row>
    <row r="25" spans="1:17" ht="15" x14ac:dyDescent="0.3">
      <c r="A25" s="1" t="s">
        <v>26</v>
      </c>
      <c r="B25">
        <v>0.45600000000000002</v>
      </c>
      <c r="C25">
        <v>0.432</v>
      </c>
      <c r="D25" s="27">
        <f t="shared" si="3"/>
        <v>0.44400000000000001</v>
      </c>
      <c r="E25" s="27">
        <f t="shared" si="2"/>
        <v>0.38600000000000001</v>
      </c>
      <c r="F25" s="27">
        <f t="shared" si="4"/>
        <v>-0.41341269532824504</v>
      </c>
      <c r="G25" s="28">
        <f t="shared" si="5"/>
        <v>0.19821604572554755</v>
      </c>
      <c r="H25" s="28">
        <f t="shared" si="6"/>
        <v>1.5783962692249367</v>
      </c>
      <c r="I25" s="29">
        <v>500</v>
      </c>
      <c r="J25" s="30">
        <f t="shared" si="7"/>
        <v>789.19813461246838</v>
      </c>
      <c r="K25" s="31">
        <f t="shared" si="8"/>
        <v>39.459906730623423</v>
      </c>
      <c r="L25" s="32">
        <f t="shared" si="10"/>
        <v>40.629220252541742</v>
      </c>
      <c r="M25" s="33">
        <f t="shared" si="9"/>
        <v>0.81258440505083496</v>
      </c>
      <c r="N25" s="34"/>
    </row>
    <row r="26" spans="1:17" ht="15" x14ac:dyDescent="0.3">
      <c r="B26">
        <v>0.52900000000000003</v>
      </c>
      <c r="C26">
        <v>0.49399999999999999</v>
      </c>
      <c r="D26" s="27">
        <f t="shared" si="3"/>
        <v>0.51150000000000007</v>
      </c>
      <c r="E26" s="27">
        <f t="shared" si="2"/>
        <v>0.45350000000000007</v>
      </c>
      <c r="F26" s="27">
        <f t="shared" si="4"/>
        <v>-0.34342270860388585</v>
      </c>
      <c r="G26" s="28">
        <f t="shared" si="5"/>
        <v>0.26925409005701978</v>
      </c>
      <c r="H26" s="28">
        <f t="shared" si="6"/>
        <v>1.858891707580864</v>
      </c>
      <c r="I26" s="29">
        <v>500</v>
      </c>
      <c r="J26" s="30">
        <f t="shared" si="7"/>
        <v>929.44585379043201</v>
      </c>
      <c r="K26" s="31">
        <f t="shared" si="8"/>
        <v>46.472292689521602</v>
      </c>
      <c r="L26" s="32">
        <f t="shared" si="10"/>
        <v>47.508156471878074</v>
      </c>
      <c r="M26" s="33">
        <f t="shared" si="9"/>
        <v>0.95016312943756143</v>
      </c>
      <c r="N26" s="34"/>
    </row>
    <row r="27" spans="1:17" ht="15" x14ac:dyDescent="0.3">
      <c r="B27">
        <v>0.437</v>
      </c>
      <c r="C27">
        <v>0.40100000000000002</v>
      </c>
      <c r="D27" s="27">
        <f t="shared" si="3"/>
        <v>0.41900000000000004</v>
      </c>
      <c r="E27" s="27">
        <f t="shared" si="2"/>
        <v>0.36100000000000004</v>
      </c>
      <c r="F27" s="27">
        <f t="shared" si="4"/>
        <v>-0.442492798094342</v>
      </c>
      <c r="G27" s="28">
        <f t="shared" si="5"/>
        <v>0.16870048605559851</v>
      </c>
      <c r="H27" s="28">
        <f t="shared" si="6"/>
        <v>1.4746891537654838</v>
      </c>
      <c r="I27" s="29">
        <v>500</v>
      </c>
      <c r="J27" s="30">
        <f t="shared" si="7"/>
        <v>737.34457688274188</v>
      </c>
      <c r="K27" s="31">
        <f t="shared" si="8"/>
        <v>36.867228844137095</v>
      </c>
      <c r="L27" s="32">
        <f t="shared" si="10"/>
        <v>38.300702630497426</v>
      </c>
      <c r="M27" s="33">
        <f t="shared" si="9"/>
        <v>0.76601405260994848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0.51400000000000001</v>
      </c>
      <c r="C31">
        <v>0.55300000000000005</v>
      </c>
      <c r="D31" s="27">
        <f t="shared" ref="D31:D36" si="11">AVERAGE(B31:C31)</f>
        <v>0.53350000000000009</v>
      </c>
      <c r="E31" s="27">
        <f t="shared" ref="E31:E36" si="12">D31-E$8</f>
        <v>0.47550000000000009</v>
      </c>
      <c r="F31" s="27">
        <f>LOG(E31)</f>
        <v>-0.32284947872656716</v>
      </c>
      <c r="G31" s="28">
        <f>(F31-$B$16)/$B$15</f>
        <v>0.29013539157551088</v>
      </c>
      <c r="H31" s="28">
        <f>10^G31</f>
        <v>1.950452559788761</v>
      </c>
      <c r="I31" s="29">
        <v>500</v>
      </c>
      <c r="J31" s="30">
        <f>(H31*I31)</f>
        <v>975.22627989438047</v>
      </c>
      <c r="K31" s="31">
        <f>(0.05*J31/1000)*1000</f>
        <v>48.761313994719025</v>
      </c>
      <c r="L31" s="32">
        <f>K31+K50</f>
        <v>49.143077258106629</v>
      </c>
      <c r="M31" s="33">
        <f>(L31*1000000/50000)/1000</f>
        <v>0.98286154516213253</v>
      </c>
      <c r="N31" s="35"/>
      <c r="Q31"/>
    </row>
    <row r="32" spans="1:17" ht="15" x14ac:dyDescent="0.3">
      <c r="B32">
        <v>0.42199999999999999</v>
      </c>
      <c r="C32">
        <v>0.45600000000000002</v>
      </c>
      <c r="D32" s="27">
        <f t="shared" si="11"/>
        <v>0.439</v>
      </c>
      <c r="E32" s="27">
        <f t="shared" si="12"/>
        <v>0.38100000000000001</v>
      </c>
      <c r="F32" s="27">
        <f t="shared" ref="F32:F36" si="13">LOG(E32)</f>
        <v>-0.41907502432438071</v>
      </c>
      <c r="G32" s="28">
        <f t="shared" ref="G32:G36" si="14">(F32-$B$16)/$B$15</f>
        <v>0.19246892678650548</v>
      </c>
      <c r="H32" s="28">
        <f t="shared" ref="H32:H36" si="15">10^G32</f>
        <v>1.5576465832281268</v>
      </c>
      <c r="I32" s="29">
        <v>500</v>
      </c>
      <c r="J32" s="30">
        <f t="shared" ref="J32:J36" si="16">(H32*I32)</f>
        <v>778.82329161406335</v>
      </c>
      <c r="K32" s="31">
        <f t="shared" ref="K32:K36" si="17">(0.05*J32/1000)*1000</f>
        <v>38.941164580703173</v>
      </c>
      <c r="L32" s="32">
        <f>K32+K51</f>
        <v>39.235903982047219</v>
      </c>
      <c r="M32" s="33">
        <f t="shared" ref="M32:M36" si="18">(L32*1000000/50000)/1000</f>
        <v>0.78471807964094442</v>
      </c>
      <c r="N32" s="36"/>
      <c r="Q32"/>
    </row>
    <row r="33" spans="1:21" ht="15" x14ac:dyDescent="0.3">
      <c r="B33">
        <v>0.51</v>
      </c>
      <c r="C33">
        <v>0.48099999999999998</v>
      </c>
      <c r="D33" s="27">
        <f t="shared" si="11"/>
        <v>0.4955</v>
      </c>
      <c r="E33" s="27">
        <f t="shared" si="12"/>
        <v>0.4375</v>
      </c>
      <c r="F33" s="27">
        <f t="shared" si="13"/>
        <v>-0.35902194264166792</v>
      </c>
      <c r="G33" s="28">
        <f t="shared" si="14"/>
        <v>0.253421266949378</v>
      </c>
      <c r="H33" s="28">
        <f t="shared" si="15"/>
        <v>1.7923435897497753</v>
      </c>
      <c r="I33" s="29">
        <v>500</v>
      </c>
      <c r="J33" s="30">
        <f t="shared" si="16"/>
        <v>896.17179487488761</v>
      </c>
      <c r="K33" s="31">
        <f t="shared" si="17"/>
        <v>44.808589743744385</v>
      </c>
      <c r="L33" s="32">
        <f t="shared" ref="L33:L36" si="19">K33+K52</f>
        <v>45.093681405887885</v>
      </c>
      <c r="M33" s="33">
        <f t="shared" si="18"/>
        <v>0.90187362811775784</v>
      </c>
      <c r="N33" s="36"/>
      <c r="Q33"/>
      <c r="R33"/>
      <c r="S33"/>
    </row>
    <row r="34" spans="1:21" ht="15" x14ac:dyDescent="0.3">
      <c r="A34" s="1" t="s">
        <v>26</v>
      </c>
      <c r="B34">
        <v>0.45600000000000002</v>
      </c>
      <c r="C34">
        <v>0.432</v>
      </c>
      <c r="D34" s="27">
        <f t="shared" si="11"/>
        <v>0.44400000000000001</v>
      </c>
      <c r="E34" s="27">
        <f t="shared" si="12"/>
        <v>0.38600000000000001</v>
      </c>
      <c r="F34" s="27">
        <f t="shared" si="13"/>
        <v>-0.41341269532824504</v>
      </c>
      <c r="G34" s="28">
        <f t="shared" si="14"/>
        <v>0.19821604572554755</v>
      </c>
      <c r="H34" s="28">
        <f t="shared" si="15"/>
        <v>1.5783962692249367</v>
      </c>
      <c r="I34" s="29">
        <v>500</v>
      </c>
      <c r="J34" s="30">
        <f t="shared" si="16"/>
        <v>789.19813461246838</v>
      </c>
      <c r="K34" s="31">
        <f t="shared" si="17"/>
        <v>39.459906730623423</v>
      </c>
      <c r="L34" s="32">
        <f t="shared" si="19"/>
        <v>40.221612372682038</v>
      </c>
      <c r="M34" s="33">
        <f t="shared" si="18"/>
        <v>0.80443224745364073</v>
      </c>
      <c r="N34" s="36"/>
      <c r="Q34"/>
      <c r="R34"/>
      <c r="S34"/>
    </row>
    <row r="35" spans="1:21" ht="15" x14ac:dyDescent="0.3">
      <c r="B35">
        <v>0.52900000000000003</v>
      </c>
      <c r="C35">
        <v>0.49399999999999999</v>
      </c>
      <c r="D35" s="27">
        <f t="shared" si="11"/>
        <v>0.51150000000000007</v>
      </c>
      <c r="E35" s="27">
        <f t="shared" si="12"/>
        <v>0.45350000000000007</v>
      </c>
      <c r="F35" s="27">
        <f t="shared" si="13"/>
        <v>-0.34342270860388585</v>
      </c>
      <c r="G35" s="28">
        <f t="shared" si="14"/>
        <v>0.26925409005701978</v>
      </c>
      <c r="H35" s="28">
        <f t="shared" si="15"/>
        <v>1.858891707580864</v>
      </c>
      <c r="I35" s="29">
        <v>500</v>
      </c>
      <c r="J35" s="30">
        <f t="shared" si="16"/>
        <v>929.44585379043201</v>
      </c>
      <c r="K35" s="31">
        <f t="shared" si="17"/>
        <v>46.472292689521602</v>
      </c>
      <c r="L35" s="32">
        <f t="shared" si="19"/>
        <v>47.116704411562175</v>
      </c>
      <c r="M35" s="33">
        <f t="shared" si="18"/>
        <v>0.94233408823124354</v>
      </c>
      <c r="N35" s="36"/>
      <c r="Q35"/>
      <c r="R35"/>
      <c r="S35"/>
    </row>
    <row r="36" spans="1:21" ht="15" x14ac:dyDescent="0.3">
      <c r="B36">
        <v>0.437</v>
      </c>
      <c r="C36">
        <v>0.40100000000000002</v>
      </c>
      <c r="D36" s="27">
        <f t="shared" si="11"/>
        <v>0.41900000000000004</v>
      </c>
      <c r="E36" s="27">
        <f t="shared" si="12"/>
        <v>0.36100000000000004</v>
      </c>
      <c r="F36" s="27">
        <f t="shared" si="13"/>
        <v>-0.442492798094342</v>
      </c>
      <c r="G36" s="28">
        <f t="shared" si="14"/>
        <v>0.16870048605559851</v>
      </c>
      <c r="H36" s="28">
        <f t="shared" si="15"/>
        <v>1.4746891537654838</v>
      </c>
      <c r="I36" s="29">
        <v>500</v>
      </c>
      <c r="J36" s="30">
        <f t="shared" si="16"/>
        <v>737.34457688274188</v>
      </c>
      <c r="K36" s="31">
        <f t="shared" si="17"/>
        <v>36.867228844137095</v>
      </c>
      <c r="L36" s="32">
        <f t="shared" si="19"/>
        <v>37.838096283042148</v>
      </c>
      <c r="M36" s="33">
        <f t="shared" si="18"/>
        <v>0.75676192566084299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0.104</v>
      </c>
      <c r="C40">
        <v>0.1</v>
      </c>
      <c r="D40" s="27">
        <f>AVERAGE(B40:C40)</f>
        <v>0.10200000000000001</v>
      </c>
      <c r="E40" s="27">
        <f t="shared" ref="E40:E45" si="20">D40-E$8</f>
        <v>4.4000000000000011E-2</v>
      </c>
      <c r="F40" s="27">
        <f t="shared" ref="F40:F45" si="21">LOG(E40)</f>
        <v>-1.3565473235138124</v>
      </c>
      <c r="G40" s="28">
        <f t="shared" ref="G40:G45" si="22">(F40-$B$16)/$B$15</f>
        <v>-0.75904145157120351</v>
      </c>
      <c r="H40" s="27">
        <f t="shared" ref="H40:H45" si="23">10^G40</f>
        <v>0.17416406332270926</v>
      </c>
      <c r="I40" s="41">
        <v>16</v>
      </c>
      <c r="J40" s="42">
        <f t="shared" ref="J40:J45" si="24">H40*I40</f>
        <v>2.7866250131633481</v>
      </c>
      <c r="K40" s="30">
        <f>(0.1*J40/1000)*1000</f>
        <v>0.2786625013163348</v>
      </c>
      <c r="L40" s="43">
        <f>K40*100/L22</f>
        <v>0.56384599707096261</v>
      </c>
      <c r="M40" s="30">
        <f>AVERAGE(L40:L42)</f>
        <v>0.66426180173822391</v>
      </c>
      <c r="N40" s="44">
        <f>STDEV(L40:L42)</f>
        <v>9.3186281802976043E-2</v>
      </c>
      <c r="R40"/>
      <c r="S40"/>
      <c r="T40"/>
      <c r="U40"/>
    </row>
    <row r="41" spans="1:21" ht="15" x14ac:dyDescent="0.3">
      <c r="B41">
        <v>9.9000000000000005E-2</v>
      </c>
      <c r="C41">
        <v>0.10199999999999999</v>
      </c>
      <c r="D41" s="27">
        <f t="shared" ref="D41:D45" si="25">AVERAGE(B41:C41)</f>
        <v>0.10050000000000001</v>
      </c>
      <c r="E41" s="27">
        <f t="shared" si="20"/>
        <v>4.250000000000001E-2</v>
      </c>
      <c r="F41" s="27">
        <f t="shared" si="21"/>
        <v>-1.3716110699496884</v>
      </c>
      <c r="G41" s="28">
        <f t="shared" si="22"/>
        <v>-0.77433076847483695</v>
      </c>
      <c r="H41" s="27">
        <f t="shared" si="23"/>
        <v>0.16813929864550417</v>
      </c>
      <c r="I41" s="41">
        <v>16</v>
      </c>
      <c r="J41" s="42">
        <f t="shared" si="24"/>
        <v>2.6902287783280667</v>
      </c>
      <c r="K41" s="30">
        <f t="shared" ref="K41:K45" si="26">(0.1*J41/1000)*1000</f>
        <v>0.26902287783280671</v>
      </c>
      <c r="L41" s="43">
        <f t="shared" ref="L41:L45" si="27">K41*100/L23</f>
        <v>0.68098563702447446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0.114</v>
      </c>
      <c r="C42">
        <v>0.109</v>
      </c>
      <c r="D42" s="27">
        <f t="shared" si="25"/>
        <v>0.1115</v>
      </c>
      <c r="E42" s="27">
        <f t="shared" si="20"/>
        <v>5.3500000000000006E-2</v>
      </c>
      <c r="F42" s="27">
        <f t="shared" si="21"/>
        <v>-1.2716462179787715</v>
      </c>
      <c r="G42" s="28">
        <f t="shared" si="22"/>
        <v>-0.67286900346742162</v>
      </c>
      <c r="H42" s="27">
        <f t="shared" si="23"/>
        <v>0.21238849942325444</v>
      </c>
      <c r="I42" s="41">
        <v>16</v>
      </c>
      <c r="J42" s="42">
        <f t="shared" si="24"/>
        <v>3.398215990772071</v>
      </c>
      <c r="K42" s="30">
        <f t="shared" si="26"/>
        <v>0.3398215990772071</v>
      </c>
      <c r="L42" s="43">
        <f t="shared" si="27"/>
        <v>0.74795377111923456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0.124</v>
      </c>
      <c r="C43">
        <v>0.12</v>
      </c>
      <c r="D43" s="27">
        <f t="shared" si="25"/>
        <v>0.122</v>
      </c>
      <c r="E43" s="27">
        <f t="shared" si="20"/>
        <v>6.4000000000000001E-2</v>
      </c>
      <c r="F43" s="27">
        <f t="shared" si="21"/>
        <v>-1.1938200260161129</v>
      </c>
      <c r="G43" s="28">
        <f t="shared" si="22"/>
        <v>-0.59387741147632267</v>
      </c>
      <c r="H43" s="27">
        <f t="shared" si="23"/>
        <v>0.25475492491231533</v>
      </c>
      <c r="I43" s="41">
        <v>16</v>
      </c>
      <c r="J43" s="42">
        <f t="shared" si="24"/>
        <v>4.0760787985970452</v>
      </c>
      <c r="K43" s="30">
        <f t="shared" si="26"/>
        <v>0.40760787985970454</v>
      </c>
      <c r="L43" s="43">
        <f t="shared" si="27"/>
        <v>1.003238253961334</v>
      </c>
      <c r="M43" s="30">
        <f>AVERAGE(L43:L45)</f>
        <v>1.0116778932712451</v>
      </c>
      <c r="N43" s="44">
        <f>STDEV(L43:L45)</f>
        <v>0.19206871695177979</v>
      </c>
      <c r="R43"/>
      <c r="S43"/>
      <c r="T43"/>
      <c r="U43"/>
    </row>
    <row r="44" spans="1:21" ht="15" x14ac:dyDescent="0.3">
      <c r="A44" s="45"/>
      <c r="B44">
        <v>0.126</v>
      </c>
      <c r="C44">
        <v>0.113</v>
      </c>
      <c r="D44" s="27">
        <f t="shared" si="25"/>
        <v>0.1195</v>
      </c>
      <c r="E44" s="27">
        <f t="shared" si="20"/>
        <v>6.1499999999999999E-2</v>
      </c>
      <c r="F44" s="27">
        <f t="shared" si="21"/>
        <v>-1.2111248842245832</v>
      </c>
      <c r="G44" s="28">
        <f t="shared" si="22"/>
        <v>-0.61144139944226561</v>
      </c>
      <c r="H44" s="27">
        <f t="shared" si="23"/>
        <v>0.24465753769743548</v>
      </c>
      <c r="I44" s="41">
        <v>16</v>
      </c>
      <c r="J44" s="42">
        <f t="shared" si="24"/>
        <v>3.9145206031589677</v>
      </c>
      <c r="K44" s="30">
        <f t="shared" si="26"/>
        <v>0.3914520603158968</v>
      </c>
      <c r="L44" s="43">
        <f t="shared" si="27"/>
        <v>0.82396811281787474</v>
      </c>
      <c r="M44" s="30"/>
      <c r="N44" s="44"/>
      <c r="R44"/>
      <c r="S44"/>
      <c r="T44"/>
      <c r="U44"/>
    </row>
    <row r="45" spans="1:21" ht="15" x14ac:dyDescent="0.3">
      <c r="A45" s="46"/>
      <c r="B45">
        <v>0.13100000000000001</v>
      </c>
      <c r="C45">
        <v>0.13</v>
      </c>
      <c r="D45" s="27">
        <f t="shared" si="25"/>
        <v>0.1305</v>
      </c>
      <c r="E45" s="27">
        <f t="shared" si="20"/>
        <v>7.2500000000000009E-2</v>
      </c>
      <c r="F45" s="27">
        <f t="shared" si="21"/>
        <v>-1.1396619934290062</v>
      </c>
      <c r="G45" s="28">
        <f t="shared" si="22"/>
        <v>-0.53890839519432354</v>
      </c>
      <c r="H45" s="27">
        <f t="shared" si="23"/>
        <v>0.28912896715955078</v>
      </c>
      <c r="I45" s="41">
        <v>16</v>
      </c>
      <c r="J45" s="42">
        <f t="shared" si="24"/>
        <v>4.6260634745528124</v>
      </c>
      <c r="K45" s="30">
        <f t="shared" si="26"/>
        <v>0.46260634745528129</v>
      </c>
      <c r="L45" s="43">
        <f t="shared" si="27"/>
        <v>1.2078273130345265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0.121</v>
      </c>
      <c r="C50">
        <v>0.115</v>
      </c>
      <c r="D50" s="27">
        <f>AVERAGE(B50:C50)</f>
        <v>0.11799999999999999</v>
      </c>
      <c r="E50" s="27">
        <f t="shared" ref="E50:E55" si="28">D50-E$8</f>
        <v>0.06</v>
      </c>
      <c r="F50" s="27">
        <f t="shared" ref="F50:F55" si="29">LOG(E50)</f>
        <v>-1.2218487496163564</v>
      </c>
      <c r="G50" s="28">
        <f t="shared" ref="G50:G55" si="30">(F50-$B$16)/$B$15</f>
        <v>-0.62232584821499826</v>
      </c>
      <c r="H50" s="27">
        <f t="shared" ref="H50:H55" si="31">10^G50</f>
        <v>0.2386020396172524</v>
      </c>
      <c r="I50" s="41">
        <v>16</v>
      </c>
      <c r="J50" s="42">
        <f t="shared" ref="J50:J55" si="32">H50*I50</f>
        <v>3.8176326338760385</v>
      </c>
      <c r="K50" s="30">
        <f>(0.1*J50/1000)*1000</f>
        <v>0.38176326338760386</v>
      </c>
      <c r="L50" s="43">
        <f t="shared" ref="L50:L55" si="33">K50*100/L31</f>
        <v>0.77684037037918352</v>
      </c>
      <c r="M50" s="30">
        <f>AVERAGE(L50:L52)</f>
        <v>0.72008647543624538</v>
      </c>
      <c r="N50" s="44">
        <f>STDEV(L50:L52)</f>
        <v>7.71664084751746E-2</v>
      </c>
      <c r="O50" s="48">
        <f>L50/L40</f>
        <v>1.3777527452791591</v>
      </c>
      <c r="P50" s="30">
        <f>AVERAGE(O50:O52)</f>
        <v>1.1087081184793235</v>
      </c>
      <c r="Q50" s="44">
        <f>STDEV(O50:O52)</f>
        <v>0.26628694977014972</v>
      </c>
      <c r="S50"/>
      <c r="T50"/>
    </row>
    <row r="51" spans="1:25" ht="15" x14ac:dyDescent="0.3">
      <c r="B51">
        <v>0.108</v>
      </c>
      <c r="C51">
        <v>0.10100000000000001</v>
      </c>
      <c r="D51" s="27">
        <f t="shared" ref="D51:D55" si="34">AVERAGE(B51:C51)</f>
        <v>0.10450000000000001</v>
      </c>
      <c r="E51" s="27">
        <f t="shared" si="28"/>
        <v>4.6500000000000014E-2</v>
      </c>
      <c r="F51" s="27">
        <f t="shared" si="29"/>
        <v>-1.332547047110046</v>
      </c>
      <c r="G51" s="28">
        <f t="shared" si="30"/>
        <v>-0.73468178558279784</v>
      </c>
      <c r="H51" s="27">
        <f t="shared" si="31"/>
        <v>0.1842121258400265</v>
      </c>
      <c r="I51" s="41">
        <v>16</v>
      </c>
      <c r="J51" s="42">
        <f t="shared" si="32"/>
        <v>2.947394013440424</v>
      </c>
      <c r="K51" s="30">
        <f t="shared" ref="K51:K55" si="35">(0.1*J51/1000)*1000</f>
        <v>0.29473940134404242</v>
      </c>
      <c r="L51" s="43">
        <f t="shared" si="33"/>
        <v>0.75119819204090055</v>
      </c>
      <c r="M51" s="30"/>
      <c r="N51" s="44"/>
      <c r="O51" s="2">
        <f t="shared" ref="O51:O55" si="36">L51/L41</f>
        <v>1.1031043111617092</v>
      </c>
      <c r="P51" s="30"/>
      <c r="Q51" s="44"/>
      <c r="S51"/>
      <c r="T51"/>
    </row>
    <row r="52" spans="1:25" ht="15" x14ac:dyDescent="0.3">
      <c r="B52">
        <v>0.109</v>
      </c>
      <c r="C52">
        <v>9.7000000000000003E-2</v>
      </c>
      <c r="D52" s="27">
        <f t="shared" si="34"/>
        <v>0.10300000000000001</v>
      </c>
      <c r="E52" s="27">
        <f t="shared" si="28"/>
        <v>4.5000000000000012E-2</v>
      </c>
      <c r="F52" s="27">
        <f t="shared" si="29"/>
        <v>-1.3467874862246563</v>
      </c>
      <c r="G52" s="28">
        <f t="shared" si="30"/>
        <v>-0.74913546663730834</v>
      </c>
      <c r="H52" s="27">
        <f t="shared" si="31"/>
        <v>0.17818228883968801</v>
      </c>
      <c r="I52" s="41">
        <v>16</v>
      </c>
      <c r="J52" s="42">
        <f t="shared" si="32"/>
        <v>2.8509166214350081</v>
      </c>
      <c r="K52" s="30">
        <f t="shared" si="35"/>
        <v>0.28509166214350085</v>
      </c>
      <c r="L52" s="43">
        <f t="shared" si="33"/>
        <v>0.63222086388865206</v>
      </c>
      <c r="M52" s="30"/>
      <c r="N52" s="44"/>
      <c r="O52" s="2">
        <f t="shared" si="36"/>
        <v>0.84526729899710207</v>
      </c>
      <c r="P52" s="30"/>
      <c r="Q52" s="44"/>
      <c r="S52"/>
      <c r="T52"/>
    </row>
    <row r="53" spans="1:25" ht="15" x14ac:dyDescent="0.3">
      <c r="A53" s="1" t="s">
        <v>26</v>
      </c>
      <c r="B53">
        <v>0.17899999999999999</v>
      </c>
      <c r="C53">
        <v>0.17399999999999999</v>
      </c>
      <c r="D53" s="27">
        <f t="shared" si="34"/>
        <v>0.17649999999999999</v>
      </c>
      <c r="E53" s="27">
        <f t="shared" si="28"/>
        <v>0.11849999999999999</v>
      </c>
      <c r="F53" s="27">
        <f t="shared" si="29"/>
        <v>-0.92628164965387738</v>
      </c>
      <c r="G53" s="28">
        <f t="shared" si="30"/>
        <v>-0.3223328101715765</v>
      </c>
      <c r="H53" s="27">
        <f t="shared" si="31"/>
        <v>0.47606602628663275</v>
      </c>
      <c r="I53" s="41">
        <v>16</v>
      </c>
      <c r="J53" s="42">
        <f t="shared" si="32"/>
        <v>7.617056420586124</v>
      </c>
      <c r="K53" s="30">
        <f t="shared" si="35"/>
        <v>0.76170564205861246</v>
      </c>
      <c r="L53" s="43">
        <f t="shared" si="33"/>
        <v>1.8937720223666425</v>
      </c>
      <c r="M53" s="30">
        <f>AVERAGE(L53:L55)</f>
        <v>1.9424370441736176</v>
      </c>
      <c r="N53" s="44">
        <f>STDEV(L53:L55)</f>
        <v>0.60055749386957324</v>
      </c>
      <c r="O53" s="2">
        <f t="shared" si="36"/>
        <v>1.887659302153794</v>
      </c>
      <c r="P53" s="30">
        <f>AVERAGE(O53:O55)</f>
        <v>1.8906311645282294</v>
      </c>
      <c r="Q53" s="44">
        <f>STDEV(O53:O55)</f>
        <v>0.23224589671963694</v>
      </c>
      <c r="S53"/>
      <c r="T53"/>
    </row>
    <row r="54" spans="1:25" ht="15" x14ac:dyDescent="0.3">
      <c r="A54" s="45"/>
      <c r="B54">
        <v>0.16600000000000001</v>
      </c>
      <c r="C54">
        <v>0.151</v>
      </c>
      <c r="D54" s="27">
        <f t="shared" si="34"/>
        <v>0.1585</v>
      </c>
      <c r="E54" s="27">
        <f t="shared" si="28"/>
        <v>0.10050000000000001</v>
      </c>
      <c r="F54" s="27">
        <f t="shared" si="29"/>
        <v>-0.99783393824349231</v>
      </c>
      <c r="G54" s="28">
        <f t="shared" si="30"/>
        <v>-0.39495655089130871</v>
      </c>
      <c r="H54" s="27">
        <f t="shared" si="31"/>
        <v>0.4027573262753581</v>
      </c>
      <c r="I54" s="41">
        <v>16</v>
      </c>
      <c r="J54" s="42">
        <f t="shared" si="32"/>
        <v>6.4441172204057295</v>
      </c>
      <c r="K54" s="30">
        <f t="shared" si="35"/>
        <v>0.64441172204057295</v>
      </c>
      <c r="L54" s="43">
        <f t="shared" si="33"/>
        <v>1.3676926900737096</v>
      </c>
      <c r="M54" s="30"/>
      <c r="N54" s="44"/>
      <c r="O54" s="2">
        <f t="shared" si="36"/>
        <v>1.6598854601258297</v>
      </c>
      <c r="P54" s="30"/>
      <c r="Q54" s="44"/>
      <c r="S54"/>
      <c r="T54"/>
    </row>
    <row r="55" spans="1:25" ht="15" x14ac:dyDescent="0.3">
      <c r="A55" s="46"/>
      <c r="B55">
        <v>0.21299999999999999</v>
      </c>
      <c r="C55">
        <v>0.20399999999999999</v>
      </c>
      <c r="D55" s="27">
        <f t="shared" si="34"/>
        <v>0.20849999999999999</v>
      </c>
      <c r="E55" s="27">
        <f t="shared" si="28"/>
        <v>0.15049999999999999</v>
      </c>
      <c r="F55" s="27">
        <f t="shared" si="29"/>
        <v>-0.8224635000701378</v>
      </c>
      <c r="G55" s="28">
        <f t="shared" si="30"/>
        <v>-0.21696004675634484</v>
      </c>
      <c r="H55" s="27">
        <f t="shared" si="31"/>
        <v>0.60679214931565628</v>
      </c>
      <c r="I55" s="41">
        <v>16</v>
      </c>
      <c r="J55" s="42">
        <f t="shared" si="32"/>
        <v>9.7086743890505005</v>
      </c>
      <c r="K55" s="30">
        <f t="shared" si="35"/>
        <v>0.97086743890505012</v>
      </c>
      <c r="L55" s="43">
        <f t="shared" si="33"/>
        <v>2.5658464200805011</v>
      </c>
      <c r="M55" s="30"/>
      <c r="N55" s="44"/>
      <c r="O55" s="2">
        <f t="shared" si="36"/>
        <v>2.1243487313050644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1.1087081184793235</v>
      </c>
      <c r="O58" s="30">
        <f>Q50</f>
        <v>0.26628694977014972</v>
      </c>
    </row>
    <row r="59" spans="1:25" ht="15" x14ac:dyDescent="0.3">
      <c r="D59"/>
      <c r="E59"/>
      <c r="G59"/>
      <c r="M59" s="2" t="s">
        <v>26</v>
      </c>
      <c r="N59" s="30">
        <f>P53</f>
        <v>1.8906311645282294</v>
      </c>
      <c r="O59" s="30">
        <f>Q53</f>
        <v>0.23224589671963694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0.66426180173822391</v>
      </c>
      <c r="C65" s="30">
        <f>N40</f>
        <v>9.3186281802976043E-2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0.72008647543624538</v>
      </c>
      <c r="C66" s="30">
        <f>N50</f>
        <v>7.71664084751746E-2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1.0116778932712451</v>
      </c>
      <c r="C67" s="30">
        <f>N43</f>
        <v>0.19206871695177979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1.9424370441736176</v>
      </c>
      <c r="C68" s="30">
        <f>N53</f>
        <v>0.60055749386957324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siKLHDC5</vt:lpstr>
      <vt:lpstr>siSRR</vt:lpstr>
      <vt:lpstr>siKLHDC5!Zone_d_impression</vt:lpstr>
      <vt:lpstr>siNTP!Zone_d_impression</vt:lpstr>
      <vt:lpstr>siSRR!Zone_d_impression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Fatou Ndiaye</cp:lastModifiedBy>
  <dcterms:created xsi:type="dcterms:W3CDTF">2015-12-08T15:20:20Z</dcterms:created>
  <dcterms:modified xsi:type="dcterms:W3CDTF">2016-07-01T12:34:32Z</dcterms:modified>
</cp:coreProperties>
</file>