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fichiers shinny mis à jour 12.5.16 et news\"/>
    </mc:Choice>
  </mc:AlternateContent>
  <bookViews>
    <workbookView xWindow="9570" yWindow="0" windowWidth="9015" windowHeight="10620" activeTab="1"/>
  </bookViews>
  <sheets>
    <sheet name="siNTP" sheetId="3" r:id="rId1"/>
    <sheet name="siKLHDC5" sheetId="1" r:id="rId2"/>
    <sheet name="siSRR" sheetId="4" r:id="rId3"/>
  </sheets>
  <externalReferences>
    <externalReference r:id="rId4"/>
  </externalReferences>
  <definedNames>
    <definedName name="_xlnm.Print_Area" localSheetId="1">siKLHDC5!$A$1:$Q$83</definedName>
    <definedName name="_xlnm.Print_Area" localSheetId="0">siNTP!$A$1:$Q$83</definedName>
    <definedName name="_xlnm.Print_Area" localSheetId="2">siSRR!$A$1:$Q$83</definedName>
  </definedNames>
  <calcPr calcId="152511"/>
</workbook>
</file>

<file path=xl/calcChain.xml><?xml version="1.0" encoding="utf-8"?>
<calcChain xmlns="http://schemas.openxmlformats.org/spreadsheetml/2006/main">
  <c r="B13" i="4" l="1"/>
  <c r="B11" i="4"/>
  <c r="B9" i="4"/>
  <c r="B13" i="1"/>
  <c r="B12" i="1"/>
  <c r="B11" i="1"/>
  <c r="B9" i="1"/>
  <c r="B9" i="3"/>
  <c r="B10" i="3"/>
  <c r="B11" i="3"/>
  <c r="B12" i="3"/>
  <c r="B13" i="3"/>
  <c r="B8" i="3"/>
  <c r="B10" i="1"/>
  <c r="B8" i="1"/>
  <c r="B12" i="4"/>
  <c r="B10" i="4"/>
  <c r="B8" i="4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G11" i="4"/>
  <c r="E11" i="4"/>
  <c r="G10" i="4"/>
  <c r="E10" i="4"/>
  <c r="G9" i="4"/>
  <c r="E9" i="4"/>
  <c r="E8" i="4"/>
  <c r="D51" i="1"/>
  <c r="D52" i="1"/>
  <c r="D53" i="1"/>
  <c r="D54" i="1"/>
  <c r="D55" i="1"/>
  <c r="D50" i="1"/>
  <c r="D41" i="1"/>
  <c r="D42" i="1"/>
  <c r="D43" i="1"/>
  <c r="D44" i="1"/>
  <c r="D45" i="1"/>
  <c r="D40" i="1"/>
  <c r="D23" i="1"/>
  <c r="D24" i="1"/>
  <c r="D25" i="1"/>
  <c r="D26" i="1"/>
  <c r="D27" i="1"/>
  <c r="D22" i="1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E13" i="3"/>
  <c r="G13" i="3"/>
  <c r="E12" i="3"/>
  <c r="G12" i="3"/>
  <c r="E11" i="3"/>
  <c r="G11" i="3"/>
  <c r="E10" i="3"/>
  <c r="G10" i="3"/>
  <c r="E9" i="3"/>
  <c r="G9" i="3"/>
  <c r="E8" i="3"/>
  <c r="F9" i="4" l="1"/>
  <c r="H9" i="4" s="1"/>
  <c r="F10" i="4"/>
  <c r="H10" i="4" s="1"/>
  <c r="F11" i="4"/>
  <c r="H11" i="4" s="1"/>
  <c r="F12" i="4"/>
  <c r="H12" i="4" s="1"/>
  <c r="F13" i="4"/>
  <c r="H13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B16" i="4"/>
  <c r="G23" i="4" s="1"/>
  <c r="H23" i="4" s="1"/>
  <c r="J23" i="4" s="1"/>
  <c r="K23" i="4" s="1"/>
  <c r="B15" i="4"/>
  <c r="G24" i="4" s="1"/>
  <c r="H24" i="4" s="1"/>
  <c r="J24" i="4" s="1"/>
  <c r="K24" i="4" s="1"/>
  <c r="G25" i="4"/>
  <c r="H25" i="4" s="1"/>
  <c r="J25" i="4" s="1"/>
  <c r="K25" i="4" s="1"/>
  <c r="G31" i="4"/>
  <c r="H31" i="4" s="1"/>
  <c r="J31" i="4" s="1"/>
  <c r="K31" i="4" s="1"/>
  <c r="G32" i="4"/>
  <c r="H32" i="4" s="1"/>
  <c r="J32" i="4" s="1"/>
  <c r="K32" i="4" s="1"/>
  <c r="G35" i="4"/>
  <c r="H35" i="4" s="1"/>
  <c r="J35" i="4" s="1"/>
  <c r="K35" i="4" s="1"/>
  <c r="G36" i="4"/>
  <c r="H36" i="4" s="1"/>
  <c r="J36" i="4" s="1"/>
  <c r="K36" i="4" s="1"/>
  <c r="G42" i="4"/>
  <c r="H42" i="4" s="1"/>
  <c r="J42" i="4" s="1"/>
  <c r="K42" i="4" s="1"/>
  <c r="G43" i="4"/>
  <c r="H43" i="4" s="1"/>
  <c r="J43" i="4" s="1"/>
  <c r="K43" i="4" s="1"/>
  <c r="G50" i="4"/>
  <c r="H50" i="4" s="1"/>
  <c r="J50" i="4" s="1"/>
  <c r="K50" i="4" s="1"/>
  <c r="G51" i="4"/>
  <c r="H51" i="4" s="1"/>
  <c r="J51" i="4" s="1"/>
  <c r="K51" i="4" s="1"/>
  <c r="G54" i="4"/>
  <c r="H54" i="4" s="1"/>
  <c r="J54" i="4" s="1"/>
  <c r="K54" i="4" s="1"/>
  <c r="G55" i="4"/>
  <c r="H55" i="4" s="1"/>
  <c r="J55" i="4" s="1"/>
  <c r="K55" i="4" s="1"/>
  <c r="F9" i="3"/>
  <c r="H9" i="3" s="1"/>
  <c r="F10" i="3"/>
  <c r="H10" i="3" s="1"/>
  <c r="F11" i="3"/>
  <c r="H11" i="3" s="1"/>
  <c r="B16" i="3" s="1"/>
  <c r="F12" i="3"/>
  <c r="H12" i="3" s="1"/>
  <c r="F13" i="3"/>
  <c r="H13" i="3" s="1"/>
  <c r="E22" i="3"/>
  <c r="F22" i="3" s="1"/>
  <c r="E23" i="3"/>
  <c r="F23" i="3" s="1"/>
  <c r="E24" i="3"/>
  <c r="F24" i="3" s="1"/>
  <c r="G24" i="3" s="1"/>
  <c r="H24" i="3" s="1"/>
  <c r="J24" i="3" s="1"/>
  <c r="K24" i="3" s="1"/>
  <c r="E25" i="3"/>
  <c r="F25" i="3" s="1"/>
  <c r="E26" i="3"/>
  <c r="F26" i="3" s="1"/>
  <c r="E27" i="3"/>
  <c r="F27" i="3" s="1"/>
  <c r="E31" i="3"/>
  <c r="F31" i="3" s="1"/>
  <c r="G31" i="3" s="1"/>
  <c r="H31" i="3" s="1"/>
  <c r="J31" i="3" s="1"/>
  <c r="K31" i="3" s="1"/>
  <c r="E32" i="3"/>
  <c r="F32" i="3" s="1"/>
  <c r="E33" i="3"/>
  <c r="F33" i="3" s="1"/>
  <c r="E34" i="3"/>
  <c r="F34" i="3" s="1"/>
  <c r="G34" i="3" s="1"/>
  <c r="H34" i="3" s="1"/>
  <c r="J34" i="3" s="1"/>
  <c r="K34" i="3" s="1"/>
  <c r="E35" i="3"/>
  <c r="F35" i="3" s="1"/>
  <c r="G35" i="3" s="1"/>
  <c r="H35" i="3" s="1"/>
  <c r="J35" i="3" s="1"/>
  <c r="K35" i="3" s="1"/>
  <c r="E36" i="3"/>
  <c r="F36" i="3" s="1"/>
  <c r="E40" i="3"/>
  <c r="F40" i="3" s="1"/>
  <c r="E41" i="3"/>
  <c r="F41" i="3" s="1"/>
  <c r="G41" i="3" s="1"/>
  <c r="H41" i="3" s="1"/>
  <c r="J41" i="3" s="1"/>
  <c r="K41" i="3" s="1"/>
  <c r="E42" i="3"/>
  <c r="F42" i="3" s="1"/>
  <c r="G42" i="3" s="1"/>
  <c r="H42" i="3" s="1"/>
  <c r="J42" i="3" s="1"/>
  <c r="K42" i="3" s="1"/>
  <c r="E43" i="3"/>
  <c r="F43" i="3" s="1"/>
  <c r="E44" i="3"/>
  <c r="F44" i="3" s="1"/>
  <c r="E45" i="3"/>
  <c r="F45" i="3" s="1"/>
  <c r="G45" i="3" s="1"/>
  <c r="H45" i="3" s="1"/>
  <c r="J45" i="3" s="1"/>
  <c r="K45" i="3" s="1"/>
  <c r="E50" i="3"/>
  <c r="F50" i="3" s="1"/>
  <c r="G50" i="3" s="1"/>
  <c r="H50" i="3" s="1"/>
  <c r="J50" i="3" s="1"/>
  <c r="K50" i="3" s="1"/>
  <c r="E51" i="3"/>
  <c r="F51" i="3" s="1"/>
  <c r="E52" i="3"/>
  <c r="F52" i="3" s="1"/>
  <c r="E53" i="3"/>
  <c r="F53" i="3" s="1"/>
  <c r="G53" i="3" s="1"/>
  <c r="H53" i="3" s="1"/>
  <c r="J53" i="3" s="1"/>
  <c r="K53" i="3" s="1"/>
  <c r="E54" i="3"/>
  <c r="F54" i="3" s="1"/>
  <c r="G54" i="3" s="1"/>
  <c r="H54" i="3" s="1"/>
  <c r="J54" i="3" s="1"/>
  <c r="K54" i="3" s="1"/>
  <c r="E55" i="3"/>
  <c r="F55" i="3" s="1"/>
  <c r="B15" i="3"/>
  <c r="D36" i="1"/>
  <c r="D35" i="1"/>
  <c r="D34" i="1"/>
  <c r="D33" i="1"/>
  <c r="D32" i="1"/>
  <c r="D31" i="1"/>
  <c r="E13" i="1"/>
  <c r="G13" i="1"/>
  <c r="E12" i="1"/>
  <c r="G12" i="1"/>
  <c r="E11" i="1"/>
  <c r="G11" i="1"/>
  <c r="E10" i="1"/>
  <c r="G10" i="1"/>
  <c r="E9" i="1"/>
  <c r="G9" i="1"/>
  <c r="E8" i="1"/>
  <c r="E36" i="1" s="1"/>
  <c r="F36" i="1" s="1"/>
  <c r="G27" i="3" l="1"/>
  <c r="H27" i="3" s="1"/>
  <c r="J27" i="3" s="1"/>
  <c r="K27" i="3" s="1"/>
  <c r="G23" i="3"/>
  <c r="H23" i="3" s="1"/>
  <c r="J23" i="3" s="1"/>
  <c r="K23" i="3" s="1"/>
  <c r="G32" i="3"/>
  <c r="H32" i="3" s="1"/>
  <c r="J32" i="3" s="1"/>
  <c r="K32" i="3" s="1"/>
  <c r="G52" i="3"/>
  <c r="H52" i="3" s="1"/>
  <c r="J52" i="3" s="1"/>
  <c r="K52" i="3" s="1"/>
  <c r="G40" i="3"/>
  <c r="H40" i="3" s="1"/>
  <c r="J40" i="3" s="1"/>
  <c r="K40" i="3" s="1"/>
  <c r="G26" i="3"/>
  <c r="H26" i="3" s="1"/>
  <c r="J26" i="3" s="1"/>
  <c r="K26" i="3" s="1"/>
  <c r="G25" i="3"/>
  <c r="H25" i="3" s="1"/>
  <c r="J25" i="3" s="1"/>
  <c r="K25" i="3" s="1"/>
  <c r="G36" i="3"/>
  <c r="H36" i="3" s="1"/>
  <c r="J36" i="3" s="1"/>
  <c r="K36" i="3" s="1"/>
  <c r="G43" i="3"/>
  <c r="H43" i="3" s="1"/>
  <c r="J43" i="3" s="1"/>
  <c r="K43" i="3" s="1"/>
  <c r="G51" i="3"/>
  <c r="H51" i="3" s="1"/>
  <c r="J51" i="3" s="1"/>
  <c r="K51" i="3" s="1"/>
  <c r="G55" i="3"/>
  <c r="H55" i="3" s="1"/>
  <c r="J55" i="3" s="1"/>
  <c r="K55" i="3" s="1"/>
  <c r="G22" i="3"/>
  <c r="H22" i="3" s="1"/>
  <c r="J22" i="3" s="1"/>
  <c r="K22" i="3" s="1"/>
  <c r="G33" i="3"/>
  <c r="H33" i="3" s="1"/>
  <c r="J33" i="3" s="1"/>
  <c r="K33" i="3" s="1"/>
  <c r="G44" i="3"/>
  <c r="H44" i="3" s="1"/>
  <c r="J44" i="3" s="1"/>
  <c r="K44" i="3" s="1"/>
  <c r="G52" i="4"/>
  <c r="H52" i="4" s="1"/>
  <c r="J52" i="4" s="1"/>
  <c r="K52" i="4" s="1"/>
  <c r="G44" i="4"/>
  <c r="H44" i="4" s="1"/>
  <c r="J44" i="4" s="1"/>
  <c r="K44" i="4" s="1"/>
  <c r="G40" i="4"/>
  <c r="H40" i="4" s="1"/>
  <c r="J40" i="4" s="1"/>
  <c r="K40" i="4" s="1"/>
  <c r="G33" i="4"/>
  <c r="H33" i="4" s="1"/>
  <c r="J33" i="4" s="1"/>
  <c r="K33" i="4" s="1"/>
  <c r="G26" i="4"/>
  <c r="H26" i="4" s="1"/>
  <c r="J26" i="4" s="1"/>
  <c r="K26" i="4" s="1"/>
  <c r="G22" i="4"/>
  <c r="H22" i="4" s="1"/>
  <c r="J22" i="4" s="1"/>
  <c r="K22" i="4" s="1"/>
  <c r="G53" i="4"/>
  <c r="H53" i="4" s="1"/>
  <c r="J53" i="4" s="1"/>
  <c r="K53" i="4" s="1"/>
  <c r="G45" i="4"/>
  <c r="H45" i="4" s="1"/>
  <c r="J45" i="4" s="1"/>
  <c r="K45" i="4" s="1"/>
  <c r="G41" i="4"/>
  <c r="H41" i="4" s="1"/>
  <c r="J41" i="4" s="1"/>
  <c r="K41" i="4" s="1"/>
  <c r="G34" i="4"/>
  <c r="H34" i="4" s="1"/>
  <c r="J34" i="4" s="1"/>
  <c r="K34" i="4" s="1"/>
  <c r="G27" i="4"/>
  <c r="H27" i="4" s="1"/>
  <c r="J27" i="4" s="1"/>
  <c r="K27" i="4" s="1"/>
  <c r="L36" i="4"/>
  <c r="M36" i="4" s="1"/>
  <c r="L35" i="4"/>
  <c r="M35" i="4" s="1"/>
  <c r="L34" i="4"/>
  <c r="M34" i="4" s="1"/>
  <c r="L33" i="4"/>
  <c r="M33" i="4" s="1"/>
  <c r="L32" i="4"/>
  <c r="M32" i="4" s="1"/>
  <c r="L31" i="4"/>
  <c r="M31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27" i="3"/>
  <c r="M27" i="3" s="1"/>
  <c r="L26" i="3"/>
  <c r="M26" i="3" s="1"/>
  <c r="L25" i="3"/>
  <c r="M25" i="3" s="1"/>
  <c r="L24" i="3"/>
  <c r="M24" i="3" s="1"/>
  <c r="L23" i="3"/>
  <c r="M23" i="3" s="1"/>
  <c r="L22" i="3"/>
  <c r="M22" i="3" s="1"/>
  <c r="F9" i="1"/>
  <c r="H9" i="1" s="1"/>
  <c r="F10" i="1"/>
  <c r="H10" i="1" s="1"/>
  <c r="F11" i="1"/>
  <c r="H11" i="1" s="1"/>
  <c r="F12" i="1"/>
  <c r="H12" i="1" s="1"/>
  <c r="F13" i="1"/>
  <c r="H13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31" i="1"/>
  <c r="F31" i="1" s="1"/>
  <c r="E33" i="1"/>
  <c r="F33" i="1" s="1"/>
  <c r="E35" i="1"/>
  <c r="F35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50" i="1"/>
  <c r="F50" i="1" s="1"/>
  <c r="E51" i="1"/>
  <c r="F51" i="1" s="1"/>
  <c r="E53" i="1"/>
  <c r="F53" i="1" s="1"/>
  <c r="E55" i="1"/>
  <c r="F55" i="1" s="1"/>
  <c r="B15" i="1"/>
  <c r="B16" i="1"/>
  <c r="G23" i="1" s="1"/>
  <c r="H23" i="1" s="1"/>
  <c r="J23" i="1" s="1"/>
  <c r="K23" i="1" s="1"/>
  <c r="E52" i="1"/>
  <c r="F52" i="1" s="1"/>
  <c r="E54" i="1"/>
  <c r="F54" i="1" s="1"/>
  <c r="E32" i="1"/>
  <c r="F32" i="1" s="1"/>
  <c r="E34" i="1"/>
  <c r="F34" i="1" s="1"/>
  <c r="G34" i="1" s="1"/>
  <c r="H34" i="1" s="1"/>
  <c r="J34" i="1" s="1"/>
  <c r="K34" i="1" s="1"/>
  <c r="G35" i="1" l="1"/>
  <c r="H35" i="1" s="1"/>
  <c r="J35" i="1" s="1"/>
  <c r="K35" i="1" s="1"/>
  <c r="G32" i="1"/>
  <c r="H32" i="1" s="1"/>
  <c r="J32" i="1" s="1"/>
  <c r="K32" i="1" s="1"/>
  <c r="G33" i="1"/>
  <c r="H33" i="1" s="1"/>
  <c r="J33" i="1" s="1"/>
  <c r="K33" i="1" s="1"/>
  <c r="G45" i="1"/>
  <c r="H45" i="1" s="1"/>
  <c r="J45" i="1" s="1"/>
  <c r="K45" i="1" s="1"/>
  <c r="G54" i="1"/>
  <c r="H54" i="1" s="1"/>
  <c r="J54" i="1" s="1"/>
  <c r="K54" i="1" s="1"/>
  <c r="G42" i="1"/>
  <c r="H42" i="1" s="1"/>
  <c r="J42" i="1" s="1"/>
  <c r="K42" i="1" s="1"/>
  <c r="G55" i="1"/>
  <c r="H55" i="1" s="1"/>
  <c r="J55" i="1" s="1"/>
  <c r="K55" i="1" s="1"/>
  <c r="G43" i="1"/>
  <c r="H43" i="1" s="1"/>
  <c r="J43" i="1" s="1"/>
  <c r="K43" i="1" s="1"/>
  <c r="G52" i="1"/>
  <c r="H52" i="1" s="1"/>
  <c r="J52" i="1" s="1"/>
  <c r="K52" i="1" s="1"/>
  <c r="G40" i="1"/>
  <c r="H40" i="1" s="1"/>
  <c r="J40" i="1" s="1"/>
  <c r="K40" i="1" s="1"/>
  <c r="G26" i="1"/>
  <c r="H26" i="1" s="1"/>
  <c r="J26" i="1" s="1"/>
  <c r="K26" i="1" s="1"/>
  <c r="G53" i="1"/>
  <c r="H53" i="1" s="1"/>
  <c r="J53" i="1" s="1"/>
  <c r="K53" i="1" s="1"/>
  <c r="G41" i="1"/>
  <c r="H41" i="1" s="1"/>
  <c r="J41" i="1" s="1"/>
  <c r="K41" i="1" s="1"/>
  <c r="G36" i="1"/>
  <c r="H36" i="1" s="1"/>
  <c r="J36" i="1" s="1"/>
  <c r="K36" i="1" s="1"/>
  <c r="G24" i="1"/>
  <c r="H24" i="1" s="1"/>
  <c r="J24" i="1" s="1"/>
  <c r="K24" i="1" s="1"/>
  <c r="G27" i="1"/>
  <c r="H27" i="1" s="1"/>
  <c r="J27" i="1" s="1"/>
  <c r="K27" i="1" s="1"/>
  <c r="G22" i="1"/>
  <c r="H22" i="1" s="1"/>
  <c r="J22" i="1" s="1"/>
  <c r="K22" i="1" s="1"/>
  <c r="L34" i="1"/>
  <c r="M34" i="1" s="1"/>
  <c r="G50" i="1"/>
  <c r="H50" i="1" s="1"/>
  <c r="J50" i="1" s="1"/>
  <c r="K50" i="1" s="1"/>
  <c r="G51" i="1"/>
  <c r="H51" i="1" s="1"/>
  <c r="J51" i="1" s="1"/>
  <c r="K51" i="1" s="1"/>
  <c r="G44" i="1"/>
  <c r="H44" i="1" s="1"/>
  <c r="J44" i="1" s="1"/>
  <c r="K44" i="1" s="1"/>
  <c r="G25" i="1"/>
  <c r="H25" i="1" s="1"/>
  <c r="J25" i="1" s="1"/>
  <c r="K25" i="1" s="1"/>
  <c r="G31" i="1"/>
  <c r="H31" i="1" s="1"/>
  <c r="J31" i="1" s="1"/>
  <c r="K31" i="1" s="1"/>
  <c r="L40" i="4"/>
  <c r="L41" i="4"/>
  <c r="L42" i="4"/>
  <c r="L43" i="4"/>
  <c r="L44" i="4"/>
  <c r="L45" i="4"/>
  <c r="L50" i="4"/>
  <c r="L51" i="4"/>
  <c r="O51" i="4" s="1"/>
  <c r="L52" i="4"/>
  <c r="L53" i="4"/>
  <c r="L54" i="4"/>
  <c r="O54" i="4" s="1"/>
  <c r="L55" i="4"/>
  <c r="O55" i="4" s="1"/>
  <c r="L40" i="3"/>
  <c r="L41" i="3"/>
  <c r="L42" i="3"/>
  <c r="L43" i="3"/>
  <c r="L44" i="3"/>
  <c r="L45" i="3"/>
  <c r="L50" i="3"/>
  <c r="L51" i="3"/>
  <c r="O51" i="3" s="1"/>
  <c r="L52" i="3"/>
  <c r="L53" i="3"/>
  <c r="L54" i="3"/>
  <c r="O54" i="3" s="1"/>
  <c r="L55" i="3"/>
  <c r="O55" i="3" s="1"/>
  <c r="L33" i="1"/>
  <c r="M33" i="1" s="1"/>
  <c r="L26" i="1"/>
  <c r="M26" i="1" s="1"/>
  <c r="L22" i="1"/>
  <c r="M22" i="1" s="1"/>
  <c r="L53" i="1"/>
  <c r="L25" i="1"/>
  <c r="M25" i="1" s="1"/>
  <c r="L36" i="1"/>
  <c r="M36" i="1" s="1"/>
  <c r="L35" i="1"/>
  <c r="M35" i="1" s="1"/>
  <c r="L31" i="1"/>
  <c r="M31" i="1" s="1"/>
  <c r="L24" i="1"/>
  <c r="M24" i="1" s="1"/>
  <c r="L55" i="1"/>
  <c r="L43" i="1"/>
  <c r="L27" i="1"/>
  <c r="M27" i="1" s="1"/>
  <c r="L23" i="1"/>
  <c r="M23" i="1" s="1"/>
  <c r="O52" i="3" l="1"/>
  <c r="O52" i="4"/>
  <c r="L32" i="1"/>
  <c r="O53" i="4"/>
  <c r="N53" i="4"/>
  <c r="C68" i="4" s="1"/>
  <c r="M53" i="4"/>
  <c r="B68" i="4" s="1"/>
  <c r="O50" i="4"/>
  <c r="N50" i="4"/>
  <c r="C66" i="4" s="1"/>
  <c r="M50" i="4"/>
  <c r="B66" i="4" s="1"/>
  <c r="N43" i="4"/>
  <c r="C67" i="4" s="1"/>
  <c r="M43" i="4"/>
  <c r="B67" i="4" s="1"/>
  <c r="N40" i="4"/>
  <c r="C65" i="4" s="1"/>
  <c r="M40" i="4"/>
  <c r="B65" i="4" s="1"/>
  <c r="O53" i="3"/>
  <c r="N53" i="3"/>
  <c r="C68" i="3" s="1"/>
  <c r="M53" i="3"/>
  <c r="B68" i="3" s="1"/>
  <c r="O50" i="3"/>
  <c r="N50" i="3"/>
  <c r="C66" i="3" s="1"/>
  <c r="M50" i="3"/>
  <c r="B66" i="3" s="1"/>
  <c r="N43" i="3"/>
  <c r="C67" i="3" s="1"/>
  <c r="M43" i="3"/>
  <c r="B67" i="3" s="1"/>
  <c r="N40" i="3"/>
  <c r="C65" i="3" s="1"/>
  <c r="M40" i="3"/>
  <c r="B65" i="3" s="1"/>
  <c r="O53" i="1"/>
  <c r="L50" i="1"/>
  <c r="L41" i="1"/>
  <c r="L40" i="1"/>
  <c r="L52" i="1"/>
  <c r="L42" i="1"/>
  <c r="L54" i="1"/>
  <c r="L45" i="1"/>
  <c r="O55" i="1" s="1"/>
  <c r="L44" i="1"/>
  <c r="N43" i="1" l="1"/>
  <c r="C67" i="1" s="1"/>
  <c r="M32" i="1"/>
  <c r="L51" i="1"/>
  <c r="O51" i="1" s="1"/>
  <c r="Q50" i="4"/>
  <c r="O58" i="4" s="1"/>
  <c r="P50" i="4"/>
  <c r="N58" i="4" s="1"/>
  <c r="Q53" i="4"/>
  <c r="O59" i="4" s="1"/>
  <c r="P53" i="4"/>
  <c r="N59" i="4" s="1"/>
  <c r="Q50" i="3"/>
  <c r="O58" i="3" s="1"/>
  <c r="P50" i="3"/>
  <c r="N58" i="3" s="1"/>
  <c r="Q53" i="3"/>
  <c r="O59" i="3" s="1"/>
  <c r="P53" i="3"/>
  <c r="N59" i="3" s="1"/>
  <c r="M40" i="1"/>
  <c r="B65" i="1" s="1"/>
  <c r="N40" i="1"/>
  <c r="C65" i="1" s="1"/>
  <c r="O50" i="1"/>
  <c r="M50" i="1"/>
  <c r="B66" i="1" s="1"/>
  <c r="N50" i="1"/>
  <c r="C66" i="1" s="1"/>
  <c r="O54" i="1"/>
  <c r="M43" i="1"/>
  <c r="B67" i="1" s="1"/>
  <c r="M53" i="1"/>
  <c r="B68" i="1" s="1"/>
  <c r="N53" i="1"/>
  <c r="C68" i="1" s="1"/>
  <c r="P53" i="1"/>
  <c r="N59" i="1" s="1"/>
  <c r="Q53" i="1"/>
  <c r="O59" i="1" s="1"/>
  <c r="O52" i="1"/>
  <c r="Q50" i="1" l="1"/>
  <c r="O58" i="1" s="1"/>
  <c r="P50" i="1"/>
  <c r="N58" i="1" s="1"/>
</calcChain>
</file>

<file path=xl/sharedStrings.xml><?xml version="1.0" encoding="utf-8"?>
<sst xmlns="http://schemas.openxmlformats.org/spreadsheetml/2006/main" count="297" uniqueCount="44">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</sst>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left"/>
    </xf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-1.4749551929631548</c:v>
                </c:pt>
                <c:pt idx="1">
                  <c:v>-0.94500413847085851</c:v>
                </c:pt>
                <c:pt idx="2">
                  <c:v>-0.45038376048091461</c:v>
                </c:pt>
                <c:pt idx="3">
                  <c:v>7.9000252303849439E-2</c:v>
                </c:pt>
                <c:pt idx="4">
                  <c:v>0.30813737863803858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00112"/>
        <c:axId val="338500672"/>
      </c:scatterChart>
      <c:valAx>
        <c:axId val="338500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38500672"/>
        <c:crosses val="autoZero"/>
        <c:crossBetween val="midCat"/>
      </c:valAx>
      <c:valAx>
        <c:axId val="3385006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8500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0.10528362607325513</c:v>
                  </c:pt>
                  <c:pt idx="1">
                    <c:v>6.8263982839716589E-2</c:v>
                  </c:pt>
                  <c:pt idx="2">
                    <c:v>7.1544666651157787E-2</c:v>
                  </c:pt>
                  <c:pt idx="3">
                    <c:v>0.40346707151626249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0.10528362607325513</c:v>
                  </c:pt>
                  <c:pt idx="1">
                    <c:v>6.8263982839716589E-2</c:v>
                  </c:pt>
                  <c:pt idx="2">
                    <c:v>7.1544666651157787E-2</c:v>
                  </c:pt>
                  <c:pt idx="3">
                    <c:v>0.40346707151626249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0.96655221939367519</c:v>
                </c:pt>
                <c:pt idx="1">
                  <c:v>1.1923784015087515</c:v>
                </c:pt>
                <c:pt idx="2">
                  <c:v>1.3126762408380861</c:v>
                </c:pt>
                <c:pt idx="3">
                  <c:v>2.0386116141865371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502912"/>
        <c:axId val="338849664"/>
      </c:barChart>
      <c:catAx>
        <c:axId val="33850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8849664"/>
        <c:crosses val="autoZero"/>
        <c:auto val="1"/>
        <c:lblAlgn val="ctr"/>
        <c:lblOffset val="100"/>
        <c:noMultiLvlLbl val="0"/>
      </c:catAx>
      <c:valAx>
        <c:axId val="338849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85029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4"/>
          <c:y val="2.720080182307739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0.14257103553972128</c:v>
                  </c:pt>
                  <c:pt idx="1">
                    <c:v>0.31262902828661648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0.14257103553972128</c:v>
                  </c:pt>
                  <c:pt idx="1">
                    <c:v>0.31262902828661648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1.2429875646138715</c:v>
                </c:pt>
                <c:pt idx="1">
                  <c:v>1.5563040640403587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852464"/>
        <c:axId val="338853024"/>
      </c:barChart>
      <c:catAx>
        <c:axId val="33885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8853024"/>
        <c:crosses val="autoZero"/>
        <c:auto val="1"/>
        <c:lblAlgn val="ctr"/>
        <c:lblOffset val="100"/>
        <c:noMultiLvlLbl val="0"/>
      </c:catAx>
      <c:valAx>
        <c:axId val="338853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88524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siKLHDC5!$G$9:$G$13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siKLHDC5!$H$9:$H$13</c:f>
              <c:numCache>
                <c:formatCode>0.00</c:formatCode>
                <c:ptCount val="5"/>
                <c:pt idx="0">
                  <c:v>-1.4749551929631548</c:v>
                </c:pt>
                <c:pt idx="1">
                  <c:v>-0.94500413847085851</c:v>
                </c:pt>
                <c:pt idx="2">
                  <c:v>-0.45038376048091461</c:v>
                </c:pt>
                <c:pt idx="3">
                  <c:v>7.9000252303849439E-2</c:v>
                </c:pt>
                <c:pt idx="4">
                  <c:v>0.30813737863803858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32784"/>
        <c:axId val="328933344"/>
      </c:scatterChart>
      <c:valAx>
        <c:axId val="328932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8933344"/>
        <c:crosses val="autoZero"/>
        <c:crossBetween val="midCat"/>
      </c:valAx>
      <c:valAx>
        <c:axId val="3289333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28932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siKLHDC5!$C$65:$C$68</c:f>
                <c:numCache>
                  <c:formatCode>General</c:formatCode>
                  <c:ptCount val="4"/>
                  <c:pt idx="0">
                    <c:v>0.22988129487152001</c:v>
                  </c:pt>
                  <c:pt idx="1">
                    <c:v>1.1458599704739239</c:v>
                  </c:pt>
                  <c:pt idx="2">
                    <c:v>0.1154279183726591</c:v>
                  </c:pt>
                  <c:pt idx="3">
                    <c:v>0.87796870663710103</c:v>
                  </c:pt>
                </c:numCache>
              </c:numRef>
            </c:plus>
            <c:minus>
              <c:numRef>
                <c:f>siKLHDC5!$C$65:$C$68</c:f>
                <c:numCache>
                  <c:formatCode>General</c:formatCode>
                  <c:ptCount val="4"/>
                  <c:pt idx="0">
                    <c:v>0.22988129487152001</c:v>
                  </c:pt>
                  <c:pt idx="1">
                    <c:v>1.1458599704739239</c:v>
                  </c:pt>
                  <c:pt idx="2">
                    <c:v>0.1154279183726591</c:v>
                  </c:pt>
                  <c:pt idx="3">
                    <c:v>0.87796870663710103</c:v>
                  </c:pt>
                </c:numCache>
              </c:numRef>
            </c:minus>
          </c:errBars>
          <c:cat>
            <c:strRef>
              <c:f>(siKLHDC5!$A$65,siKLHDC5!$A$66,siKLHDC5!$A$67,siKLHDC5!$A$68)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siKLHDC5!$B$65:$B$68</c:f>
              <c:numCache>
                <c:formatCode>0.0</c:formatCode>
                <c:ptCount val="4"/>
                <c:pt idx="0">
                  <c:v>1.5432107655444345</c:v>
                </c:pt>
                <c:pt idx="1">
                  <c:v>3.6878422861101008</c:v>
                </c:pt>
                <c:pt idx="2">
                  <c:v>1.7429755015265176</c:v>
                </c:pt>
                <c:pt idx="3">
                  <c:v>4.0513930199884323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1136"/>
        <c:axId val="203851696"/>
      </c:barChart>
      <c:catAx>
        <c:axId val="203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51696"/>
        <c:crosses val="autoZero"/>
        <c:auto val="1"/>
        <c:lblAlgn val="ctr"/>
        <c:lblOffset val="100"/>
        <c:noMultiLvlLbl val="0"/>
      </c:catAx>
      <c:valAx>
        <c:axId val="203851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siKLHDC5!$M$48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3851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8"/>
          <c:y val="2.72008018230773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siKLHDC5!$O$58:$O$59</c:f>
                <c:numCache>
                  <c:formatCode>General</c:formatCode>
                  <c:ptCount val="2"/>
                  <c:pt idx="0">
                    <c:v>0.69715856465054837</c:v>
                  </c:pt>
                  <c:pt idx="1">
                    <c:v>0.47216591163639787</c:v>
                  </c:pt>
                </c:numCache>
              </c:numRef>
            </c:plus>
            <c:minus>
              <c:numRef>
                <c:f>siKLHDC5!$O$58:$O$59</c:f>
                <c:numCache>
                  <c:formatCode>General</c:formatCode>
                  <c:ptCount val="2"/>
                  <c:pt idx="0">
                    <c:v>0.69715856465054837</c:v>
                  </c:pt>
                  <c:pt idx="1">
                    <c:v>0.47216591163639787</c:v>
                  </c:pt>
                </c:numCache>
              </c:numRef>
            </c:minus>
          </c:errBars>
          <c:cat>
            <c:strRef>
              <c:f>siKLHDC5!$M$58:$M$59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siKLHDC5!$N$58:$N$59</c:f>
              <c:numCache>
                <c:formatCode>0.0</c:formatCode>
                <c:ptCount val="2"/>
                <c:pt idx="0">
                  <c:v>2.3853442150079744</c:v>
                </c:pt>
                <c:pt idx="1">
                  <c:v>2.325137708612063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04544"/>
        <c:axId val="335005104"/>
      </c:barChart>
      <c:catAx>
        <c:axId val="33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5005104"/>
        <c:crosses val="autoZero"/>
        <c:auto val="1"/>
        <c:lblAlgn val="ctr"/>
        <c:lblOffset val="100"/>
        <c:noMultiLvlLbl val="0"/>
      </c:catAx>
      <c:valAx>
        <c:axId val="3350051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siKLHDC5!$M$57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50045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siSRR!$G$9:$G$13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siSRR!$H$9:$H$13</c:f>
              <c:numCache>
                <c:formatCode>0.00</c:formatCode>
                <c:ptCount val="5"/>
                <c:pt idx="0">
                  <c:v>-1.4749551929631548</c:v>
                </c:pt>
                <c:pt idx="1">
                  <c:v>-0.94500413847085851</c:v>
                </c:pt>
                <c:pt idx="2">
                  <c:v>-0.45038376048091461</c:v>
                </c:pt>
                <c:pt idx="3">
                  <c:v>7.9000252303849439E-2</c:v>
                </c:pt>
                <c:pt idx="4">
                  <c:v>0.30813737863803858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57392"/>
        <c:axId val="333457952"/>
      </c:scatterChart>
      <c:valAx>
        <c:axId val="333457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33457952"/>
        <c:crosses val="autoZero"/>
        <c:crossBetween val="midCat"/>
      </c:valAx>
      <c:valAx>
        <c:axId val="3334579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3457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siSRR!$C$65:$C$68</c:f>
                <c:numCache>
                  <c:formatCode>General</c:formatCode>
                  <c:ptCount val="4"/>
                  <c:pt idx="0">
                    <c:v>0.55779943603620352</c:v>
                  </c:pt>
                  <c:pt idx="1">
                    <c:v>1.0314698092695653</c:v>
                  </c:pt>
                  <c:pt idx="2">
                    <c:v>0.42749196509157938</c:v>
                  </c:pt>
                  <c:pt idx="3">
                    <c:v>0.16627411767643605</c:v>
                  </c:pt>
                </c:numCache>
              </c:numRef>
            </c:plus>
            <c:minus>
              <c:numRef>
                <c:f>siSRR!$C$65:$C$68</c:f>
                <c:numCache>
                  <c:formatCode>General</c:formatCode>
                  <c:ptCount val="4"/>
                  <c:pt idx="0">
                    <c:v>0.55779943603620352</c:v>
                  </c:pt>
                  <c:pt idx="1">
                    <c:v>1.0314698092695653</c:v>
                  </c:pt>
                  <c:pt idx="2">
                    <c:v>0.42749196509157938</c:v>
                  </c:pt>
                  <c:pt idx="3">
                    <c:v>0.16627411767643605</c:v>
                  </c:pt>
                </c:numCache>
              </c:numRef>
            </c:minus>
          </c:errBars>
          <c:cat>
            <c:strRef>
              <c:f>(siSRR!$A$65,siSRR!$A$66,siSRR!$A$67,siSRR!$A$68)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siSRR!$B$65:$B$68</c:f>
              <c:numCache>
                <c:formatCode>0.0</c:formatCode>
                <c:ptCount val="4"/>
                <c:pt idx="0">
                  <c:v>1.5339290895389006</c:v>
                </c:pt>
                <c:pt idx="1">
                  <c:v>1.8632302794449478</c:v>
                </c:pt>
                <c:pt idx="2">
                  <c:v>1.5364226587628345</c:v>
                </c:pt>
                <c:pt idx="3">
                  <c:v>1.4547110834894355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460192"/>
        <c:axId val="333460752"/>
      </c:barChart>
      <c:catAx>
        <c:axId val="3334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3460752"/>
        <c:crosses val="autoZero"/>
        <c:auto val="1"/>
        <c:lblAlgn val="ctr"/>
        <c:lblOffset val="100"/>
        <c:noMultiLvlLbl val="0"/>
      </c:catAx>
      <c:valAx>
        <c:axId val="333460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334601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4"/>
          <c:y val="2.720080182307739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siSRR!$O$58:$O$59</c:f>
                <c:numCache>
                  <c:formatCode>General</c:formatCode>
                  <c:ptCount val="2"/>
                  <c:pt idx="0">
                    <c:v>0.31672720784603509</c:v>
                  </c:pt>
                  <c:pt idx="1">
                    <c:v>0.15954342500389404</c:v>
                  </c:pt>
                </c:numCache>
              </c:numRef>
            </c:plus>
            <c:minus>
              <c:numRef>
                <c:f>siSRR!$O$58:$O$59</c:f>
                <c:numCache>
                  <c:formatCode>General</c:formatCode>
                  <c:ptCount val="2"/>
                  <c:pt idx="0">
                    <c:v>0.31672720784603509</c:v>
                  </c:pt>
                  <c:pt idx="1">
                    <c:v>0.15954342500389404</c:v>
                  </c:pt>
                </c:numCache>
              </c:numRef>
            </c:minus>
          </c:errBars>
          <c:cat>
            <c:strRef>
              <c:f>siSRR!$M$58:$M$59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siSRR!$N$58:$N$59</c:f>
              <c:numCache>
                <c:formatCode>0.0</c:formatCode>
                <c:ptCount val="2"/>
                <c:pt idx="0">
                  <c:v>1.1463834271033946</c:v>
                </c:pt>
                <c:pt idx="1">
                  <c:v>0.97454950778004645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22592"/>
        <c:axId val="197423152"/>
      </c:barChart>
      <c:catAx>
        <c:axId val="1974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423152"/>
        <c:crosses val="autoZero"/>
        <c:auto val="1"/>
        <c:lblAlgn val="ctr"/>
        <c:lblOffset val="100"/>
        <c:noMultiLvlLbl val="0"/>
      </c:catAx>
      <c:valAx>
        <c:axId val="197423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siSRR!$M$57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97422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80" zoomScaleNormal="80" workbookViewId="0">
      <selection activeCell="B10" sqref="B10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42321</v>
      </c>
    </row>
    <row r="2" spans="1:20" x14ac:dyDescent="0.2">
      <c r="A2" s="1" t="s">
        <v>1</v>
      </c>
      <c r="B2" s="2">
        <v>70</v>
      </c>
      <c r="C2" s="3"/>
      <c r="D2" s="38"/>
      <c r="E2" s="64"/>
      <c r="F2" s="38"/>
      <c r="G2" s="38"/>
    </row>
    <row r="3" spans="1:20" x14ac:dyDescent="0.2">
      <c r="A3" s="1" t="s">
        <v>2</v>
      </c>
      <c r="B3" s="2" t="s">
        <v>43</v>
      </c>
      <c r="D3" s="38"/>
      <c r="E3" s="38"/>
      <c r="F3" s="38"/>
      <c r="G3" s="38"/>
    </row>
    <row r="4" spans="1:20" x14ac:dyDescent="0.2">
      <c r="D4" s="38"/>
      <c r="E4" s="38"/>
      <c r="F4" s="38"/>
      <c r="G4" s="38"/>
    </row>
    <row r="5" spans="1:20" x14ac:dyDescent="0.2">
      <c r="A5" s="2"/>
      <c r="D5" s="38"/>
      <c r="E5" s="38"/>
      <c r="F5" s="38"/>
      <c r="G5" s="38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0.05</v>
      </c>
      <c r="D8">
        <v>4.9000000000000002E-2</v>
      </c>
      <c r="E8" s="11">
        <f t="shared" ref="E8:E13" si="0">AVERAGE(C8:D8)</f>
        <v>4.9500000000000002E-2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8.1000000000000003E-2</v>
      </c>
      <c r="D9">
        <v>8.5000000000000006E-2</v>
      </c>
      <c r="E9" s="11">
        <f t="shared" si="0"/>
        <v>8.3000000000000004E-2</v>
      </c>
      <c r="F9" s="12">
        <f>(E9-$E$8)</f>
        <v>3.3500000000000002E-2</v>
      </c>
      <c r="G9" s="12">
        <f>LOG(B9)</f>
        <v>-0.86341728222799241</v>
      </c>
      <c r="H9" s="12">
        <f>LOG(F9)</f>
        <v>-1.4749551929631548</v>
      </c>
      <c r="N9"/>
      <c r="O9"/>
      <c r="P9"/>
    </row>
    <row r="10" spans="1:20" ht="15" x14ac:dyDescent="0.3">
      <c r="A10" s="10">
        <v>10.4</v>
      </c>
      <c r="B10" s="10">
        <f t="shared" ref="B10:B13" si="1">A10/23</f>
        <v>0.45217391304347826</v>
      </c>
      <c r="C10">
        <v>0.16700000000000001</v>
      </c>
      <c r="D10">
        <v>0.159</v>
      </c>
      <c r="E10" s="11">
        <f t="shared" si="0"/>
        <v>0.16300000000000001</v>
      </c>
      <c r="F10" s="12">
        <f>(E10-$E$8)</f>
        <v>0.1135</v>
      </c>
      <c r="G10" s="12">
        <f>LOG(B10)</f>
        <v>-0.34469449671881253</v>
      </c>
      <c r="H10" s="12">
        <f>LOG(F10)</f>
        <v>-0.94500413847085851</v>
      </c>
      <c r="N10"/>
      <c r="O10"/>
      <c r="P10"/>
    </row>
    <row r="11" spans="1:20" ht="15" x14ac:dyDescent="0.3">
      <c r="A11" s="10">
        <v>31.5</v>
      </c>
      <c r="B11" s="10">
        <f t="shared" si="1"/>
        <v>1.3695652173913044</v>
      </c>
      <c r="C11">
        <v>0.40200000000000002</v>
      </c>
      <c r="D11">
        <v>0.40600000000000003</v>
      </c>
      <c r="E11" s="11">
        <f t="shared" si="0"/>
        <v>0.40400000000000003</v>
      </c>
      <c r="F11" s="12">
        <f>(E11-$E$8)</f>
        <v>0.35450000000000004</v>
      </c>
      <c r="G11" s="12">
        <f>LOG(B11)</f>
        <v>0.13658271777200767</v>
      </c>
      <c r="H11" s="12">
        <f>LOG(F11)</f>
        <v>-0.45038376048091461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1"/>
        <v>4.6086956521739131</v>
      </c>
      <c r="C12">
        <v>1.2230000000000001</v>
      </c>
      <c r="D12">
        <v>1.2749999999999999</v>
      </c>
      <c r="E12" s="11">
        <f t="shared" si="0"/>
        <v>1.2490000000000001</v>
      </c>
      <c r="F12" s="12">
        <f>(E12-$E$8)</f>
        <v>1.1995</v>
      </c>
      <c r="G12" s="12">
        <f>LOG(B12)</f>
        <v>0.66357802924717735</v>
      </c>
      <c r="H12" s="12">
        <f>LOG(F12)</f>
        <v>7.9000252303849439E-2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1"/>
        <v>9.1304347826086953</v>
      </c>
      <c r="C13">
        <v>2.0880000000000001</v>
      </c>
      <c r="D13">
        <v>2.077</v>
      </c>
      <c r="E13" s="11">
        <f t="shared" si="0"/>
        <v>2.0825</v>
      </c>
      <c r="F13" s="12">
        <f>(E13-$E$8)</f>
        <v>2.0329999999999999</v>
      </c>
      <c r="G13" s="12">
        <f>LOG(B13)</f>
        <v>0.96049145871632635</v>
      </c>
      <c r="H13" s="12">
        <f>LOG(F13)</f>
        <v>0.30813737863803858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0.9888992512634085</v>
      </c>
      <c r="N15"/>
    </row>
    <row r="16" spans="1:20" ht="15" x14ac:dyDescent="0.25">
      <c r="A16" s="5" t="s">
        <v>11</v>
      </c>
      <c r="B16" s="11">
        <f>INTERCEPT(H9:H13,G9:G13)</f>
        <v>-0.60592245506343112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0.92</v>
      </c>
      <c r="C22">
        <v>0.86899999999999999</v>
      </c>
      <c r="D22" s="27">
        <f>AVERAGE(B22:C22)</f>
        <v>0.89450000000000007</v>
      </c>
      <c r="E22" s="27">
        <f t="shared" ref="E22:E27" si="2">D22-E$8</f>
        <v>0.84500000000000008</v>
      </c>
      <c r="F22" s="27">
        <f>LOG(E22)</f>
        <v>-7.3143291050307618E-2</v>
      </c>
      <c r="G22" s="28">
        <f>(F22-$B$16)/$B$15</f>
        <v>0.53875980119557154</v>
      </c>
      <c r="H22" s="28">
        <f>10^G22</f>
        <v>3.4574809920331133</v>
      </c>
      <c r="I22" s="29">
        <v>500</v>
      </c>
      <c r="J22" s="30">
        <f>(H22*I22)</f>
        <v>1728.7404960165566</v>
      </c>
      <c r="K22" s="31">
        <f>(0.05*J22/1000)*1000</f>
        <v>86.437024800827828</v>
      </c>
      <c r="L22" s="32">
        <f>K22+K40+K50</f>
        <v>88.201259244530959</v>
      </c>
      <c r="M22" s="33">
        <f>(L22*1000000/50000)/1000</f>
        <v>1.7640251848906192</v>
      </c>
      <c r="N22" s="34"/>
    </row>
    <row r="23" spans="1:17" ht="15" x14ac:dyDescent="0.3">
      <c r="B23">
        <v>0.83499999999999996</v>
      </c>
      <c r="C23">
        <v>0.85599999999999998</v>
      </c>
      <c r="D23" s="27">
        <f t="shared" ref="D23:D27" si="3">AVERAGE(B23:C23)</f>
        <v>0.84549999999999992</v>
      </c>
      <c r="E23" s="27">
        <f t="shared" si="2"/>
        <v>0.79599999999999993</v>
      </c>
      <c r="F23" s="27">
        <f t="shared" ref="F23:F27" si="4">LOG(E23)</f>
        <v>-9.9086932262330993E-2</v>
      </c>
      <c r="G23" s="28">
        <f t="shared" ref="G23:G27" si="5">(F23-$B$16)/$B$15</f>
        <v>0.51252493330697924</v>
      </c>
      <c r="H23" s="28">
        <f t="shared" ref="H23:H27" si="6">10^G23</f>
        <v>3.2548046914071764</v>
      </c>
      <c r="I23" s="29">
        <v>500</v>
      </c>
      <c r="J23" s="30">
        <f t="shared" ref="J23:J27" si="7">(H23*I23)</f>
        <v>1627.4023457035883</v>
      </c>
      <c r="K23" s="31">
        <f t="shared" ref="K23:K27" si="8">(0.05*J23/1000)*1000</f>
        <v>81.370117285179418</v>
      </c>
      <c r="L23" s="32">
        <f>K23+K41+K51</f>
        <v>83.238112251625338</v>
      </c>
      <c r="M23" s="33">
        <f t="shared" ref="M23:M27" si="9">(L23*1000000/50000)/1000</f>
        <v>1.6647622450325068</v>
      </c>
      <c r="N23" s="34"/>
    </row>
    <row r="24" spans="1:17" ht="15" x14ac:dyDescent="0.3">
      <c r="B24">
        <v>0.83899999999999997</v>
      </c>
      <c r="C24">
        <v>0.81599999999999995</v>
      </c>
      <c r="D24" s="27">
        <f t="shared" si="3"/>
        <v>0.8274999999999999</v>
      </c>
      <c r="E24" s="27">
        <f t="shared" si="2"/>
        <v>0.77799999999999991</v>
      </c>
      <c r="F24" s="27">
        <f t="shared" si="4"/>
        <v>-0.10902040301031111</v>
      </c>
      <c r="G24" s="28">
        <f t="shared" si="5"/>
        <v>0.5024799557874905</v>
      </c>
      <c r="H24" s="28">
        <f t="shared" si="6"/>
        <v>3.1803868989397204</v>
      </c>
      <c r="I24" s="29">
        <v>500</v>
      </c>
      <c r="J24" s="30">
        <f t="shared" si="7"/>
        <v>1590.1934494698603</v>
      </c>
      <c r="K24" s="31">
        <f t="shared" si="8"/>
        <v>79.509672473493026</v>
      </c>
      <c r="L24" s="32">
        <f t="shared" ref="L24:L27" si="10">K24+K42+K52</f>
        <v>81.296410978986898</v>
      </c>
      <c r="M24" s="33">
        <f t="shared" si="9"/>
        <v>1.625928219579738</v>
      </c>
      <c r="N24" s="34"/>
    </row>
    <row r="25" spans="1:17" ht="15" x14ac:dyDescent="0.3">
      <c r="A25" s="1" t="s">
        <v>26</v>
      </c>
      <c r="B25">
        <v>0.84099999999999997</v>
      </c>
      <c r="C25">
        <v>0.86099999999999999</v>
      </c>
      <c r="D25" s="27">
        <f t="shared" si="3"/>
        <v>0.85099999999999998</v>
      </c>
      <c r="E25" s="27">
        <f t="shared" si="2"/>
        <v>0.80149999999999999</v>
      </c>
      <c r="F25" s="27">
        <f t="shared" si="4"/>
        <v>-9.609647330983638E-2</v>
      </c>
      <c r="G25" s="28">
        <f t="shared" si="5"/>
        <v>0.51554896123366034</v>
      </c>
      <c r="H25" s="28">
        <f t="shared" si="6"/>
        <v>3.2775472494015774</v>
      </c>
      <c r="I25" s="29">
        <v>500</v>
      </c>
      <c r="J25" s="30">
        <f t="shared" si="7"/>
        <v>1638.7736247007888</v>
      </c>
      <c r="K25" s="31">
        <f t="shared" si="8"/>
        <v>81.938681235039439</v>
      </c>
      <c r="L25" s="32">
        <f t="shared" si="10"/>
        <v>84.528527570467062</v>
      </c>
      <c r="M25" s="33">
        <f t="shared" si="9"/>
        <v>1.6905705514093412</v>
      </c>
      <c r="N25" s="34"/>
    </row>
    <row r="26" spans="1:17" ht="15" x14ac:dyDescent="0.3">
      <c r="B26">
        <v>0.81200000000000006</v>
      </c>
      <c r="C26">
        <v>0.88100000000000001</v>
      </c>
      <c r="D26" s="27">
        <f t="shared" si="3"/>
        <v>0.84650000000000003</v>
      </c>
      <c r="E26" s="27">
        <f t="shared" si="2"/>
        <v>0.79700000000000004</v>
      </c>
      <c r="F26" s="27">
        <f t="shared" si="4"/>
        <v>-9.8541678603887628E-2</v>
      </c>
      <c r="G26" s="28">
        <f t="shared" si="5"/>
        <v>0.51307630763327861</v>
      </c>
      <c r="H26" s="28">
        <f t="shared" si="6"/>
        <v>3.2589395711047899</v>
      </c>
      <c r="I26" s="29">
        <v>500</v>
      </c>
      <c r="J26" s="30">
        <f t="shared" si="7"/>
        <v>1629.469785552395</v>
      </c>
      <c r="K26" s="31">
        <f t="shared" si="8"/>
        <v>81.473489277619763</v>
      </c>
      <c r="L26" s="32">
        <f t="shared" si="10"/>
        <v>84.099659401630973</v>
      </c>
      <c r="M26" s="33">
        <f t="shared" si="9"/>
        <v>1.6819931880326193</v>
      </c>
      <c r="N26" s="34"/>
    </row>
    <row r="27" spans="1:17" ht="15" x14ac:dyDescent="0.3">
      <c r="B27">
        <v>0.80800000000000005</v>
      </c>
      <c r="C27">
        <v>0.83399999999999996</v>
      </c>
      <c r="D27" s="27">
        <f t="shared" si="3"/>
        <v>0.82099999999999995</v>
      </c>
      <c r="E27" s="27">
        <f t="shared" si="2"/>
        <v>0.77149999999999996</v>
      </c>
      <c r="F27" s="27">
        <f t="shared" si="4"/>
        <v>-0.11266406960083294</v>
      </c>
      <c r="G27" s="28">
        <f t="shared" si="5"/>
        <v>0.49879538773279058</v>
      </c>
      <c r="H27" s="28">
        <f t="shared" si="6"/>
        <v>3.1535185335717442</v>
      </c>
      <c r="I27" s="29">
        <v>500</v>
      </c>
      <c r="J27" s="30">
        <f t="shared" si="7"/>
        <v>1576.7592667858721</v>
      </c>
      <c r="K27" s="31">
        <f t="shared" si="8"/>
        <v>78.837963339293609</v>
      </c>
      <c r="L27" s="32">
        <f t="shared" si="10"/>
        <v>81.941108598993054</v>
      </c>
      <c r="M27" s="33">
        <f t="shared" si="9"/>
        <v>1.638822171979861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0.92</v>
      </c>
      <c r="C31">
        <v>0.86899999999999999</v>
      </c>
      <c r="D31" s="27">
        <f t="shared" ref="D31:D36" si="11">AVERAGE(B31:C31)</f>
        <v>0.89450000000000007</v>
      </c>
      <c r="E31" s="27">
        <f t="shared" ref="E31:E36" si="12">D31-E$8</f>
        <v>0.84500000000000008</v>
      </c>
      <c r="F31" s="27">
        <f>LOG(E31)</f>
        <v>-7.3143291050307618E-2</v>
      </c>
      <c r="G31" s="28">
        <f>(F31-$B$16)/$B$15</f>
        <v>0.53875980119557154</v>
      </c>
      <c r="H31" s="28">
        <f>10^G31</f>
        <v>3.4574809920331133</v>
      </c>
      <c r="I31" s="29">
        <v>500</v>
      </c>
      <c r="J31" s="30">
        <f>(H31*I31)</f>
        <v>1728.7404960165566</v>
      </c>
      <c r="K31" s="31">
        <f>(0.05*J31/1000)*1000</f>
        <v>86.437024800827828</v>
      </c>
      <c r="L31" s="32">
        <f>K31+K50</f>
        <v>87.448869542489462</v>
      </c>
      <c r="M31" s="33">
        <f>(L31*1000000/50000)/1000</f>
        <v>1.7489773908497892</v>
      </c>
      <c r="N31" s="35"/>
      <c r="Q31"/>
    </row>
    <row r="32" spans="1:17" ht="15" x14ac:dyDescent="0.3">
      <c r="B32">
        <v>0.83499999999999996</v>
      </c>
      <c r="C32">
        <v>0.85599999999999998</v>
      </c>
      <c r="D32" s="27">
        <f t="shared" si="11"/>
        <v>0.84549999999999992</v>
      </c>
      <c r="E32" s="27">
        <f t="shared" si="12"/>
        <v>0.79599999999999993</v>
      </c>
      <c r="F32" s="27">
        <f t="shared" ref="F32:F36" si="13">LOG(E32)</f>
        <v>-9.9086932262330993E-2</v>
      </c>
      <c r="G32" s="28">
        <f t="shared" ref="G32:G36" si="14">(F32-$B$16)/$B$15</f>
        <v>0.51252493330697924</v>
      </c>
      <c r="H32" s="28">
        <f t="shared" ref="H32:H36" si="15">10^G32</f>
        <v>3.2548046914071764</v>
      </c>
      <c r="I32" s="29">
        <v>500</v>
      </c>
      <c r="J32" s="30">
        <f t="shared" ref="J32:J36" si="16">(H32*I32)</f>
        <v>1627.4023457035883</v>
      </c>
      <c r="K32" s="31">
        <f t="shared" ref="K32:K36" si="17">(0.05*J32/1000)*1000</f>
        <v>81.370117285179418</v>
      </c>
      <c r="L32" s="32">
        <f>K32+K51</f>
        <v>82.417699851374294</v>
      </c>
      <c r="M32" s="33">
        <f t="shared" ref="M32:M36" si="18">(L32*1000000/50000)/1000</f>
        <v>1.6483539970274861</v>
      </c>
      <c r="N32" s="36"/>
      <c r="Q32"/>
    </row>
    <row r="33" spans="1:21" ht="15" x14ac:dyDescent="0.3">
      <c r="B33">
        <v>0.83899999999999997</v>
      </c>
      <c r="C33">
        <v>0.81599999999999995</v>
      </c>
      <c r="D33" s="27">
        <f t="shared" si="11"/>
        <v>0.8274999999999999</v>
      </c>
      <c r="E33" s="27">
        <f t="shared" si="12"/>
        <v>0.77799999999999991</v>
      </c>
      <c r="F33" s="27">
        <f t="shared" si="13"/>
        <v>-0.10902040301031111</v>
      </c>
      <c r="G33" s="28">
        <f t="shared" si="14"/>
        <v>0.5024799557874905</v>
      </c>
      <c r="H33" s="28">
        <f t="shared" si="15"/>
        <v>3.1803868989397204</v>
      </c>
      <c r="I33" s="29">
        <v>500</v>
      </c>
      <c r="J33" s="30">
        <f t="shared" si="16"/>
        <v>1590.1934494698603</v>
      </c>
      <c r="K33" s="31">
        <f t="shared" si="17"/>
        <v>79.509672473493026</v>
      </c>
      <c r="L33" s="32">
        <f t="shared" ref="L33:L36" si="19">K33+K52</f>
        <v>80.433857533923842</v>
      </c>
      <c r="M33" s="33">
        <f t="shared" si="18"/>
        <v>1.6086771506784767</v>
      </c>
      <c r="N33" s="36"/>
      <c r="Q33"/>
      <c r="R33"/>
      <c r="S33"/>
    </row>
    <row r="34" spans="1:21" ht="15" x14ac:dyDescent="0.3">
      <c r="A34" s="1" t="s">
        <v>26</v>
      </c>
      <c r="B34">
        <v>0.84099999999999997</v>
      </c>
      <c r="C34">
        <v>0.86099999999999999</v>
      </c>
      <c r="D34" s="27">
        <f t="shared" si="11"/>
        <v>0.85099999999999998</v>
      </c>
      <c r="E34" s="27">
        <f t="shared" si="12"/>
        <v>0.80149999999999999</v>
      </c>
      <c r="F34" s="27">
        <f t="shared" si="13"/>
        <v>-9.609647330983638E-2</v>
      </c>
      <c r="G34" s="28">
        <f t="shared" si="14"/>
        <v>0.51554896123366034</v>
      </c>
      <c r="H34" s="28">
        <f t="shared" si="15"/>
        <v>3.2775472494015774</v>
      </c>
      <c r="I34" s="29">
        <v>500</v>
      </c>
      <c r="J34" s="30">
        <f t="shared" si="16"/>
        <v>1638.7736247007888</v>
      </c>
      <c r="K34" s="31">
        <f t="shared" si="17"/>
        <v>81.938681235039439</v>
      </c>
      <c r="L34" s="32">
        <f t="shared" si="19"/>
        <v>83.367145730660425</v>
      </c>
      <c r="M34" s="33">
        <f t="shared" si="18"/>
        <v>1.6673429146132084</v>
      </c>
      <c r="N34" s="36"/>
      <c r="Q34"/>
      <c r="R34"/>
      <c r="S34"/>
    </row>
    <row r="35" spans="1:21" ht="15" x14ac:dyDescent="0.3">
      <c r="B35">
        <v>0.81200000000000006</v>
      </c>
      <c r="C35">
        <v>0.88100000000000001</v>
      </c>
      <c r="D35" s="27">
        <f t="shared" si="11"/>
        <v>0.84650000000000003</v>
      </c>
      <c r="E35" s="27">
        <f t="shared" si="12"/>
        <v>0.79700000000000004</v>
      </c>
      <c r="F35" s="27">
        <f t="shared" si="13"/>
        <v>-9.8541678603887628E-2</v>
      </c>
      <c r="G35" s="28">
        <f t="shared" si="14"/>
        <v>0.51307630763327861</v>
      </c>
      <c r="H35" s="28">
        <f t="shared" si="15"/>
        <v>3.2589395711047899</v>
      </c>
      <c r="I35" s="29">
        <v>500</v>
      </c>
      <c r="J35" s="30">
        <f t="shared" si="16"/>
        <v>1629.469785552395</v>
      </c>
      <c r="K35" s="31">
        <f t="shared" si="17"/>
        <v>81.473489277619763</v>
      </c>
      <c r="L35" s="32">
        <f t="shared" si="19"/>
        <v>83.061824876914642</v>
      </c>
      <c r="M35" s="33">
        <f t="shared" si="18"/>
        <v>1.6612364975382927</v>
      </c>
      <c r="N35" s="36"/>
      <c r="Q35"/>
      <c r="R35"/>
      <c r="S35"/>
    </row>
    <row r="36" spans="1:21" ht="15" x14ac:dyDescent="0.3">
      <c r="B36">
        <v>0.80800000000000005</v>
      </c>
      <c r="C36">
        <v>0.83399999999999996</v>
      </c>
      <c r="D36" s="27">
        <f t="shared" si="11"/>
        <v>0.82099999999999995</v>
      </c>
      <c r="E36" s="27">
        <f t="shared" si="12"/>
        <v>0.77149999999999996</v>
      </c>
      <c r="F36" s="27">
        <f t="shared" si="13"/>
        <v>-0.11266406960083294</v>
      </c>
      <c r="G36" s="28">
        <f t="shared" si="14"/>
        <v>0.49879538773279058</v>
      </c>
      <c r="H36" s="28">
        <f t="shared" si="15"/>
        <v>3.1535185335717442</v>
      </c>
      <c r="I36" s="29">
        <v>500</v>
      </c>
      <c r="J36" s="30">
        <f t="shared" si="16"/>
        <v>1576.7592667858721</v>
      </c>
      <c r="K36" s="31">
        <f t="shared" si="17"/>
        <v>78.837963339293609</v>
      </c>
      <c r="L36" s="32">
        <f t="shared" si="19"/>
        <v>80.851272998110673</v>
      </c>
      <c r="M36" s="33">
        <f t="shared" si="18"/>
        <v>1.6170254599622134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0.16400000000000001</v>
      </c>
      <c r="C40">
        <v>0.17</v>
      </c>
      <c r="D40" s="27">
        <f>AVERAGE(B40:C40)</f>
        <v>0.16700000000000001</v>
      </c>
      <c r="E40" s="27">
        <f t="shared" ref="E40:E45" si="20">D40-E$8</f>
        <v>0.11750000000000001</v>
      </c>
      <c r="F40" s="27">
        <f t="shared" ref="F40:F45" si="21">LOG(E40)</f>
        <v>-0.92996213339224487</v>
      </c>
      <c r="G40" s="28">
        <f t="shared" ref="G40:G45" si="22">(F40-$B$16)/$B$15</f>
        <v>-0.32767713992585562</v>
      </c>
      <c r="H40" s="27">
        <f t="shared" ref="H40:H45" si="23">10^G40</f>
        <v>0.4702435637759344</v>
      </c>
      <c r="I40" s="41">
        <v>16</v>
      </c>
      <c r="J40" s="42">
        <f t="shared" ref="J40:J45" si="24">H40*I40</f>
        <v>7.5238970204149505</v>
      </c>
      <c r="K40" s="30">
        <f>(0.1*J40/1000)*1000</f>
        <v>0.75238970204149513</v>
      </c>
      <c r="L40" s="43">
        <f>K40*100/L22</f>
        <v>0.85303736985835388</v>
      </c>
      <c r="M40" s="30">
        <f>AVERAGE(L40:L42)</f>
        <v>0.96655221939367519</v>
      </c>
      <c r="N40" s="44">
        <f>STDEV(L40:L42)</f>
        <v>0.10528362607325513</v>
      </c>
      <c r="R40"/>
      <c r="S40"/>
      <c r="T40"/>
      <c r="U40"/>
    </row>
    <row r="41" spans="1:21" ht="15" x14ac:dyDescent="0.3">
      <c r="B41">
        <v>0.17299999999999999</v>
      </c>
      <c r="C41">
        <v>0.182</v>
      </c>
      <c r="D41" s="27">
        <f t="shared" ref="D41:D45" si="25">AVERAGE(B41:C41)</f>
        <v>0.17749999999999999</v>
      </c>
      <c r="E41" s="27">
        <f t="shared" si="20"/>
        <v>0.128</v>
      </c>
      <c r="F41" s="27">
        <f t="shared" si="21"/>
        <v>-0.89279003035213167</v>
      </c>
      <c r="G41" s="28">
        <f t="shared" si="22"/>
        <v>-0.29008776669837821</v>
      </c>
      <c r="H41" s="27">
        <f t="shared" si="23"/>
        <v>0.51275775015690195</v>
      </c>
      <c r="I41" s="41">
        <v>16</v>
      </c>
      <c r="J41" s="42">
        <f t="shared" si="24"/>
        <v>8.2041240025104312</v>
      </c>
      <c r="K41" s="30">
        <f t="shared" ref="K41:K45" si="26">(0.1*J41/1000)*1000</f>
        <v>0.82041240025104312</v>
      </c>
      <c r="L41" s="43">
        <f t="shared" ref="L41:L45" si="27">K41*100/L23</f>
        <v>0.98562110319245433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0.183</v>
      </c>
      <c r="C42">
        <v>0.185</v>
      </c>
      <c r="D42" s="27">
        <f t="shared" si="25"/>
        <v>0.184</v>
      </c>
      <c r="E42" s="27">
        <f t="shared" si="20"/>
        <v>0.13450000000000001</v>
      </c>
      <c r="F42" s="27">
        <f t="shared" si="21"/>
        <v>-0.87127771566157319</v>
      </c>
      <c r="G42" s="28">
        <f t="shared" si="22"/>
        <v>-0.26833396856062602</v>
      </c>
      <c r="H42" s="27">
        <f t="shared" si="23"/>
        <v>0.53909590316440836</v>
      </c>
      <c r="I42" s="41">
        <v>16</v>
      </c>
      <c r="J42" s="42">
        <f t="shared" si="24"/>
        <v>8.6255344506305338</v>
      </c>
      <c r="K42" s="30">
        <f t="shared" si="26"/>
        <v>0.86255344506305343</v>
      </c>
      <c r="L42" s="43">
        <f t="shared" si="27"/>
        <v>1.060998185130217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0.23400000000000001</v>
      </c>
      <c r="C43">
        <v>0.22600000000000001</v>
      </c>
      <c r="D43" s="27">
        <f t="shared" si="25"/>
        <v>0.23</v>
      </c>
      <c r="E43" s="27">
        <f t="shared" si="20"/>
        <v>0.18049999999999999</v>
      </c>
      <c r="F43" s="27">
        <f t="shared" si="21"/>
        <v>-0.74352279375832331</v>
      </c>
      <c r="G43" s="28">
        <f t="shared" si="22"/>
        <v>-0.13914495184326944</v>
      </c>
      <c r="H43" s="27">
        <f t="shared" si="23"/>
        <v>0.7258636498791442</v>
      </c>
      <c r="I43" s="41">
        <v>16</v>
      </c>
      <c r="J43" s="42">
        <f t="shared" si="24"/>
        <v>11.613818398066307</v>
      </c>
      <c r="K43" s="30">
        <f t="shared" si="26"/>
        <v>1.1613818398066307</v>
      </c>
      <c r="L43" s="43">
        <f t="shared" si="27"/>
        <v>1.3739525260728656</v>
      </c>
      <c r="M43" s="30">
        <f>AVERAGE(L43:L45)</f>
        <v>1.3126762408380861</v>
      </c>
      <c r="N43" s="44">
        <f>STDEV(L43:L45)</f>
        <v>7.1544666651157787E-2</v>
      </c>
      <c r="R43"/>
      <c r="S43"/>
      <c r="T43"/>
      <c r="U43"/>
    </row>
    <row r="44" spans="1:21" ht="15" x14ac:dyDescent="0.3">
      <c r="A44" s="45"/>
      <c r="B44">
        <v>0.216</v>
      </c>
      <c r="C44">
        <v>0.20599999999999999</v>
      </c>
      <c r="D44" s="27">
        <f t="shared" si="25"/>
        <v>0.21099999999999999</v>
      </c>
      <c r="E44" s="27">
        <f t="shared" si="20"/>
        <v>0.16149999999999998</v>
      </c>
      <c r="F44" s="27">
        <f t="shared" si="21"/>
        <v>-0.7918274733328784</v>
      </c>
      <c r="G44" s="28">
        <f t="shared" si="22"/>
        <v>-0.18799186876917617</v>
      </c>
      <c r="H44" s="27">
        <f t="shared" si="23"/>
        <v>0.64864657794770353</v>
      </c>
      <c r="I44" s="41">
        <v>16</v>
      </c>
      <c r="J44" s="42">
        <f t="shared" si="24"/>
        <v>10.378345247163256</v>
      </c>
      <c r="K44" s="30">
        <f t="shared" si="26"/>
        <v>1.0378345247163256</v>
      </c>
      <c r="L44" s="43">
        <f t="shared" si="27"/>
        <v>1.23405318416331</v>
      </c>
      <c r="M44" s="30"/>
      <c r="N44" s="44"/>
      <c r="R44"/>
      <c r="S44"/>
      <c r="T44"/>
      <c r="U44"/>
    </row>
    <row r="45" spans="1:21" ht="15" x14ac:dyDescent="0.3">
      <c r="A45" s="46"/>
      <c r="B45">
        <v>0.215</v>
      </c>
      <c r="C45">
        <v>0.223</v>
      </c>
      <c r="D45" s="27">
        <f t="shared" si="25"/>
        <v>0.219</v>
      </c>
      <c r="E45" s="27">
        <f t="shared" si="20"/>
        <v>0.16949999999999998</v>
      </c>
      <c r="F45" s="27">
        <f t="shared" si="21"/>
        <v>-0.77083029746089904</v>
      </c>
      <c r="G45" s="28">
        <f t="shared" si="22"/>
        <v>-0.16675899206798184</v>
      </c>
      <c r="H45" s="27">
        <f t="shared" si="23"/>
        <v>0.68114725055148895</v>
      </c>
      <c r="I45" s="41">
        <v>16</v>
      </c>
      <c r="J45" s="42">
        <f t="shared" si="24"/>
        <v>10.898356008823823</v>
      </c>
      <c r="K45" s="30">
        <f t="shared" si="26"/>
        <v>1.0898356008823824</v>
      </c>
      <c r="L45" s="43">
        <f t="shared" si="27"/>
        <v>1.3300230122780825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0.21</v>
      </c>
      <c r="C50">
        <v>0.20399999999999999</v>
      </c>
      <c r="D50" s="27">
        <f>AVERAGE(B50:C50)</f>
        <v>0.20699999999999999</v>
      </c>
      <c r="E50" s="27">
        <f t="shared" ref="E50:E55" si="28">D50-E$8</f>
        <v>0.15749999999999997</v>
      </c>
      <c r="F50" s="27">
        <f t="shared" ref="F50:F55" si="29">LOG(E50)</f>
        <v>-0.80271944187438071</v>
      </c>
      <c r="G50" s="28">
        <f t="shared" ref="G50:G55" si="30">(F50-$B$16)/$B$15</f>
        <v>-0.19900610356365786</v>
      </c>
      <c r="H50" s="27">
        <f t="shared" ref="H50:H55" si="31">10^G50</f>
        <v>0.63240296353851966</v>
      </c>
      <c r="I50" s="41">
        <v>16</v>
      </c>
      <c r="J50" s="42">
        <f t="shared" ref="J50:J55" si="32">H50*I50</f>
        <v>10.118447416616315</v>
      </c>
      <c r="K50" s="30">
        <f>(0.1*J50/1000)*1000</f>
        <v>1.0118447416616314</v>
      </c>
      <c r="L50" s="43">
        <f t="shared" ref="L50:L55" si="33">K50*100/L31</f>
        <v>1.1570701221815092</v>
      </c>
      <c r="M50" s="30">
        <f>AVERAGE(L50:L52)</f>
        <v>1.1923784015087515</v>
      </c>
      <c r="N50" s="44">
        <f>STDEV(L50:L52)</f>
        <v>6.8263982839716589E-2</v>
      </c>
      <c r="O50" s="48">
        <f>L50/L40</f>
        <v>1.3564119967846657</v>
      </c>
      <c r="P50" s="30">
        <f>AVERAGE(O50:O52)</f>
        <v>1.2429875646138715</v>
      </c>
      <c r="Q50" s="44">
        <f>STDEV(O50:O52)</f>
        <v>0.14257103553972128</v>
      </c>
      <c r="S50"/>
      <c r="T50"/>
    </row>
    <row r="51" spans="1:25" ht="15" x14ac:dyDescent="0.3">
      <c r="B51">
        <v>0.20799999999999999</v>
      </c>
      <c r="C51">
        <v>0.217</v>
      </c>
      <c r="D51" s="27">
        <f t="shared" ref="D51:D55" si="34">AVERAGE(B51:C51)</f>
        <v>0.21249999999999999</v>
      </c>
      <c r="E51" s="27">
        <f t="shared" si="28"/>
        <v>0.16299999999999998</v>
      </c>
      <c r="F51" s="27">
        <f t="shared" si="29"/>
        <v>-0.78781239559604221</v>
      </c>
      <c r="G51" s="28">
        <f t="shared" si="30"/>
        <v>-0.18393172034484828</v>
      </c>
      <c r="H51" s="27">
        <f t="shared" si="31"/>
        <v>0.65473910387180057</v>
      </c>
      <c r="I51" s="41">
        <v>16</v>
      </c>
      <c r="J51" s="42">
        <f t="shared" si="32"/>
        <v>10.475825661948809</v>
      </c>
      <c r="K51" s="30">
        <f t="shared" ref="K51:K55" si="35">(0.1*J51/1000)*1000</f>
        <v>1.047582566194881</v>
      </c>
      <c r="L51" s="43">
        <f t="shared" si="33"/>
        <v>1.271065035889148</v>
      </c>
      <c r="M51" s="30"/>
      <c r="N51" s="44"/>
      <c r="O51" s="2">
        <f t="shared" ref="O51:O55" si="36">L51/L41</f>
        <v>1.2896081788144884</v>
      </c>
      <c r="P51" s="30"/>
      <c r="Q51" s="44"/>
      <c r="S51"/>
      <c r="T51"/>
    </row>
    <row r="52" spans="1:25" ht="15" x14ac:dyDescent="0.3">
      <c r="B52">
        <v>0.20100000000000001</v>
      </c>
      <c r="C52">
        <v>0.186</v>
      </c>
      <c r="D52" s="27">
        <f t="shared" si="34"/>
        <v>0.19350000000000001</v>
      </c>
      <c r="E52" s="27">
        <f t="shared" si="28"/>
        <v>0.14400000000000002</v>
      </c>
      <c r="F52" s="27">
        <f t="shared" si="29"/>
        <v>-0.84163750790475034</v>
      </c>
      <c r="G52" s="28">
        <f t="shared" si="30"/>
        <v>-0.23836103884209828</v>
      </c>
      <c r="H52" s="27">
        <f t="shared" si="31"/>
        <v>0.57761566276925891</v>
      </c>
      <c r="I52" s="41">
        <v>16</v>
      </c>
      <c r="J52" s="42">
        <f t="shared" si="32"/>
        <v>9.2418506043081425</v>
      </c>
      <c r="K52" s="30">
        <f t="shared" si="35"/>
        <v>0.92418506043081428</v>
      </c>
      <c r="L52" s="43">
        <f t="shared" si="33"/>
        <v>1.1490000464555976</v>
      </c>
      <c r="M52" s="30"/>
      <c r="N52" s="44"/>
      <c r="O52" s="2">
        <f t="shared" si="36"/>
        <v>1.0829425182424606</v>
      </c>
      <c r="P52" s="30"/>
      <c r="Q52" s="44"/>
      <c r="S52"/>
      <c r="T52"/>
    </row>
    <row r="53" spans="1:25" ht="15" x14ac:dyDescent="0.3">
      <c r="A53" s="1" t="s">
        <v>26</v>
      </c>
      <c r="B53">
        <v>0.27800000000000002</v>
      </c>
      <c r="C53">
        <v>0.26400000000000001</v>
      </c>
      <c r="D53" s="27">
        <f t="shared" si="34"/>
        <v>0.27100000000000002</v>
      </c>
      <c r="E53" s="27">
        <f t="shared" si="28"/>
        <v>0.22150000000000003</v>
      </c>
      <c r="F53" s="27">
        <f t="shared" si="29"/>
        <v>-0.65462626944091162</v>
      </c>
      <c r="G53" s="28">
        <f t="shared" si="30"/>
        <v>-4.9250532160133566E-2</v>
      </c>
      <c r="H53" s="27">
        <f t="shared" si="31"/>
        <v>0.8927903097631128</v>
      </c>
      <c r="I53" s="41">
        <v>16</v>
      </c>
      <c r="J53" s="42">
        <f t="shared" si="32"/>
        <v>14.284644956209805</v>
      </c>
      <c r="K53" s="30">
        <f t="shared" si="35"/>
        <v>1.4284644956209807</v>
      </c>
      <c r="L53" s="43">
        <f t="shared" si="33"/>
        <v>1.7134621595850388</v>
      </c>
      <c r="M53" s="30">
        <f>AVERAGE(L53:L55)</f>
        <v>2.0386116141865371</v>
      </c>
      <c r="N53" s="44">
        <f>STDEV(L53:L55)</f>
        <v>0.40346707151626249</v>
      </c>
      <c r="O53" s="2">
        <f t="shared" si="36"/>
        <v>1.2471043409939244</v>
      </c>
      <c r="P53" s="30">
        <f>AVERAGE(O53:O55)</f>
        <v>1.5563040640403587</v>
      </c>
      <c r="Q53" s="44">
        <f>STDEV(O53:O55)</f>
        <v>0.31262902828661648</v>
      </c>
      <c r="S53"/>
      <c r="T53"/>
    </row>
    <row r="54" spans="1:25" ht="15" x14ac:dyDescent="0.3">
      <c r="A54" s="45"/>
      <c r="B54">
        <v>0.30299999999999999</v>
      </c>
      <c r="C54">
        <v>0.28799999999999998</v>
      </c>
      <c r="D54" s="27">
        <f t="shared" si="34"/>
        <v>0.29549999999999998</v>
      </c>
      <c r="E54" s="27">
        <f t="shared" si="28"/>
        <v>0.246</v>
      </c>
      <c r="F54" s="27">
        <f t="shared" si="29"/>
        <v>-0.60906489289662091</v>
      </c>
      <c r="G54" s="28">
        <f t="shared" si="30"/>
        <v>-3.1777128248151099E-3</v>
      </c>
      <c r="H54" s="27">
        <f t="shared" si="31"/>
        <v>0.99270974955929636</v>
      </c>
      <c r="I54" s="41">
        <v>16</v>
      </c>
      <c r="J54" s="42">
        <f t="shared" si="32"/>
        <v>15.883355992948742</v>
      </c>
      <c r="K54" s="30">
        <f t="shared" si="35"/>
        <v>1.5883355992948742</v>
      </c>
      <c r="L54" s="43">
        <f t="shared" si="33"/>
        <v>1.9122329682119952</v>
      </c>
      <c r="M54" s="30"/>
      <c r="N54" s="44"/>
      <c r="O54" s="2">
        <f t="shared" si="36"/>
        <v>1.549554745898972</v>
      </c>
      <c r="P54" s="30"/>
      <c r="Q54" s="44"/>
      <c r="S54"/>
      <c r="T54"/>
    </row>
    <row r="55" spans="1:25" ht="15" x14ac:dyDescent="0.3">
      <c r="A55" s="46"/>
      <c r="B55">
        <v>0.34899999999999998</v>
      </c>
      <c r="C55">
        <v>0.372</v>
      </c>
      <c r="D55" s="27">
        <f t="shared" si="34"/>
        <v>0.36049999999999999</v>
      </c>
      <c r="E55" s="27">
        <f t="shared" si="28"/>
        <v>0.311</v>
      </c>
      <c r="F55" s="27">
        <f t="shared" si="29"/>
        <v>-0.5072396109731625</v>
      </c>
      <c r="G55" s="28">
        <f t="shared" si="30"/>
        <v>9.9790594405034017E-2</v>
      </c>
      <c r="H55" s="27">
        <f t="shared" si="31"/>
        <v>1.258318536760666</v>
      </c>
      <c r="I55" s="41">
        <v>16</v>
      </c>
      <c r="J55" s="42">
        <f t="shared" si="32"/>
        <v>20.133096588170655</v>
      </c>
      <c r="K55" s="30">
        <f t="shared" si="35"/>
        <v>2.0133096588170658</v>
      </c>
      <c r="L55" s="43">
        <f t="shared" si="33"/>
        <v>2.4901397147625772</v>
      </c>
      <c r="M55" s="30"/>
      <c r="N55" s="44"/>
      <c r="O55" s="2">
        <f t="shared" si="36"/>
        <v>1.8722531052281797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1.2429875646138715</v>
      </c>
      <c r="O58" s="30">
        <f>Q50</f>
        <v>0.14257103553972128</v>
      </c>
    </row>
    <row r="59" spans="1:25" ht="15" x14ac:dyDescent="0.3">
      <c r="D59"/>
      <c r="E59"/>
      <c r="G59"/>
      <c r="M59" s="2" t="s">
        <v>26</v>
      </c>
      <c r="N59" s="30">
        <f>P53</f>
        <v>1.5563040640403587</v>
      </c>
      <c r="O59" s="30">
        <f>Q53</f>
        <v>0.31262902828661648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0.96655221939367519</v>
      </c>
      <c r="C65" s="30">
        <f>N40</f>
        <v>0.10528362607325513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1.1923784015087515</v>
      </c>
      <c r="C66" s="30">
        <f>N50</f>
        <v>6.8263982839716589E-2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1.3126762408380861</v>
      </c>
      <c r="C67" s="30">
        <f>N43</f>
        <v>7.1544666651157787E-2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2.0386116141865371</v>
      </c>
      <c r="C68" s="30">
        <f>N53</f>
        <v>0.40346707151626249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80" zoomScaleNormal="80" workbookViewId="0">
      <selection activeCell="P41" sqref="P41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42073</v>
      </c>
    </row>
    <row r="2" spans="1:20" x14ac:dyDescent="0.2">
      <c r="A2" s="1" t="s">
        <v>1</v>
      </c>
      <c r="B2" s="2">
        <v>75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>A8/23</f>
        <v>0</v>
      </c>
      <c r="C8">
        <v>0.05</v>
      </c>
      <c r="D8">
        <v>4.9000000000000002E-2</v>
      </c>
      <c r="E8" s="11">
        <f t="shared" ref="E8:E13" si="0">AVERAGE(C8:D8)</f>
        <v>4.9500000000000002E-2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>A9/23</f>
        <v>0.13695652173913042</v>
      </c>
      <c r="C9">
        <v>8.1000000000000003E-2</v>
      </c>
      <c r="D9">
        <v>8.5000000000000006E-2</v>
      </c>
      <c r="E9" s="11">
        <f t="shared" si="0"/>
        <v>8.3000000000000004E-2</v>
      </c>
      <c r="F9" s="12">
        <f>(E9-$E$8)</f>
        <v>3.3500000000000002E-2</v>
      </c>
      <c r="G9" s="12">
        <f>LOG(B9)</f>
        <v>-0.86341728222799241</v>
      </c>
      <c r="H9" s="12">
        <f>LOG(F9)</f>
        <v>-1.4749551929631548</v>
      </c>
      <c r="N9"/>
      <c r="O9"/>
      <c r="P9"/>
    </row>
    <row r="10" spans="1:20" ht="15" x14ac:dyDescent="0.3">
      <c r="A10" s="10">
        <v>10.4</v>
      </c>
      <c r="B10" s="10">
        <f t="shared" ref="B10" si="1">A10/23</f>
        <v>0.45217391304347826</v>
      </c>
      <c r="C10">
        <v>0.16700000000000001</v>
      </c>
      <c r="D10">
        <v>0.159</v>
      </c>
      <c r="E10" s="11">
        <f t="shared" si="0"/>
        <v>0.16300000000000001</v>
      </c>
      <c r="F10" s="12">
        <f>(E10-$E$8)</f>
        <v>0.1135</v>
      </c>
      <c r="G10" s="12">
        <f>LOG(B10)</f>
        <v>-0.34469449671881253</v>
      </c>
      <c r="H10" s="12">
        <f>LOG(F10)</f>
        <v>-0.94500413847085851</v>
      </c>
      <c r="N10"/>
      <c r="O10"/>
      <c r="P10"/>
    </row>
    <row r="11" spans="1:20" ht="15" x14ac:dyDescent="0.3">
      <c r="A11" s="10">
        <v>31.5</v>
      </c>
      <c r="B11" s="10">
        <f>A11/23</f>
        <v>1.3695652173913044</v>
      </c>
      <c r="C11">
        <v>0.40200000000000002</v>
      </c>
      <c r="D11">
        <v>0.40600000000000003</v>
      </c>
      <c r="E11" s="11">
        <f t="shared" si="0"/>
        <v>0.40400000000000003</v>
      </c>
      <c r="F11" s="12">
        <f>(E11-$E$8)</f>
        <v>0.35450000000000004</v>
      </c>
      <c r="G11" s="12">
        <f>LOG(B11)</f>
        <v>0.13658271777200767</v>
      </c>
      <c r="H11" s="12">
        <f>LOG(F11)</f>
        <v>-0.45038376048091461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>A12/23</f>
        <v>4.6086956521739131</v>
      </c>
      <c r="C12">
        <v>1.2230000000000001</v>
      </c>
      <c r="D12">
        <v>1.2749999999999999</v>
      </c>
      <c r="E12" s="11">
        <f t="shared" si="0"/>
        <v>1.2490000000000001</v>
      </c>
      <c r="F12" s="12">
        <f>(E12-$E$8)</f>
        <v>1.1995</v>
      </c>
      <c r="G12" s="12">
        <f>LOG(B12)</f>
        <v>0.66357802924717735</v>
      </c>
      <c r="H12" s="12">
        <f>LOG(F12)</f>
        <v>7.9000252303849439E-2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>A13/23</f>
        <v>9.1304347826086953</v>
      </c>
      <c r="C13">
        <v>2.0880000000000001</v>
      </c>
      <c r="D13">
        <v>2.077</v>
      </c>
      <c r="E13" s="11">
        <f t="shared" si="0"/>
        <v>2.0825</v>
      </c>
      <c r="F13" s="12">
        <f>(E13-$E$8)</f>
        <v>2.0329999999999999</v>
      </c>
      <c r="G13" s="12">
        <f>LOG(B13)</f>
        <v>0.96049145871632635</v>
      </c>
      <c r="H13" s="12">
        <f>LOG(F13)</f>
        <v>0.30813737863803858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0.9888992512634085</v>
      </c>
      <c r="N15"/>
    </row>
    <row r="16" spans="1:20" ht="15" x14ac:dyDescent="0.25">
      <c r="A16" s="5" t="s">
        <v>11</v>
      </c>
      <c r="B16" s="11">
        <f>INTERCEPT(H9:H13,G9:G13)</f>
        <v>-0.60592245506343112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0.55100000000000005</v>
      </c>
      <c r="C22">
        <v>0.56799999999999995</v>
      </c>
      <c r="D22" s="27">
        <f>AVERAGE(B22:C22)</f>
        <v>0.5595</v>
      </c>
      <c r="E22" s="27">
        <f t="shared" ref="E22:E27" si="2">D22-E$8</f>
        <v>0.51</v>
      </c>
      <c r="F22" s="27">
        <f>LOG(E22)</f>
        <v>-0.29242982390206362</v>
      </c>
      <c r="G22" s="28">
        <f>(F22-$B$16)/$B$15</f>
        <v>0.31701169837155019</v>
      </c>
      <c r="H22" s="28">
        <f>10^G22</f>
        <v>2.0749694091072159</v>
      </c>
      <c r="I22" s="29">
        <v>500</v>
      </c>
      <c r="J22" s="30">
        <f>(H22*I22)</f>
        <v>1037.484704553608</v>
      </c>
      <c r="K22" s="31">
        <f>(0.05*J22/1000)*1000</f>
        <v>51.874235227680401</v>
      </c>
      <c r="L22" s="32">
        <f>K22+K40+K50</f>
        <v>55.066565841866662</v>
      </c>
      <c r="M22" s="33">
        <f>(L22*1000000/50000)/1000</f>
        <v>1.1013313168373333</v>
      </c>
      <c r="N22" s="34"/>
    </row>
    <row r="23" spans="1:17" ht="15" x14ac:dyDescent="0.3">
      <c r="B23">
        <v>0.66300000000000003</v>
      </c>
      <c r="C23">
        <v>0.65400000000000003</v>
      </c>
      <c r="D23" s="27">
        <f t="shared" ref="D23:D27" si="3">AVERAGE(B23:C23)</f>
        <v>0.65850000000000009</v>
      </c>
      <c r="E23" s="27">
        <f t="shared" si="2"/>
        <v>0.6090000000000001</v>
      </c>
      <c r="F23" s="27">
        <f t="shared" ref="F23:F27" si="4">LOG(E23)</f>
        <v>-0.21538270736712459</v>
      </c>
      <c r="G23" s="28">
        <f t="shared" ref="G23:G27" si="5">(F23-$B$16)/$B$15</f>
        <v>0.39492369642039526</v>
      </c>
      <c r="H23" s="28">
        <f t="shared" ref="H23:H27" si="6">10^G23</f>
        <v>2.4826968683440187</v>
      </c>
      <c r="I23" s="29">
        <v>500</v>
      </c>
      <c r="J23" s="30">
        <f t="shared" ref="J23:J27" si="7">(H23*I23)</f>
        <v>1241.3484341720093</v>
      </c>
      <c r="K23" s="31">
        <f t="shared" ref="K23:K27" si="8">(0.05*J23/1000)*1000</f>
        <v>62.06742170860047</v>
      </c>
      <c r="L23" s="32">
        <f>K23+K41+K51</f>
        <v>64.472511910067027</v>
      </c>
      <c r="M23" s="33">
        <f t="shared" ref="M23:M27" si="9">(L23*1000000/50000)/1000</f>
        <v>1.2894502382013406</v>
      </c>
      <c r="N23" s="34"/>
    </row>
    <row r="24" spans="1:17" ht="15" x14ac:dyDescent="0.3">
      <c r="B24">
        <v>0.48899999999999999</v>
      </c>
      <c r="C24">
        <v>0.52400000000000002</v>
      </c>
      <c r="D24" s="27">
        <f t="shared" si="3"/>
        <v>0.50649999999999995</v>
      </c>
      <c r="E24" s="27">
        <f t="shared" si="2"/>
        <v>0.45699999999999996</v>
      </c>
      <c r="F24" s="27">
        <f t="shared" si="4"/>
        <v>-0.34008379993014981</v>
      </c>
      <c r="G24" s="28">
        <f t="shared" si="5"/>
        <v>0.2688227893727782</v>
      </c>
      <c r="H24" s="28">
        <f t="shared" si="6"/>
        <v>1.8570465464671142</v>
      </c>
      <c r="I24" s="29">
        <v>500</v>
      </c>
      <c r="J24" s="30">
        <f t="shared" si="7"/>
        <v>928.52327323355712</v>
      </c>
      <c r="K24" s="31">
        <f t="shared" si="8"/>
        <v>46.426163661677862</v>
      </c>
      <c r="L24" s="32">
        <f t="shared" ref="L24:L27" si="10">K24+K42+K52</f>
        <v>49.385438233243001</v>
      </c>
      <c r="M24" s="33">
        <f t="shared" si="9"/>
        <v>0.98770876466486002</v>
      </c>
      <c r="N24" s="34"/>
    </row>
    <row r="25" spans="1:17" ht="15" x14ac:dyDescent="0.3">
      <c r="A25" s="1" t="s">
        <v>26</v>
      </c>
      <c r="B25">
        <v>0.58199999999999996</v>
      </c>
      <c r="C25">
        <v>0.55900000000000005</v>
      </c>
      <c r="D25" s="27">
        <f t="shared" si="3"/>
        <v>0.57050000000000001</v>
      </c>
      <c r="E25" s="27">
        <f t="shared" si="2"/>
        <v>0.52100000000000002</v>
      </c>
      <c r="F25" s="27">
        <f t="shared" si="4"/>
        <v>-0.2831622767004755</v>
      </c>
      <c r="G25" s="28">
        <f t="shared" si="5"/>
        <v>0.32638327711402371</v>
      </c>
      <c r="H25" s="28">
        <f t="shared" si="6"/>
        <v>2.1202314738148171</v>
      </c>
      <c r="I25" s="29">
        <v>500</v>
      </c>
      <c r="J25" s="30">
        <f t="shared" si="7"/>
        <v>1060.1157369074085</v>
      </c>
      <c r="K25" s="31">
        <f t="shared" si="8"/>
        <v>53.00578684537043</v>
      </c>
      <c r="L25" s="32">
        <f t="shared" si="10"/>
        <v>56.847551171972867</v>
      </c>
      <c r="M25" s="33">
        <f t="shared" si="9"/>
        <v>1.1369510234394575</v>
      </c>
      <c r="N25" s="34"/>
    </row>
    <row r="26" spans="1:17" ht="15" x14ac:dyDescent="0.3">
      <c r="B26">
        <v>0.53700000000000003</v>
      </c>
      <c r="C26">
        <v>0.48199999999999998</v>
      </c>
      <c r="D26" s="27">
        <f t="shared" si="3"/>
        <v>0.50950000000000006</v>
      </c>
      <c r="E26" s="27">
        <f t="shared" si="2"/>
        <v>0.46000000000000008</v>
      </c>
      <c r="F26" s="27">
        <f t="shared" si="4"/>
        <v>-0.33724216831842585</v>
      </c>
      <c r="G26" s="28">
        <f t="shared" si="5"/>
        <v>0.27169631931841576</v>
      </c>
      <c r="H26" s="28">
        <f t="shared" si="6"/>
        <v>1.8693745219669611</v>
      </c>
      <c r="I26" s="29">
        <v>500</v>
      </c>
      <c r="J26" s="30">
        <f t="shared" si="7"/>
        <v>934.68726098348054</v>
      </c>
      <c r="K26" s="31">
        <f t="shared" si="8"/>
        <v>46.734363049174029</v>
      </c>
      <c r="L26" s="32">
        <f t="shared" si="10"/>
        <v>49.27724019203221</v>
      </c>
      <c r="M26" s="33">
        <f t="shared" si="9"/>
        <v>0.98554480384064425</v>
      </c>
      <c r="N26" s="34"/>
    </row>
    <row r="27" spans="1:17" ht="15" x14ac:dyDescent="0.3">
      <c r="B27">
        <v>0.51500000000000001</v>
      </c>
      <c r="C27">
        <v>0.53500000000000003</v>
      </c>
      <c r="D27" s="27">
        <f t="shared" si="3"/>
        <v>0.52500000000000002</v>
      </c>
      <c r="E27" s="27">
        <f t="shared" si="2"/>
        <v>0.47550000000000003</v>
      </c>
      <c r="F27" s="27">
        <f t="shared" si="4"/>
        <v>-0.32284947872656722</v>
      </c>
      <c r="G27" s="28">
        <f t="shared" si="5"/>
        <v>0.28625057201248005</v>
      </c>
      <c r="H27" s="28">
        <f t="shared" si="6"/>
        <v>1.9330833136136067</v>
      </c>
      <c r="I27" s="29">
        <v>500</v>
      </c>
      <c r="J27" s="30">
        <f t="shared" si="7"/>
        <v>966.54165680680342</v>
      </c>
      <c r="K27" s="31">
        <f t="shared" si="8"/>
        <v>48.327082840340175</v>
      </c>
      <c r="L27" s="32">
        <f t="shared" si="10"/>
        <v>51.006121280569729</v>
      </c>
      <c r="M27" s="33">
        <f t="shared" si="9"/>
        <v>1.0201224256113945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0.55100000000000005</v>
      </c>
      <c r="C31">
        <v>0.56799999999999995</v>
      </c>
      <c r="D31" s="27">
        <f t="shared" ref="D31:D36" si="11">AVERAGE(B31:C31)</f>
        <v>0.5595</v>
      </c>
      <c r="E31" s="27">
        <f t="shared" ref="E31:E36" si="12">D31-E$8</f>
        <v>0.51</v>
      </c>
      <c r="F31" s="27">
        <f>LOG(E31)</f>
        <v>-0.29242982390206362</v>
      </c>
      <c r="G31" s="28">
        <f>(F31-$B$16)/$B$15</f>
        <v>0.31701169837155019</v>
      </c>
      <c r="H31" s="28">
        <f>10^G31</f>
        <v>2.0749694091072159</v>
      </c>
      <c r="I31" s="29">
        <v>500</v>
      </c>
      <c r="J31" s="30">
        <f>(H31*I31)</f>
        <v>1037.484704553608</v>
      </c>
      <c r="K31" s="31">
        <f>(0.05*J31/1000)*1000</f>
        <v>51.874235227680401</v>
      </c>
      <c r="L31" s="32">
        <f>K31+K50</f>
        <v>54.074208585532041</v>
      </c>
      <c r="M31" s="33">
        <f>(L31*1000000/50000)/1000</f>
        <v>1.0814841717106407</v>
      </c>
      <c r="N31" s="35"/>
      <c r="Q31"/>
    </row>
    <row r="32" spans="1:17" ht="15" x14ac:dyDescent="0.3">
      <c r="B32">
        <v>0.66300000000000003</v>
      </c>
      <c r="C32">
        <v>0.65400000000000003</v>
      </c>
      <c r="D32" s="27">
        <f t="shared" si="11"/>
        <v>0.65850000000000009</v>
      </c>
      <c r="E32" s="27">
        <f t="shared" si="12"/>
        <v>0.6090000000000001</v>
      </c>
      <c r="F32" s="27">
        <f t="shared" ref="F32:F36" si="13">LOG(E32)</f>
        <v>-0.21538270736712459</v>
      </c>
      <c r="G32" s="28">
        <f t="shared" ref="G32:G36" si="14">(F32-$B$16)/$B$15</f>
        <v>0.39492369642039526</v>
      </c>
      <c r="H32" s="28">
        <f t="shared" ref="H32:H36" si="15">10^G32</f>
        <v>2.4826968683440187</v>
      </c>
      <c r="I32" s="29">
        <v>500</v>
      </c>
      <c r="J32" s="30">
        <f t="shared" ref="J32:J36" si="16">(H32*I32)</f>
        <v>1241.3484341720093</v>
      </c>
      <c r="K32" s="31">
        <f t="shared" ref="K32:K36" si="17">(0.05*J32/1000)*1000</f>
        <v>62.06742170860047</v>
      </c>
      <c r="L32" s="32">
        <f>K32+K51</f>
        <v>63.593744220387485</v>
      </c>
      <c r="M32" s="33">
        <f t="shared" ref="M32:M36" si="18">(L32*1000000/50000)/1000</f>
        <v>1.2718748844077497</v>
      </c>
      <c r="N32" s="36"/>
      <c r="Q32"/>
    </row>
    <row r="33" spans="1:21" ht="15" x14ac:dyDescent="0.3">
      <c r="B33">
        <v>0.48899999999999999</v>
      </c>
      <c r="C33">
        <v>0.52400000000000002</v>
      </c>
      <c r="D33" s="27">
        <f t="shared" si="11"/>
        <v>0.50649999999999995</v>
      </c>
      <c r="E33" s="27">
        <f t="shared" si="12"/>
        <v>0.45699999999999996</v>
      </c>
      <c r="F33" s="27">
        <f t="shared" si="13"/>
        <v>-0.34008379993014981</v>
      </c>
      <c r="G33" s="28">
        <f t="shared" si="14"/>
        <v>0.2688227893727782</v>
      </c>
      <c r="H33" s="28">
        <f t="shared" si="15"/>
        <v>1.8570465464671142</v>
      </c>
      <c r="I33" s="29">
        <v>500</v>
      </c>
      <c r="J33" s="30">
        <f t="shared" si="16"/>
        <v>928.52327323355712</v>
      </c>
      <c r="K33" s="31">
        <f t="shared" si="17"/>
        <v>46.426163661677862</v>
      </c>
      <c r="L33" s="32">
        <f t="shared" ref="L33:L36" si="19">K33+K52</f>
        <v>48.662180569820613</v>
      </c>
      <c r="M33" s="33">
        <f t="shared" si="18"/>
        <v>0.97324361139641224</v>
      </c>
      <c r="N33" s="36"/>
      <c r="Q33"/>
      <c r="R33"/>
      <c r="S33"/>
    </row>
    <row r="34" spans="1:21" ht="15" x14ac:dyDescent="0.3">
      <c r="A34" s="1" t="s">
        <v>26</v>
      </c>
      <c r="B34">
        <v>0.58199999999999996</v>
      </c>
      <c r="C34">
        <v>0.55900000000000005</v>
      </c>
      <c r="D34" s="27">
        <f t="shared" si="11"/>
        <v>0.57050000000000001</v>
      </c>
      <c r="E34" s="27">
        <f t="shared" si="12"/>
        <v>0.52100000000000002</v>
      </c>
      <c r="F34" s="27">
        <f t="shared" si="13"/>
        <v>-0.2831622767004755</v>
      </c>
      <c r="G34" s="28">
        <f t="shared" si="14"/>
        <v>0.32638327711402371</v>
      </c>
      <c r="H34" s="28">
        <f t="shared" si="15"/>
        <v>2.1202314738148171</v>
      </c>
      <c r="I34" s="29">
        <v>500</v>
      </c>
      <c r="J34" s="30">
        <f t="shared" si="16"/>
        <v>1060.1157369074085</v>
      </c>
      <c r="K34" s="31">
        <f t="shared" si="17"/>
        <v>53.00578684537043</v>
      </c>
      <c r="L34" s="32">
        <f t="shared" si="19"/>
        <v>55.832458108805923</v>
      </c>
      <c r="M34" s="33">
        <f t="shared" si="18"/>
        <v>1.1166491621761185</v>
      </c>
      <c r="N34" s="36"/>
      <c r="Q34"/>
      <c r="R34"/>
      <c r="S34"/>
    </row>
    <row r="35" spans="1:21" ht="15" x14ac:dyDescent="0.3">
      <c r="B35">
        <v>0.53700000000000003</v>
      </c>
      <c r="C35">
        <v>0.48199999999999998</v>
      </c>
      <c r="D35" s="27">
        <f t="shared" si="11"/>
        <v>0.50950000000000006</v>
      </c>
      <c r="E35" s="27">
        <f t="shared" si="12"/>
        <v>0.46000000000000008</v>
      </c>
      <c r="F35" s="27">
        <f t="shared" si="13"/>
        <v>-0.33724216831842585</v>
      </c>
      <c r="G35" s="28">
        <f t="shared" si="14"/>
        <v>0.27169631931841576</v>
      </c>
      <c r="H35" s="28">
        <f t="shared" si="15"/>
        <v>1.8693745219669611</v>
      </c>
      <c r="I35" s="29">
        <v>500</v>
      </c>
      <c r="J35" s="30">
        <f t="shared" si="16"/>
        <v>934.68726098348054</v>
      </c>
      <c r="K35" s="31">
        <f t="shared" si="17"/>
        <v>46.734363049174029</v>
      </c>
      <c r="L35" s="32">
        <f t="shared" si="19"/>
        <v>48.482748878926529</v>
      </c>
      <c r="M35" s="33">
        <f t="shared" si="18"/>
        <v>0.96965497757853059</v>
      </c>
      <c r="N35" s="36"/>
      <c r="Q35"/>
      <c r="R35"/>
      <c r="S35"/>
    </row>
    <row r="36" spans="1:21" ht="15" x14ac:dyDescent="0.3">
      <c r="B36">
        <v>0.51500000000000001</v>
      </c>
      <c r="C36">
        <v>0.53500000000000003</v>
      </c>
      <c r="D36" s="27">
        <f t="shared" si="11"/>
        <v>0.52500000000000002</v>
      </c>
      <c r="E36" s="27">
        <f t="shared" si="12"/>
        <v>0.47550000000000003</v>
      </c>
      <c r="F36" s="27">
        <f t="shared" si="13"/>
        <v>-0.32284947872656722</v>
      </c>
      <c r="G36" s="28">
        <f t="shared" si="14"/>
        <v>0.28625057201248005</v>
      </c>
      <c r="H36" s="28">
        <f t="shared" si="15"/>
        <v>1.9330833136136067</v>
      </c>
      <c r="I36" s="29">
        <v>500</v>
      </c>
      <c r="J36" s="30">
        <f t="shared" si="16"/>
        <v>966.54165680680342</v>
      </c>
      <c r="K36" s="31">
        <f t="shared" si="17"/>
        <v>48.327082840340175</v>
      </c>
      <c r="L36" s="32">
        <f t="shared" si="19"/>
        <v>50.072200659493724</v>
      </c>
      <c r="M36" s="33">
        <f t="shared" si="18"/>
        <v>1.0014440131898745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0.20499999999999999</v>
      </c>
      <c r="C40">
        <v>0.20300000000000001</v>
      </c>
      <c r="D40" s="27">
        <f>AVERAGE(B40:C40)</f>
        <v>0.20400000000000001</v>
      </c>
      <c r="E40" s="27">
        <f t="shared" ref="E40:E45" si="20">D40-E$8</f>
        <v>0.15450000000000003</v>
      </c>
      <c r="F40" s="27">
        <f t="shared" ref="F40:F45" si="21">LOG(E40)</f>
        <v>-0.81107151623914653</v>
      </c>
      <c r="G40" s="28">
        <f t="shared" ref="G40:G45" si="22">(F40-$B$16)/$B$15</f>
        <v>-0.20745193295840691</v>
      </c>
      <c r="H40" s="27">
        <f t="shared" ref="H40:H45" si="23">10^G40</f>
        <v>0.62022328520913705</v>
      </c>
      <c r="I40" s="41">
        <v>16</v>
      </c>
      <c r="J40" s="42">
        <f t="shared" ref="J40:J45" si="24">H40*I40</f>
        <v>9.9235725633461929</v>
      </c>
      <c r="K40" s="30">
        <f>(0.1*J40/1000)*1000</f>
        <v>0.99235725633461924</v>
      </c>
      <c r="L40" s="43">
        <f>K40*100/L22</f>
        <v>1.8021048546668914</v>
      </c>
      <c r="M40" s="30">
        <f>AVERAGE(L40:L42)</f>
        <v>1.5432107655444345</v>
      </c>
      <c r="N40" s="44">
        <f>STDEV(L40:L42)</f>
        <v>0.22988129487152001</v>
      </c>
      <c r="R40"/>
      <c r="S40"/>
      <c r="T40"/>
      <c r="U40"/>
    </row>
    <row r="41" spans="1:21" ht="15" x14ac:dyDescent="0.3">
      <c r="B41">
        <v>0.19</v>
      </c>
      <c r="C41">
        <v>0.183</v>
      </c>
      <c r="D41" s="27">
        <f t="shared" ref="D41:D45" si="25">AVERAGE(B41:C41)</f>
        <v>0.1865</v>
      </c>
      <c r="E41" s="27">
        <f t="shared" si="20"/>
        <v>0.13700000000000001</v>
      </c>
      <c r="F41" s="27">
        <f t="shared" si="21"/>
        <v>-0.86327943284359321</v>
      </c>
      <c r="G41" s="28">
        <f t="shared" si="22"/>
        <v>-0.26024590214965299</v>
      </c>
      <c r="H41" s="27">
        <f t="shared" si="23"/>
        <v>0.54922980604971416</v>
      </c>
      <c r="I41" s="41">
        <v>16</v>
      </c>
      <c r="J41" s="42">
        <f t="shared" si="24"/>
        <v>8.7876768967954266</v>
      </c>
      <c r="K41" s="30">
        <f t="shared" ref="K41:K45" si="26">(0.1*J41/1000)*1000</f>
        <v>0.87876768967954266</v>
      </c>
      <c r="L41" s="43">
        <f t="shared" ref="L41:L45" si="27">K41*100/L23</f>
        <v>1.363011403845005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0.16200000000000001</v>
      </c>
      <c r="C42">
        <v>0.16300000000000001</v>
      </c>
      <c r="D42" s="27">
        <f t="shared" si="25"/>
        <v>0.16250000000000001</v>
      </c>
      <c r="E42" s="27">
        <f t="shared" si="20"/>
        <v>0.113</v>
      </c>
      <c r="F42" s="27">
        <f t="shared" si="21"/>
        <v>-0.94692155651658028</v>
      </c>
      <c r="G42" s="28">
        <f t="shared" si="22"/>
        <v>-0.34482693865678621</v>
      </c>
      <c r="H42" s="27">
        <f t="shared" si="23"/>
        <v>0.45203603963899075</v>
      </c>
      <c r="I42" s="41">
        <v>16</v>
      </c>
      <c r="J42" s="42">
        <f t="shared" si="24"/>
        <v>7.232576634223852</v>
      </c>
      <c r="K42" s="30">
        <f t="shared" si="26"/>
        <v>0.72325766342238529</v>
      </c>
      <c r="L42" s="43">
        <f t="shared" si="27"/>
        <v>1.4645160381214075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0.20300000000000001</v>
      </c>
      <c r="C43">
        <v>0.21199999999999999</v>
      </c>
      <c r="D43" s="27">
        <f t="shared" si="25"/>
        <v>0.20750000000000002</v>
      </c>
      <c r="E43" s="27">
        <f t="shared" si="20"/>
        <v>0.15800000000000003</v>
      </c>
      <c r="F43" s="27">
        <f t="shared" si="21"/>
        <v>-0.80134291304557725</v>
      </c>
      <c r="G43" s="28">
        <f t="shared" si="22"/>
        <v>-0.19761412270509737</v>
      </c>
      <c r="H43" s="27">
        <f t="shared" si="23"/>
        <v>0.63443316447933962</v>
      </c>
      <c r="I43" s="41">
        <v>16</v>
      </c>
      <c r="J43" s="42">
        <f t="shared" si="24"/>
        <v>10.150930631669434</v>
      </c>
      <c r="K43" s="30">
        <f t="shared" si="26"/>
        <v>1.0150930631669435</v>
      </c>
      <c r="L43" s="43">
        <f t="shared" si="27"/>
        <v>1.7856407923291644</v>
      </c>
      <c r="M43" s="30">
        <f>AVERAGE(L43:L45)</f>
        <v>1.7429755015265176</v>
      </c>
      <c r="N43" s="44">
        <f>STDEV(L43:L45)</f>
        <v>0.1154279183726591</v>
      </c>
      <c r="R43"/>
      <c r="S43"/>
      <c r="T43"/>
      <c r="U43"/>
    </row>
    <row r="44" spans="1:21" ht="15" x14ac:dyDescent="0.3">
      <c r="A44" s="45"/>
      <c r="B44">
        <v>0.182</v>
      </c>
      <c r="C44">
        <v>0.16500000000000001</v>
      </c>
      <c r="D44" s="27">
        <f t="shared" si="25"/>
        <v>0.17349999999999999</v>
      </c>
      <c r="E44" s="27">
        <f t="shared" si="20"/>
        <v>0.12399999999999999</v>
      </c>
      <c r="F44" s="27">
        <f t="shared" si="21"/>
        <v>-0.90657831483776496</v>
      </c>
      <c r="G44" s="28">
        <f t="shared" si="22"/>
        <v>-0.30403082962214678</v>
      </c>
      <c r="H44" s="27">
        <f t="shared" si="23"/>
        <v>0.49655707069104932</v>
      </c>
      <c r="I44" s="41">
        <v>16</v>
      </c>
      <c r="J44" s="42">
        <f t="shared" si="24"/>
        <v>7.9449131310567891</v>
      </c>
      <c r="K44" s="30">
        <f t="shared" si="26"/>
        <v>0.794491313105679</v>
      </c>
      <c r="L44" s="43">
        <f t="shared" si="27"/>
        <v>1.6122885738112884</v>
      </c>
      <c r="M44" s="30"/>
      <c r="N44" s="44"/>
      <c r="R44"/>
      <c r="S44"/>
      <c r="T44"/>
      <c r="U44"/>
    </row>
    <row r="45" spans="1:21" ht="15" x14ac:dyDescent="0.3">
      <c r="A45" s="46"/>
      <c r="B45">
        <v>0.19700000000000001</v>
      </c>
      <c r="C45">
        <v>0.193</v>
      </c>
      <c r="D45" s="27">
        <f t="shared" si="25"/>
        <v>0.19500000000000001</v>
      </c>
      <c r="E45" s="27">
        <f t="shared" si="20"/>
        <v>0.14550000000000002</v>
      </c>
      <c r="F45" s="27">
        <f t="shared" si="21"/>
        <v>-0.83713700667807389</v>
      </c>
      <c r="G45" s="28">
        <f t="shared" si="22"/>
        <v>-0.23381001787517303</v>
      </c>
      <c r="H45" s="27">
        <f t="shared" si="23"/>
        <v>0.58370038817250547</v>
      </c>
      <c r="I45" s="41">
        <v>16</v>
      </c>
      <c r="J45" s="42">
        <f t="shared" si="24"/>
        <v>9.3392062107600875</v>
      </c>
      <c r="K45" s="30">
        <f t="shared" si="26"/>
        <v>0.93392062107600882</v>
      </c>
      <c r="L45" s="43">
        <f t="shared" si="27"/>
        <v>1.8309971384391004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0.41499999999999998</v>
      </c>
      <c r="C50">
        <v>0.36299999999999999</v>
      </c>
      <c r="D50" s="27">
        <f>AVERAGE(B50:C50)</f>
        <v>0.38900000000000001</v>
      </c>
      <c r="E50" s="27">
        <f t="shared" ref="E50:E55" si="28">D50-E$8</f>
        <v>0.33950000000000002</v>
      </c>
      <c r="F50" s="27">
        <f t="shared" ref="F50:F55" si="29">LOG(E50)</f>
        <v>-0.46916022138347946</v>
      </c>
      <c r="G50" s="28">
        <f t="shared" ref="G50:G55" si="30">(F50-$B$16)/$B$15</f>
        <v>0.13829743879897322</v>
      </c>
      <c r="H50" s="27">
        <f t="shared" ref="H50:H55" si="31">10^G50</f>
        <v>1.3749833486572769</v>
      </c>
      <c r="I50" s="41">
        <v>16</v>
      </c>
      <c r="J50" s="42">
        <f t="shared" ref="J50:J55" si="32">H50*I50</f>
        <v>21.99973357851643</v>
      </c>
      <c r="K50" s="30">
        <f>(0.1*J50/1000)*1000</f>
        <v>2.1999733578516429</v>
      </c>
      <c r="L50" s="43">
        <f t="shared" ref="L50:L55" si="33">K50*100/L31</f>
        <v>4.0684337605641119</v>
      </c>
      <c r="M50" s="30">
        <f>AVERAGE(L50:L52)</f>
        <v>3.6878422861101008</v>
      </c>
      <c r="N50" s="44">
        <f>STDEV(L50:L52)</f>
        <v>1.1458599704739239</v>
      </c>
      <c r="O50" s="48">
        <f>L50/L40</f>
        <v>2.2576010213990227</v>
      </c>
      <c r="P50" s="30">
        <f>AVERAGE(O50:O52)</f>
        <v>2.3853442150079744</v>
      </c>
      <c r="Q50" s="44">
        <f>STDEV(O50:O52)</f>
        <v>0.69715856465054837</v>
      </c>
      <c r="S50"/>
      <c r="T50"/>
    </row>
    <row r="51" spans="1:25" ht="15" x14ac:dyDescent="0.3">
      <c r="B51">
        <v>0.28699999999999998</v>
      </c>
      <c r="C51">
        <v>0.28499999999999998</v>
      </c>
      <c r="D51" s="27">
        <f t="shared" ref="D51:D55" si="34">AVERAGE(B51:C51)</f>
        <v>0.28599999999999998</v>
      </c>
      <c r="E51" s="27">
        <f t="shared" si="28"/>
        <v>0.23649999999999999</v>
      </c>
      <c r="F51" s="27">
        <f t="shared" si="29"/>
        <v>-0.62616885492616969</v>
      </c>
      <c r="G51" s="28">
        <f t="shared" si="30"/>
        <v>-2.0473672962004936E-2</v>
      </c>
      <c r="H51" s="27">
        <f t="shared" si="31"/>
        <v>0.95395156986688612</v>
      </c>
      <c r="I51" s="41">
        <v>16</v>
      </c>
      <c r="J51" s="42">
        <f t="shared" si="32"/>
        <v>15.263225117870178</v>
      </c>
      <c r="K51" s="30">
        <f t="shared" ref="K51:K55" si="35">(0.1*J51/1000)*1000</f>
        <v>1.5263225117870178</v>
      </c>
      <c r="L51" s="43">
        <f t="shared" si="33"/>
        <v>2.400114241579276</v>
      </c>
      <c r="M51" s="30"/>
      <c r="N51" s="44"/>
      <c r="O51" s="2">
        <f t="shared" ref="O51:O55" si="36">L51/L41</f>
        <v>1.7608908001860015</v>
      </c>
      <c r="P51" s="30"/>
      <c r="Q51" s="44"/>
      <c r="S51"/>
      <c r="T51"/>
    </row>
    <row r="52" spans="1:25" ht="15" x14ac:dyDescent="0.3">
      <c r="B52">
        <v>0.4</v>
      </c>
      <c r="C52">
        <v>0.38900000000000001</v>
      </c>
      <c r="D52" s="27">
        <f t="shared" si="34"/>
        <v>0.39450000000000002</v>
      </c>
      <c r="E52" s="27">
        <f t="shared" si="28"/>
        <v>0.34500000000000003</v>
      </c>
      <c r="F52" s="27">
        <f t="shared" si="29"/>
        <v>-0.46218090492672587</v>
      </c>
      <c r="G52" s="28">
        <f t="shared" si="30"/>
        <v>0.14535510058589121</v>
      </c>
      <c r="H52" s="27">
        <f t="shared" si="31"/>
        <v>1.3975105675892217</v>
      </c>
      <c r="I52" s="41">
        <v>16</v>
      </c>
      <c r="J52" s="42">
        <f t="shared" si="32"/>
        <v>22.360169081427546</v>
      </c>
      <c r="K52" s="30">
        <f t="shared" si="35"/>
        <v>2.2360169081427546</v>
      </c>
      <c r="L52" s="43">
        <f t="shared" si="33"/>
        <v>4.5949788561869154</v>
      </c>
      <c r="M52" s="30"/>
      <c r="N52" s="44"/>
      <c r="O52" s="2">
        <f t="shared" si="36"/>
        <v>3.1375408234388993</v>
      </c>
      <c r="P52" s="30"/>
      <c r="Q52" s="44"/>
      <c r="S52"/>
      <c r="T52"/>
    </row>
    <row r="53" spans="1:25" ht="15" x14ac:dyDescent="0.3">
      <c r="A53" s="1" t="s">
        <v>26</v>
      </c>
      <c r="B53">
        <v>0.47</v>
      </c>
      <c r="C53">
        <v>0.499</v>
      </c>
      <c r="D53" s="27">
        <f t="shared" si="34"/>
        <v>0.48449999999999999</v>
      </c>
      <c r="E53" s="27">
        <f t="shared" si="28"/>
        <v>0.435</v>
      </c>
      <c r="F53" s="27">
        <f t="shared" si="29"/>
        <v>-0.36151074304536268</v>
      </c>
      <c r="G53" s="28">
        <f t="shared" si="30"/>
        <v>0.24715532113692099</v>
      </c>
      <c r="H53" s="27">
        <f t="shared" si="31"/>
        <v>1.7666695396471825</v>
      </c>
      <c r="I53" s="41">
        <v>16</v>
      </c>
      <c r="J53" s="42">
        <f t="shared" si="32"/>
        <v>28.266712634354921</v>
      </c>
      <c r="K53" s="30">
        <f t="shared" si="35"/>
        <v>2.8266712634354922</v>
      </c>
      <c r="L53" s="43">
        <f t="shared" si="33"/>
        <v>5.0627741625254865</v>
      </c>
      <c r="M53" s="30">
        <f>AVERAGE(L53:L55)</f>
        <v>4.0513930199884323</v>
      </c>
      <c r="N53" s="44">
        <f>STDEV(L53:L55)</f>
        <v>0.87796870663710103</v>
      </c>
      <c r="O53" s="2">
        <f t="shared" si="36"/>
        <v>2.8352702202337547</v>
      </c>
      <c r="P53" s="30">
        <f>AVERAGE(O53:O55)</f>
        <v>2.325137708612063</v>
      </c>
      <c r="Q53" s="44">
        <f>STDEV(O53:O55)</f>
        <v>0.47216591163639787</v>
      </c>
      <c r="S53"/>
      <c r="T53"/>
    </row>
    <row r="54" spans="1:25" ht="15" x14ac:dyDescent="0.3">
      <c r="A54" s="45"/>
      <c r="B54">
        <v>0.317</v>
      </c>
      <c r="C54">
        <v>0.32300000000000001</v>
      </c>
      <c r="D54" s="27">
        <f t="shared" si="34"/>
        <v>0.32</v>
      </c>
      <c r="E54" s="27">
        <f t="shared" si="28"/>
        <v>0.27050000000000002</v>
      </c>
      <c r="F54" s="27">
        <f t="shared" si="29"/>
        <v>-0.56783273055741168</v>
      </c>
      <c r="G54" s="28">
        <f t="shared" si="30"/>
        <v>3.8517295323417793E-2</v>
      </c>
      <c r="H54" s="27">
        <f t="shared" si="31"/>
        <v>1.0927411435953118</v>
      </c>
      <c r="I54" s="41">
        <v>16</v>
      </c>
      <c r="J54" s="42">
        <f t="shared" si="32"/>
        <v>17.483858297524989</v>
      </c>
      <c r="K54" s="30">
        <f t="shared" si="35"/>
        <v>1.748385829752499</v>
      </c>
      <c r="L54" s="43">
        <f t="shared" si="33"/>
        <v>3.606201938175273</v>
      </c>
      <c r="M54" s="30"/>
      <c r="N54" s="44"/>
      <c r="O54" s="2">
        <f t="shared" si="36"/>
        <v>2.2366975718562423</v>
      </c>
      <c r="P54" s="30"/>
      <c r="Q54" s="44"/>
      <c r="S54"/>
      <c r="T54"/>
    </row>
    <row r="55" spans="1:25" ht="15" x14ac:dyDescent="0.3">
      <c r="A55" s="46"/>
      <c r="B55">
        <v>0.32500000000000001</v>
      </c>
      <c r="C55">
        <v>0.314</v>
      </c>
      <c r="D55" s="27">
        <f t="shared" si="34"/>
        <v>0.31950000000000001</v>
      </c>
      <c r="E55" s="27">
        <f t="shared" si="28"/>
        <v>0.27</v>
      </c>
      <c r="F55" s="27">
        <f t="shared" si="29"/>
        <v>-0.56863623584101264</v>
      </c>
      <c r="G55" s="28">
        <f t="shared" si="30"/>
        <v>3.7704770404853635E-2</v>
      </c>
      <c r="H55" s="27">
        <f t="shared" si="31"/>
        <v>1.0906986369709697</v>
      </c>
      <c r="I55" s="41">
        <v>16</v>
      </c>
      <c r="J55" s="42">
        <f t="shared" si="32"/>
        <v>17.451178191535515</v>
      </c>
      <c r="K55" s="30">
        <f t="shared" si="35"/>
        <v>1.7451178191535517</v>
      </c>
      <c r="L55" s="43">
        <f t="shared" si="33"/>
        <v>3.4852029592645355</v>
      </c>
      <c r="M55" s="30"/>
      <c r="N55" s="44"/>
      <c r="O55" s="2">
        <f t="shared" si="36"/>
        <v>1.9034453337461918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2.3853442150079744</v>
      </c>
      <c r="O58" s="30">
        <f>Q50</f>
        <v>0.69715856465054837</v>
      </c>
    </row>
    <row r="59" spans="1:25" ht="15" x14ac:dyDescent="0.3">
      <c r="D59"/>
      <c r="E59"/>
      <c r="G59"/>
      <c r="M59" s="2" t="s">
        <v>26</v>
      </c>
      <c r="N59" s="30">
        <f>P53</f>
        <v>2.325137708612063</v>
      </c>
      <c r="O59" s="30">
        <f>Q53</f>
        <v>0.47216591163639787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1.5432107655444345</v>
      </c>
      <c r="C65" s="30">
        <f>N40</f>
        <v>0.22988129487152001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3.6878422861101008</v>
      </c>
      <c r="C66" s="30">
        <f>N50</f>
        <v>1.1458599704739239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1.7429755015265176</v>
      </c>
      <c r="C67" s="30">
        <f>N43</f>
        <v>0.1154279183726591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4.0513930199884323</v>
      </c>
      <c r="C68" s="30">
        <f>N53</f>
        <v>0.87796870663710103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4" zoomScale="80" zoomScaleNormal="80" workbookViewId="0">
      <selection activeCell="C15" sqref="C15"/>
    </sheetView>
  </sheetViews>
  <sheetFormatPr baseColWidth="10" defaultColWidth="8.75" defaultRowHeight="12.75" x14ac:dyDescent="0.2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1" t="s">
        <v>0</v>
      </c>
      <c r="B1" s="63">
        <v>42439</v>
      </c>
    </row>
    <row r="2" spans="1:20" x14ac:dyDescent="0.2">
      <c r="A2" s="1" t="s">
        <v>1</v>
      </c>
      <c r="B2" s="2">
        <v>75</v>
      </c>
      <c r="C2" s="3"/>
      <c r="E2" s="4" t="s">
        <v>40</v>
      </c>
    </row>
    <row r="3" spans="1:20" x14ac:dyDescent="0.2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 x14ac:dyDescent="0.2">
      <c r="D4" s="10" t="s">
        <v>42</v>
      </c>
      <c r="E4" s="10">
        <v>3</v>
      </c>
      <c r="F4" s="10">
        <v>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f t="shared" ref="B8:B13" si="0">A8/23</f>
        <v>0</v>
      </c>
      <c r="C8">
        <v>0.05</v>
      </c>
      <c r="D8">
        <v>4.9000000000000002E-2</v>
      </c>
      <c r="E8" s="11">
        <f t="shared" ref="E8:E13" si="1">AVERAGE(C8:D8)</f>
        <v>4.9500000000000002E-2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0">
        <f t="shared" si="0"/>
        <v>0.13695652173913042</v>
      </c>
      <c r="C9">
        <v>8.1000000000000003E-2</v>
      </c>
      <c r="D9">
        <v>8.5000000000000006E-2</v>
      </c>
      <c r="E9" s="11">
        <f t="shared" si="1"/>
        <v>8.3000000000000004E-2</v>
      </c>
      <c r="F9" s="12">
        <f>(E9-$E$8)</f>
        <v>3.3500000000000002E-2</v>
      </c>
      <c r="G9" s="12">
        <f>LOG(B9)</f>
        <v>-0.86341728222799241</v>
      </c>
      <c r="H9" s="12">
        <f>LOG(F9)</f>
        <v>-1.4749551929631548</v>
      </c>
      <c r="N9"/>
      <c r="O9"/>
      <c r="P9"/>
    </row>
    <row r="10" spans="1:20" ht="15" x14ac:dyDescent="0.3">
      <c r="A10" s="10">
        <v>10.4</v>
      </c>
      <c r="B10" s="10">
        <f t="shared" si="0"/>
        <v>0.45217391304347826</v>
      </c>
      <c r="C10">
        <v>0.16700000000000001</v>
      </c>
      <c r="D10">
        <v>0.159</v>
      </c>
      <c r="E10" s="11">
        <f t="shared" si="1"/>
        <v>0.16300000000000001</v>
      </c>
      <c r="F10" s="12">
        <f>(E10-$E$8)</f>
        <v>0.1135</v>
      </c>
      <c r="G10" s="12">
        <f>LOG(B10)</f>
        <v>-0.34469449671881253</v>
      </c>
      <c r="H10" s="12">
        <f>LOG(F10)</f>
        <v>-0.94500413847085851</v>
      </c>
      <c r="N10"/>
      <c r="O10"/>
      <c r="P10"/>
    </row>
    <row r="11" spans="1:20" ht="15" x14ac:dyDescent="0.3">
      <c r="A11" s="10">
        <v>31.5</v>
      </c>
      <c r="B11" s="10">
        <f t="shared" si="0"/>
        <v>1.3695652173913044</v>
      </c>
      <c r="C11">
        <v>0.40200000000000002</v>
      </c>
      <c r="D11">
        <v>0.40600000000000003</v>
      </c>
      <c r="E11" s="11">
        <f t="shared" si="1"/>
        <v>0.40400000000000003</v>
      </c>
      <c r="F11" s="12">
        <f>(E11-$E$8)</f>
        <v>0.35450000000000004</v>
      </c>
      <c r="G11" s="12">
        <f>LOG(B11)</f>
        <v>0.13658271777200767</v>
      </c>
      <c r="H11" s="12">
        <f>LOG(F11)</f>
        <v>-0.45038376048091461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0">
        <f t="shared" si="0"/>
        <v>4.6086956521739131</v>
      </c>
      <c r="C12">
        <v>1.2230000000000001</v>
      </c>
      <c r="D12">
        <v>1.2749999999999999</v>
      </c>
      <c r="E12" s="11">
        <f t="shared" si="1"/>
        <v>1.2490000000000001</v>
      </c>
      <c r="F12" s="12">
        <f>(E12-$E$8)</f>
        <v>1.1995</v>
      </c>
      <c r="G12" s="12">
        <f>LOG(B12)</f>
        <v>0.66357802924717735</v>
      </c>
      <c r="H12" s="12">
        <f>LOG(F12)</f>
        <v>7.9000252303849439E-2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0">
        <f t="shared" si="0"/>
        <v>9.1304347826086953</v>
      </c>
      <c r="C13">
        <v>2.0880000000000001</v>
      </c>
      <c r="D13">
        <v>2.077</v>
      </c>
      <c r="E13" s="11">
        <f t="shared" si="1"/>
        <v>2.0825</v>
      </c>
      <c r="F13" s="12">
        <f>(E13-$E$8)</f>
        <v>2.0329999999999999</v>
      </c>
      <c r="G13" s="12">
        <f>LOG(B13)</f>
        <v>0.96049145871632635</v>
      </c>
      <c r="H13" s="12">
        <f>LOG(F13)</f>
        <v>0.30813737863803858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0.9888992512634085</v>
      </c>
      <c r="N15"/>
    </row>
    <row r="16" spans="1:20" ht="15" x14ac:dyDescent="0.25">
      <c r="A16" s="5" t="s">
        <v>11</v>
      </c>
      <c r="B16" s="11">
        <f>INTERCEPT(H9:H13,G9:G13)</f>
        <v>-0.60592245506343112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>
        <v>1</v>
      </c>
      <c r="C22">
        <v>1.016</v>
      </c>
      <c r="D22" s="27">
        <f>AVERAGE(B22:C22)</f>
        <v>1.008</v>
      </c>
      <c r="E22" s="27">
        <f t="shared" ref="E22:E27" si="2">D22-E$8</f>
        <v>0.95850000000000002</v>
      </c>
      <c r="F22" s="27">
        <f>LOG(E22)</f>
        <v>-1.8407882785918588E-2</v>
      </c>
      <c r="G22" s="28">
        <f>(F22-$B$16)/$B$15</f>
        <v>0.5941096340470573</v>
      </c>
      <c r="H22" s="28">
        <f>10^G22</f>
        <v>3.9274406787545901</v>
      </c>
      <c r="I22" s="29">
        <v>500</v>
      </c>
      <c r="J22" s="30">
        <f>(H22*I22)</f>
        <v>1963.720339377295</v>
      </c>
      <c r="K22" s="31">
        <f>(0.05*J22/1000)*1000</f>
        <v>98.186016968864749</v>
      </c>
      <c r="L22" s="32">
        <f>K22+K40+K50</f>
        <v>99.911280689367075</v>
      </c>
      <c r="M22" s="33">
        <f>(L22*1000000/50000)/1000</f>
        <v>1.9982256137873415</v>
      </c>
      <c r="N22" s="34"/>
    </row>
    <row r="23" spans="1:17" ht="15" x14ac:dyDescent="0.3">
      <c r="B23">
        <v>0.81399999999999995</v>
      </c>
      <c r="C23">
        <v>0.81399999999999995</v>
      </c>
      <c r="D23" s="27">
        <f t="shared" ref="D23:D27" si="3">AVERAGE(B23:C23)</f>
        <v>0.81399999999999995</v>
      </c>
      <c r="E23" s="27">
        <f t="shared" si="2"/>
        <v>0.76449999999999996</v>
      </c>
      <c r="F23" s="27">
        <f t="shared" ref="F23:F27" si="4">LOG(E23)</f>
        <v>-0.11662251025166109</v>
      </c>
      <c r="G23" s="28">
        <f t="shared" ref="G23:G27" si="5">(F23-$B$16)/$B$15</f>
        <v>0.49479251216607251</v>
      </c>
      <c r="H23" s="28">
        <f t="shared" ref="H23:H27" si="6">10^G23</f>
        <v>3.124586213179759</v>
      </c>
      <c r="I23" s="29">
        <v>500</v>
      </c>
      <c r="J23" s="30">
        <f t="shared" ref="J23:J27" si="7">(H23*I23)</f>
        <v>1562.2931065898795</v>
      </c>
      <c r="K23" s="31">
        <f t="shared" ref="K23:K27" si="8">(0.05*J23/1000)*1000</f>
        <v>78.114655329493985</v>
      </c>
      <c r="L23" s="32">
        <f>K23+K41+K51</f>
        <v>80.975109232757859</v>
      </c>
      <c r="M23" s="33">
        <f t="shared" ref="M23:M27" si="9">(L23*1000000/50000)/1000</f>
        <v>1.6195021846551574</v>
      </c>
      <c r="N23" s="34"/>
    </row>
    <row r="24" spans="1:17" ht="15" x14ac:dyDescent="0.3">
      <c r="B24">
        <v>0.70499999999999996</v>
      </c>
      <c r="C24">
        <v>0.72199999999999998</v>
      </c>
      <c r="D24" s="27">
        <f t="shared" si="3"/>
        <v>0.71350000000000002</v>
      </c>
      <c r="E24" s="27">
        <f t="shared" si="2"/>
        <v>0.66400000000000003</v>
      </c>
      <c r="F24" s="27">
        <f t="shared" si="4"/>
        <v>-0.1778319206319825</v>
      </c>
      <c r="G24" s="28">
        <f t="shared" si="5"/>
        <v>0.43289600420318264</v>
      </c>
      <c r="H24" s="28">
        <f t="shared" si="6"/>
        <v>2.7095427293440366</v>
      </c>
      <c r="I24" s="29">
        <v>500</v>
      </c>
      <c r="J24" s="30">
        <f t="shared" si="7"/>
        <v>1354.7713646720183</v>
      </c>
      <c r="K24" s="31">
        <f t="shared" si="8"/>
        <v>67.738568233600915</v>
      </c>
      <c r="L24" s="32">
        <f t="shared" ref="L24:L27" si="10">K24+K42+K52</f>
        <v>71.180141239223246</v>
      </c>
      <c r="M24" s="33">
        <f t="shared" si="9"/>
        <v>1.423602824784465</v>
      </c>
      <c r="N24" s="34"/>
    </row>
    <row r="25" spans="1:17" ht="15" x14ac:dyDescent="0.3">
      <c r="A25" s="1" t="s">
        <v>26</v>
      </c>
      <c r="B25">
        <v>0.95899999999999996</v>
      </c>
      <c r="C25">
        <v>0.94699999999999995</v>
      </c>
      <c r="D25" s="27">
        <f t="shared" si="3"/>
        <v>0.95299999999999996</v>
      </c>
      <c r="E25" s="27">
        <f t="shared" si="2"/>
        <v>0.90349999999999997</v>
      </c>
      <c r="F25" s="27">
        <f t="shared" si="4"/>
        <v>-4.407184310304936E-2</v>
      </c>
      <c r="G25" s="28">
        <f t="shared" si="5"/>
        <v>0.56815758657170246</v>
      </c>
      <c r="H25" s="28">
        <f t="shared" si="6"/>
        <v>3.6996239868542959</v>
      </c>
      <c r="I25" s="29">
        <v>500</v>
      </c>
      <c r="J25" s="30">
        <f t="shared" si="7"/>
        <v>1849.8119934271481</v>
      </c>
      <c r="K25" s="31">
        <f t="shared" si="8"/>
        <v>92.490599671357415</v>
      </c>
      <c r="L25" s="32">
        <f t="shared" si="10"/>
        <v>95.974570155941421</v>
      </c>
      <c r="M25" s="33">
        <f t="shared" si="9"/>
        <v>1.9194914031188284</v>
      </c>
      <c r="N25" s="34"/>
    </row>
    <row r="26" spans="1:17" ht="15" x14ac:dyDescent="0.3">
      <c r="B26">
        <v>0.89500000000000002</v>
      </c>
      <c r="C26">
        <v>0.92800000000000005</v>
      </c>
      <c r="D26" s="27">
        <f t="shared" si="3"/>
        <v>0.91149999999999998</v>
      </c>
      <c r="E26" s="27">
        <f t="shared" si="2"/>
        <v>0.86199999999999999</v>
      </c>
      <c r="F26" s="27">
        <f t="shared" si="4"/>
        <v>-6.4492734175287211E-2</v>
      </c>
      <c r="G26" s="28">
        <f t="shared" si="5"/>
        <v>0.54750746367379521</v>
      </c>
      <c r="H26" s="28">
        <f t="shared" si="6"/>
        <v>3.5278284940252154</v>
      </c>
      <c r="I26" s="29">
        <v>500</v>
      </c>
      <c r="J26" s="30">
        <f t="shared" si="7"/>
        <v>1763.9142470126076</v>
      </c>
      <c r="K26" s="31">
        <f t="shared" si="8"/>
        <v>88.195712350630387</v>
      </c>
      <c r="L26" s="32">
        <f t="shared" si="10"/>
        <v>90.622640160173589</v>
      </c>
      <c r="M26" s="33">
        <f t="shared" si="9"/>
        <v>1.8124528032034719</v>
      </c>
      <c r="N26" s="34"/>
    </row>
    <row r="27" spans="1:17" ht="15" x14ac:dyDescent="0.3">
      <c r="B27">
        <v>0.91700000000000004</v>
      </c>
      <c r="C27">
        <v>0.95599999999999996</v>
      </c>
      <c r="D27" s="27">
        <f t="shared" si="3"/>
        <v>0.9365</v>
      </c>
      <c r="E27" s="27">
        <f t="shared" si="2"/>
        <v>0.88700000000000001</v>
      </c>
      <c r="F27" s="27">
        <f t="shared" si="4"/>
        <v>-5.2076380168273602E-2</v>
      </c>
      <c r="G27" s="28">
        <f t="shared" si="5"/>
        <v>0.56006319570731689</v>
      </c>
      <c r="H27" s="28">
        <f t="shared" si="6"/>
        <v>3.6313089137042969</v>
      </c>
      <c r="I27" s="29">
        <v>500</v>
      </c>
      <c r="J27" s="30">
        <f t="shared" si="7"/>
        <v>1815.6544568521485</v>
      </c>
      <c r="K27" s="31">
        <f t="shared" si="8"/>
        <v>90.782722842607427</v>
      </c>
      <c r="L27" s="32">
        <f t="shared" si="10"/>
        <v>93.203106979810556</v>
      </c>
      <c r="M27" s="33">
        <f t="shared" si="9"/>
        <v>1.8640621395962109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>
        <v>1</v>
      </c>
      <c r="C31">
        <v>1.016</v>
      </c>
      <c r="D31" s="27">
        <f t="shared" ref="D31:D36" si="11">AVERAGE(B31:C31)</f>
        <v>1.008</v>
      </c>
      <c r="E31" s="27">
        <f t="shared" ref="E31:E36" si="12">D31-E$8</f>
        <v>0.95850000000000002</v>
      </c>
      <c r="F31" s="27">
        <f>LOG(E31)</f>
        <v>-1.8407882785918588E-2</v>
      </c>
      <c r="G31" s="28">
        <f>(F31-$B$16)/$B$15</f>
        <v>0.5941096340470573</v>
      </c>
      <c r="H31" s="28">
        <f>10^G31</f>
        <v>3.9274406787545901</v>
      </c>
      <c r="I31" s="29">
        <v>500</v>
      </c>
      <c r="J31" s="30">
        <f>(H31*I31)</f>
        <v>1963.720339377295</v>
      </c>
      <c r="K31" s="31">
        <f>(0.05*J31/1000)*1000</f>
        <v>98.186016968864749</v>
      </c>
      <c r="L31" s="32">
        <f>K31+K50</f>
        <v>98.938406670906247</v>
      </c>
      <c r="M31" s="33">
        <f>(L31*1000000/50000)/1000</f>
        <v>1.9787681334181251</v>
      </c>
      <c r="N31" s="35"/>
      <c r="Q31"/>
    </row>
    <row r="32" spans="1:17" ht="15" x14ac:dyDescent="0.3">
      <c r="B32">
        <v>0.81399999999999995</v>
      </c>
      <c r="C32">
        <v>0.81399999999999995</v>
      </c>
      <c r="D32" s="27">
        <f t="shared" si="11"/>
        <v>0.81399999999999995</v>
      </c>
      <c r="E32" s="27">
        <f t="shared" si="12"/>
        <v>0.76449999999999996</v>
      </c>
      <c r="F32" s="27">
        <f t="shared" ref="F32:F36" si="13">LOG(E32)</f>
        <v>-0.11662251025166109</v>
      </c>
      <c r="G32" s="28">
        <f t="shared" ref="G32:G36" si="14">(F32-$B$16)/$B$15</f>
        <v>0.49479251216607251</v>
      </c>
      <c r="H32" s="28">
        <f t="shared" ref="H32:H36" si="15">10^G32</f>
        <v>3.124586213179759</v>
      </c>
      <c r="I32" s="29">
        <v>500</v>
      </c>
      <c r="J32" s="30">
        <f t="shared" ref="J32:J36" si="16">(H32*I32)</f>
        <v>1562.2931065898795</v>
      </c>
      <c r="K32" s="31">
        <f t="shared" ref="K32:K36" si="17">(0.05*J32/1000)*1000</f>
        <v>78.114655329493985</v>
      </c>
      <c r="L32" s="32">
        <f>K32+K51</f>
        <v>79.729109807493089</v>
      </c>
      <c r="M32" s="33">
        <f t="shared" ref="M32:M36" si="18">(L32*1000000/50000)/1000</f>
        <v>1.5945821961498619</v>
      </c>
      <c r="N32" s="36"/>
      <c r="Q32"/>
    </row>
    <row r="33" spans="1:21" ht="15" x14ac:dyDescent="0.3">
      <c r="B33">
        <v>0.70499999999999996</v>
      </c>
      <c r="C33">
        <v>0.72199999999999998</v>
      </c>
      <c r="D33" s="27">
        <f t="shared" si="11"/>
        <v>0.71350000000000002</v>
      </c>
      <c r="E33" s="27">
        <f t="shared" si="12"/>
        <v>0.66400000000000003</v>
      </c>
      <c r="F33" s="27">
        <f t="shared" si="13"/>
        <v>-0.1778319206319825</v>
      </c>
      <c r="G33" s="28">
        <f t="shared" si="14"/>
        <v>0.43289600420318264</v>
      </c>
      <c r="H33" s="28">
        <f t="shared" si="15"/>
        <v>2.7095427293440366</v>
      </c>
      <c r="I33" s="29">
        <v>500</v>
      </c>
      <c r="J33" s="30">
        <f t="shared" si="16"/>
        <v>1354.7713646720183</v>
      </c>
      <c r="K33" s="31">
        <f t="shared" si="17"/>
        <v>67.738568233600915</v>
      </c>
      <c r="L33" s="32">
        <f t="shared" ref="L33:L36" si="19">K33+K52</f>
        <v>69.692970551281448</v>
      </c>
      <c r="M33" s="33">
        <f t="shared" si="18"/>
        <v>1.393859411025629</v>
      </c>
      <c r="N33" s="36"/>
      <c r="Q33"/>
      <c r="R33"/>
      <c r="S33"/>
    </row>
    <row r="34" spans="1:21" ht="15" x14ac:dyDescent="0.3">
      <c r="A34" s="1" t="s">
        <v>26</v>
      </c>
      <c r="B34">
        <v>0.95899999999999996</v>
      </c>
      <c r="C34">
        <v>0.94699999999999995</v>
      </c>
      <c r="D34" s="27">
        <f t="shared" si="11"/>
        <v>0.95299999999999996</v>
      </c>
      <c r="E34" s="27">
        <f t="shared" si="12"/>
        <v>0.90349999999999997</v>
      </c>
      <c r="F34" s="27">
        <f t="shared" si="13"/>
        <v>-4.407184310304936E-2</v>
      </c>
      <c r="G34" s="28">
        <f t="shared" si="14"/>
        <v>0.56815758657170246</v>
      </c>
      <c r="H34" s="28">
        <f t="shared" si="15"/>
        <v>3.6996239868542959</v>
      </c>
      <c r="I34" s="29">
        <v>500</v>
      </c>
      <c r="J34" s="30">
        <f t="shared" si="16"/>
        <v>1849.8119934271481</v>
      </c>
      <c r="K34" s="31">
        <f t="shared" si="17"/>
        <v>92.490599671357415</v>
      </c>
      <c r="L34" s="32">
        <f t="shared" si="19"/>
        <v>94.026711892612127</v>
      </c>
      <c r="M34" s="33">
        <f t="shared" si="18"/>
        <v>1.8805342378522425</v>
      </c>
      <c r="N34" s="36"/>
      <c r="Q34"/>
      <c r="R34"/>
      <c r="S34"/>
    </row>
    <row r="35" spans="1:21" ht="15" x14ac:dyDescent="0.3">
      <c r="B35">
        <v>0.89500000000000002</v>
      </c>
      <c r="C35">
        <v>0.92800000000000005</v>
      </c>
      <c r="D35" s="27">
        <f t="shared" si="11"/>
        <v>0.91149999999999998</v>
      </c>
      <c r="E35" s="27">
        <f t="shared" si="12"/>
        <v>0.86199999999999999</v>
      </c>
      <c r="F35" s="27">
        <f t="shared" si="13"/>
        <v>-6.4492734175287211E-2</v>
      </c>
      <c r="G35" s="28">
        <f t="shared" si="14"/>
        <v>0.54750746367379521</v>
      </c>
      <c r="H35" s="28">
        <f t="shared" si="15"/>
        <v>3.5278284940252154</v>
      </c>
      <c r="I35" s="29">
        <v>500</v>
      </c>
      <c r="J35" s="30">
        <f t="shared" si="16"/>
        <v>1763.9142470126076</v>
      </c>
      <c r="K35" s="31">
        <f t="shared" si="17"/>
        <v>88.195712350630387</v>
      </c>
      <c r="L35" s="32">
        <f t="shared" si="19"/>
        <v>89.471017576643902</v>
      </c>
      <c r="M35" s="33">
        <f t="shared" si="18"/>
        <v>1.7894203515328779</v>
      </c>
      <c r="N35" s="36"/>
      <c r="Q35"/>
      <c r="R35"/>
      <c r="S35"/>
    </row>
    <row r="36" spans="1:21" ht="15" x14ac:dyDescent="0.3">
      <c r="B36">
        <v>0.91700000000000004</v>
      </c>
      <c r="C36">
        <v>0.95599999999999996</v>
      </c>
      <c r="D36" s="27">
        <f t="shared" si="11"/>
        <v>0.9365</v>
      </c>
      <c r="E36" s="27">
        <f t="shared" si="12"/>
        <v>0.88700000000000001</v>
      </c>
      <c r="F36" s="27">
        <f t="shared" si="13"/>
        <v>-5.2076380168273602E-2</v>
      </c>
      <c r="G36" s="28">
        <f t="shared" si="14"/>
        <v>0.56006319570731689</v>
      </c>
      <c r="H36" s="28">
        <f t="shared" si="15"/>
        <v>3.6313089137042969</v>
      </c>
      <c r="I36" s="29">
        <v>500</v>
      </c>
      <c r="J36" s="30">
        <f t="shared" si="16"/>
        <v>1815.6544568521485</v>
      </c>
      <c r="K36" s="31">
        <f t="shared" si="17"/>
        <v>90.782722842607427</v>
      </c>
      <c r="L36" s="32">
        <f t="shared" si="19"/>
        <v>91.98315073842484</v>
      </c>
      <c r="M36" s="33">
        <f t="shared" si="18"/>
        <v>1.8396630147684969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>
        <v>0.193</v>
      </c>
      <c r="C40">
        <v>0.20899999999999999</v>
      </c>
      <c r="D40" s="27">
        <f>AVERAGE(B40:C40)</f>
        <v>0.20100000000000001</v>
      </c>
      <c r="E40" s="27">
        <f t="shared" ref="E40:E45" si="20">D40-E$8</f>
        <v>0.15150000000000002</v>
      </c>
      <c r="F40" s="27">
        <f t="shared" ref="F40:F45" si="21">LOG(E40)</f>
        <v>-0.81958736716167613</v>
      </c>
      <c r="G40" s="28">
        <f t="shared" ref="G40:G45" si="22">(F40-$B$16)/$B$15</f>
        <v>-0.21606337736151454</v>
      </c>
      <c r="H40" s="27">
        <f t="shared" ref="H40:H45" si="23">10^G40</f>
        <v>0.60804626153801677</v>
      </c>
      <c r="I40" s="41">
        <v>16</v>
      </c>
      <c r="J40" s="42">
        <f t="shared" ref="J40:J45" si="24">H40*I40</f>
        <v>9.7287401846082684</v>
      </c>
      <c r="K40" s="30">
        <f>(0.1*J40/1000)*1000</f>
        <v>0.97287401846082688</v>
      </c>
      <c r="L40" s="43">
        <f>K40*100/L22</f>
        <v>0.97373791202374582</v>
      </c>
      <c r="M40" s="30">
        <f>AVERAGE(L40:L42)</f>
        <v>1.5339290895389006</v>
      </c>
      <c r="N40" s="44">
        <f>STDEV(L40:L42)</f>
        <v>0.55779943603620352</v>
      </c>
      <c r="R40"/>
      <c r="S40"/>
      <c r="T40"/>
      <c r="U40"/>
    </row>
    <row r="41" spans="1:21" ht="15" x14ac:dyDescent="0.3">
      <c r="B41">
        <v>0.25</v>
      </c>
      <c r="C41">
        <v>0.23599999999999999</v>
      </c>
      <c r="D41" s="27">
        <f t="shared" ref="D41:D45" si="25">AVERAGE(B41:C41)</f>
        <v>0.24299999999999999</v>
      </c>
      <c r="E41" s="27">
        <f t="shared" si="20"/>
        <v>0.19350000000000001</v>
      </c>
      <c r="F41" s="27">
        <f t="shared" si="21"/>
        <v>-0.71331903064506974</v>
      </c>
      <c r="G41" s="28">
        <f t="shared" si="22"/>
        <v>-0.10860214065733163</v>
      </c>
      <c r="H41" s="27">
        <f t="shared" si="23"/>
        <v>0.77874964079047793</v>
      </c>
      <c r="I41" s="41">
        <v>16</v>
      </c>
      <c r="J41" s="42">
        <f t="shared" si="24"/>
        <v>12.459994252647647</v>
      </c>
      <c r="K41" s="30">
        <f t="shared" ref="K41:K45" si="26">(0.1*J41/1000)*1000</f>
        <v>1.2459994252647648</v>
      </c>
      <c r="L41" s="43">
        <f t="shared" ref="L41:L45" si="27">K41*100/L23</f>
        <v>1.5387437412195615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>
        <v>0.29399999999999998</v>
      </c>
      <c r="C42">
        <v>0.26600000000000001</v>
      </c>
      <c r="D42" s="27">
        <f t="shared" si="25"/>
        <v>0.28000000000000003</v>
      </c>
      <c r="E42" s="27">
        <f t="shared" si="20"/>
        <v>0.23050000000000004</v>
      </c>
      <c r="F42" s="27">
        <f t="shared" si="21"/>
        <v>-0.63732907027433294</v>
      </c>
      <c r="G42" s="28">
        <f t="shared" si="22"/>
        <v>-3.1759165729751564E-2</v>
      </c>
      <c r="H42" s="27">
        <f t="shared" si="23"/>
        <v>0.92948167996362774</v>
      </c>
      <c r="I42" s="41">
        <v>16</v>
      </c>
      <c r="J42" s="42">
        <f t="shared" si="24"/>
        <v>14.871706879418044</v>
      </c>
      <c r="K42" s="30">
        <f t="shared" si="26"/>
        <v>1.4871706879418045</v>
      </c>
      <c r="L42" s="43">
        <f t="shared" si="27"/>
        <v>2.0893056153733944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>
        <v>0.36</v>
      </c>
      <c r="C43">
        <v>0.34100000000000003</v>
      </c>
      <c r="D43" s="27">
        <f t="shared" si="25"/>
        <v>0.35050000000000003</v>
      </c>
      <c r="E43" s="27">
        <f t="shared" si="20"/>
        <v>0.30100000000000005</v>
      </c>
      <c r="F43" s="27">
        <f t="shared" si="21"/>
        <v>-0.52143350440615654</v>
      </c>
      <c r="G43" s="28">
        <f t="shared" si="22"/>
        <v>8.5437369428010265E-2</v>
      </c>
      <c r="H43" s="27">
        <f t="shared" si="23"/>
        <v>1.2174114145808046</v>
      </c>
      <c r="I43" s="41">
        <v>16</v>
      </c>
      <c r="J43" s="42">
        <f t="shared" si="24"/>
        <v>19.478582633292874</v>
      </c>
      <c r="K43" s="30">
        <f t="shared" si="26"/>
        <v>1.9478582633292874</v>
      </c>
      <c r="L43" s="43">
        <f t="shared" si="27"/>
        <v>2.0295566421025568</v>
      </c>
      <c r="M43" s="30">
        <f>AVERAGE(L43:L45)</f>
        <v>1.5364226587628345</v>
      </c>
      <c r="N43" s="44">
        <f>STDEV(L43:L45)</f>
        <v>0.42749196509157938</v>
      </c>
      <c r="R43"/>
      <c r="S43"/>
      <c r="T43"/>
      <c r="U43"/>
    </row>
    <row r="44" spans="1:21" ht="15" x14ac:dyDescent="0.3">
      <c r="A44" s="45"/>
      <c r="B44">
        <v>0.25</v>
      </c>
      <c r="C44">
        <v>0.20699999999999999</v>
      </c>
      <c r="D44" s="27">
        <f t="shared" si="25"/>
        <v>0.22849999999999998</v>
      </c>
      <c r="E44" s="27">
        <f t="shared" si="20"/>
        <v>0.17899999999999999</v>
      </c>
      <c r="F44" s="27">
        <f t="shared" si="21"/>
        <v>-0.7471469690201068</v>
      </c>
      <c r="G44" s="28">
        <f t="shared" si="22"/>
        <v>-0.14280980977207591</v>
      </c>
      <c r="H44" s="27">
        <f t="shared" si="23"/>
        <v>0.71976411470605817</v>
      </c>
      <c r="I44" s="41">
        <v>16</v>
      </c>
      <c r="J44" s="42">
        <f t="shared" si="24"/>
        <v>11.516225835296931</v>
      </c>
      <c r="K44" s="30">
        <f t="shared" si="26"/>
        <v>1.1516225835296932</v>
      </c>
      <c r="L44" s="43">
        <f t="shared" si="27"/>
        <v>1.270789045093174</v>
      </c>
      <c r="M44" s="30"/>
      <c r="N44" s="44"/>
      <c r="R44"/>
      <c r="S44"/>
      <c r="T44"/>
      <c r="U44"/>
    </row>
    <row r="45" spans="1:21" ht="15" x14ac:dyDescent="0.3">
      <c r="A45" s="46"/>
      <c r="B45">
        <v>0.23599999999999999</v>
      </c>
      <c r="C45">
        <v>0.24199999999999999</v>
      </c>
      <c r="D45" s="27">
        <f t="shared" si="25"/>
        <v>0.23899999999999999</v>
      </c>
      <c r="E45" s="27">
        <f t="shared" si="20"/>
        <v>0.1895</v>
      </c>
      <c r="F45" s="27">
        <f t="shared" si="21"/>
        <v>-0.72239078569590887</v>
      </c>
      <c r="G45" s="28">
        <f t="shared" si="22"/>
        <v>-0.11777572941194858</v>
      </c>
      <c r="H45" s="27">
        <f t="shared" si="23"/>
        <v>0.76247265086607652</v>
      </c>
      <c r="I45" s="41">
        <v>16</v>
      </c>
      <c r="J45" s="42">
        <f t="shared" si="24"/>
        <v>12.199562413857224</v>
      </c>
      <c r="K45" s="30">
        <f t="shared" si="26"/>
        <v>1.2199562413857226</v>
      </c>
      <c r="L45" s="43">
        <f t="shared" si="27"/>
        <v>1.3089222890927732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>
        <v>0.16600000000000001</v>
      </c>
      <c r="C50">
        <v>0.16800000000000001</v>
      </c>
      <c r="D50" s="27">
        <f>AVERAGE(B50:C50)</f>
        <v>0.16700000000000001</v>
      </c>
      <c r="E50" s="27">
        <f t="shared" ref="E50:E55" si="28">D50-E$8</f>
        <v>0.11750000000000001</v>
      </c>
      <c r="F50" s="27">
        <f t="shared" ref="F50:F55" si="29">LOG(E50)</f>
        <v>-0.92996213339224487</v>
      </c>
      <c r="G50" s="28">
        <f t="shared" ref="G50:G55" si="30">(F50-$B$16)/$B$15</f>
        <v>-0.32767713992585562</v>
      </c>
      <c r="H50" s="27">
        <f t="shared" ref="H50:H55" si="31">10^G50</f>
        <v>0.4702435637759344</v>
      </c>
      <c r="I50" s="41">
        <v>16</v>
      </c>
      <c r="J50" s="42">
        <f t="shared" ref="J50:J55" si="32">H50*I50</f>
        <v>7.5238970204149505</v>
      </c>
      <c r="K50" s="30">
        <f>(0.1*J50/1000)*1000</f>
        <v>0.75238970204149513</v>
      </c>
      <c r="L50" s="43">
        <f t="shared" ref="L50:L55" si="33">K50*100/L31</f>
        <v>0.76046272358532152</v>
      </c>
      <c r="M50" s="30">
        <f>AVERAGE(L50:L52)</f>
        <v>1.8632302794449478</v>
      </c>
      <c r="N50" s="44">
        <f>STDEV(L50:L52)</f>
        <v>1.0314698092695653</v>
      </c>
      <c r="O50" s="48">
        <f>L50/L40</f>
        <v>0.78097269726802698</v>
      </c>
      <c r="P50" s="30">
        <f>AVERAGE(O50:O52)</f>
        <v>1.1463834271033946</v>
      </c>
      <c r="Q50" s="44">
        <f>STDEV(O50:O52)</f>
        <v>0.31672720784603509</v>
      </c>
      <c r="S50"/>
      <c r="T50"/>
    </row>
    <row r="51" spans="1:25" ht="15" x14ac:dyDescent="0.3">
      <c r="B51">
        <v>0.29199999999999998</v>
      </c>
      <c r="C51">
        <v>0.307</v>
      </c>
      <c r="D51" s="27">
        <f t="shared" ref="D51:D55" si="34">AVERAGE(B51:C51)</f>
        <v>0.29949999999999999</v>
      </c>
      <c r="E51" s="27">
        <f t="shared" si="28"/>
        <v>0.25</v>
      </c>
      <c r="F51" s="27">
        <f t="shared" si="29"/>
        <v>-0.6020599913279624</v>
      </c>
      <c r="G51" s="28">
        <f t="shared" si="30"/>
        <v>3.9058212760643475E-3</v>
      </c>
      <c r="H51" s="27">
        <f t="shared" si="31"/>
        <v>1.0090340487494405</v>
      </c>
      <c r="I51" s="41">
        <v>16</v>
      </c>
      <c r="J51" s="42">
        <f t="shared" si="32"/>
        <v>16.144544779991048</v>
      </c>
      <c r="K51" s="30">
        <f t="shared" ref="K51:K55" si="35">(0.1*J51/1000)*1000</f>
        <v>1.6144544779991048</v>
      </c>
      <c r="L51" s="43">
        <f t="shared" si="33"/>
        <v>2.0249247506929713</v>
      </c>
      <c r="M51" s="30"/>
      <c r="N51" s="44"/>
      <c r="O51" s="2">
        <f t="shared" ref="O51:O55" si="36">L51/L41</f>
        <v>1.3159596991036842</v>
      </c>
      <c r="P51" s="30"/>
      <c r="Q51" s="44"/>
      <c r="S51"/>
      <c r="T51"/>
    </row>
    <row r="52" spans="1:25" ht="15" x14ac:dyDescent="0.3">
      <c r="B52">
        <v>0.33900000000000002</v>
      </c>
      <c r="C52">
        <v>0.36399999999999999</v>
      </c>
      <c r="D52" s="27">
        <f t="shared" si="34"/>
        <v>0.35150000000000003</v>
      </c>
      <c r="E52" s="27">
        <f t="shared" si="28"/>
        <v>0.30200000000000005</v>
      </c>
      <c r="F52" s="27">
        <f t="shared" si="29"/>
        <v>-0.51999305704284926</v>
      </c>
      <c r="G52" s="28">
        <f t="shared" si="30"/>
        <v>8.6893986329546979E-2</v>
      </c>
      <c r="H52" s="27">
        <f t="shared" si="31"/>
        <v>1.2215014485503293</v>
      </c>
      <c r="I52" s="41">
        <v>16</v>
      </c>
      <c r="J52" s="42">
        <f t="shared" si="32"/>
        <v>19.544023176805268</v>
      </c>
      <c r="K52" s="30">
        <f t="shared" si="35"/>
        <v>1.954402317680527</v>
      </c>
      <c r="L52" s="43">
        <f t="shared" si="33"/>
        <v>2.8043033640565507</v>
      </c>
      <c r="M52" s="30"/>
      <c r="N52" s="44"/>
      <c r="O52" s="2">
        <f t="shared" si="36"/>
        <v>1.3422178849384723</v>
      </c>
      <c r="P52" s="30"/>
      <c r="Q52" s="44"/>
      <c r="S52"/>
      <c r="T52"/>
    </row>
    <row r="53" spans="1:25" ht="15" x14ac:dyDescent="0.3">
      <c r="A53" s="1" t="s">
        <v>26</v>
      </c>
      <c r="B53">
        <v>0.28699999999999998</v>
      </c>
      <c r="C53">
        <v>0.28799999999999998</v>
      </c>
      <c r="D53" s="27">
        <f t="shared" si="34"/>
        <v>0.28749999999999998</v>
      </c>
      <c r="E53" s="27">
        <f t="shared" si="28"/>
        <v>0.23799999999999999</v>
      </c>
      <c r="F53" s="27">
        <f t="shared" si="29"/>
        <v>-0.62342304294348805</v>
      </c>
      <c r="G53" s="28">
        <f t="shared" si="30"/>
        <v>-1.7697038255108738E-2</v>
      </c>
      <c r="H53" s="27">
        <f t="shared" si="31"/>
        <v>0.9600701382841923</v>
      </c>
      <c r="I53" s="41">
        <v>16</v>
      </c>
      <c r="J53" s="42">
        <f t="shared" si="32"/>
        <v>15.361122212547077</v>
      </c>
      <c r="K53" s="30">
        <f t="shared" si="35"/>
        <v>1.5361122212547078</v>
      </c>
      <c r="L53" s="43">
        <f t="shared" si="33"/>
        <v>1.6336976911508945</v>
      </c>
      <c r="M53" s="30">
        <f>AVERAGE(L53:L55)</f>
        <v>1.4547110834894355</v>
      </c>
      <c r="N53" s="44">
        <f>STDEV(L53:L55)</f>
        <v>0.16627411767643605</v>
      </c>
      <c r="O53" s="2">
        <f t="shared" si="36"/>
        <v>0.8049529918309819</v>
      </c>
      <c r="P53" s="30">
        <f>AVERAGE(O53:O55)</f>
        <v>0.97454950778004645</v>
      </c>
      <c r="Q53" s="44">
        <f>STDEV(O53:O55)</f>
        <v>0.15954342500389404</v>
      </c>
      <c r="S53"/>
      <c r="T53"/>
    </row>
    <row r="54" spans="1:25" ht="15" x14ac:dyDescent="0.3">
      <c r="A54" s="45"/>
      <c r="B54">
        <v>0.23200000000000001</v>
      </c>
      <c r="C54">
        <v>0.26300000000000001</v>
      </c>
      <c r="D54" s="27">
        <f t="shared" si="34"/>
        <v>0.2475</v>
      </c>
      <c r="E54" s="27">
        <f t="shared" si="28"/>
        <v>0.19800000000000001</v>
      </c>
      <c r="F54" s="27">
        <f t="shared" si="29"/>
        <v>-0.70333480973846885</v>
      </c>
      <c r="G54" s="28">
        <f t="shared" si="30"/>
        <v>-9.8505843290491529E-2</v>
      </c>
      <c r="H54" s="27">
        <f t="shared" si="31"/>
        <v>0.79706576625844416</v>
      </c>
      <c r="I54" s="41">
        <v>16</v>
      </c>
      <c r="J54" s="42">
        <f t="shared" si="32"/>
        <v>12.753052260135107</v>
      </c>
      <c r="K54" s="30">
        <f t="shared" si="35"/>
        <v>1.2753052260135107</v>
      </c>
      <c r="L54" s="43">
        <f t="shared" si="33"/>
        <v>1.4253836164555087</v>
      </c>
      <c r="M54" s="30"/>
      <c r="N54" s="44"/>
      <c r="O54" s="2">
        <f t="shared" si="36"/>
        <v>1.121652426859723</v>
      </c>
      <c r="P54" s="30"/>
      <c r="Q54" s="44"/>
      <c r="S54"/>
      <c r="T54"/>
    </row>
    <row r="55" spans="1:25" ht="15" x14ac:dyDescent="0.3">
      <c r="A55" s="46"/>
      <c r="B55">
        <v>0.22700000000000001</v>
      </c>
      <c r="C55">
        <v>0.245</v>
      </c>
      <c r="D55" s="27">
        <f t="shared" si="34"/>
        <v>0.23599999999999999</v>
      </c>
      <c r="E55" s="27">
        <f t="shared" si="28"/>
        <v>0.1865</v>
      </c>
      <c r="F55" s="27">
        <f t="shared" si="29"/>
        <v>-0.72932116385529355</v>
      </c>
      <c r="G55" s="28">
        <f t="shared" si="30"/>
        <v>-0.12478390355155936</v>
      </c>
      <c r="H55" s="27">
        <f t="shared" si="31"/>
        <v>0.75026743488587888</v>
      </c>
      <c r="I55" s="41">
        <v>16</v>
      </c>
      <c r="J55" s="42">
        <f t="shared" si="32"/>
        <v>12.004278958174062</v>
      </c>
      <c r="K55" s="30">
        <f t="shared" si="35"/>
        <v>1.2004278958174064</v>
      </c>
      <c r="L55" s="43">
        <f t="shared" si="33"/>
        <v>1.3050519428619032</v>
      </c>
      <c r="M55" s="30"/>
      <c r="N55" s="44"/>
      <c r="O55" s="2">
        <f t="shared" si="36"/>
        <v>0.99704310464943446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1.1463834271033946</v>
      </c>
      <c r="O58" s="30">
        <f>Q50</f>
        <v>0.31672720784603509</v>
      </c>
    </row>
    <row r="59" spans="1:25" ht="15" x14ac:dyDescent="0.3">
      <c r="D59"/>
      <c r="E59"/>
      <c r="G59"/>
      <c r="M59" s="2" t="s">
        <v>26</v>
      </c>
      <c r="N59" s="30">
        <f>P53</f>
        <v>0.97454950778004645</v>
      </c>
      <c r="O59" s="30">
        <f>Q53</f>
        <v>0.15954342500389404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1.5339290895389006</v>
      </c>
      <c r="C65" s="30">
        <f>N40</f>
        <v>0.55779943603620352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1.8632302794449478</v>
      </c>
      <c r="C66" s="30">
        <f>N50</f>
        <v>1.0314698092695653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1.5364226587628345</v>
      </c>
      <c r="C67" s="30">
        <f>N43</f>
        <v>0.42749196509157938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1.4547110834894355</v>
      </c>
      <c r="C68" s="30">
        <f>N53</f>
        <v>0.16627411767643605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</row>
    <row r="77" spans="1:8" x14ac:dyDescent="0.2">
      <c r="A77" s="55"/>
      <c r="B77" s="38"/>
      <c r="C77" s="56"/>
      <c r="D77" s="57"/>
      <c r="E77" s="38"/>
    </row>
    <row r="78" spans="1:8" x14ac:dyDescent="0.2">
      <c r="A78" s="52"/>
      <c r="B78" s="58"/>
      <c r="C78" s="59"/>
      <c r="D78" s="38"/>
      <c r="E78" s="38"/>
    </row>
    <row r="79" spans="1:8" x14ac:dyDescent="0.2">
      <c r="A79" s="52"/>
      <c r="B79" s="42"/>
      <c r="C79" s="56"/>
      <c r="D79" s="38"/>
      <c r="E79" s="38"/>
    </row>
    <row r="80" spans="1:8" x14ac:dyDescent="0.2">
      <c r="A80" s="52"/>
      <c r="B80" s="42"/>
      <c r="C80" s="56"/>
      <c r="D80" s="38"/>
      <c r="E80" s="38"/>
    </row>
    <row r="81" spans="1:7" x14ac:dyDescent="0.2">
      <c r="A81" s="52"/>
      <c r="B81" s="42"/>
      <c r="C81" s="56"/>
      <c r="D81" s="38"/>
      <c r="E81" s="38"/>
    </row>
    <row r="82" spans="1:7" x14ac:dyDescent="0.2">
      <c r="A82" s="52"/>
      <c r="B82" s="42"/>
      <c r="C82" s="56"/>
      <c r="D82" s="38"/>
      <c r="E82" s="38"/>
    </row>
    <row r="83" spans="1:7" x14ac:dyDescent="0.2">
      <c r="A83" s="52"/>
      <c r="B83" s="38"/>
      <c r="C83" s="38"/>
      <c r="D83" s="60"/>
      <c r="E83" s="58"/>
    </row>
    <row r="84" spans="1:7" x14ac:dyDescent="0.2">
      <c r="A84" s="52"/>
      <c r="B84" s="42"/>
      <c r="C84" s="56"/>
      <c r="D84" s="47"/>
      <c r="E84" s="47"/>
    </row>
    <row r="85" spans="1:7" x14ac:dyDescent="0.2">
      <c r="A85" s="52"/>
      <c r="B85" s="42"/>
      <c r="C85" s="56"/>
      <c r="D85" s="47"/>
      <c r="E85" s="47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siKLHDC5</vt:lpstr>
      <vt:lpstr>siSRR</vt:lpstr>
      <vt:lpstr>siKLHDC5!Zone_d_impression</vt:lpstr>
      <vt:lpstr>siNTP!Zone_d_impression</vt:lpstr>
      <vt:lpstr>siSRR!Zone_d_impression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Fatou Ndiaye</cp:lastModifiedBy>
  <dcterms:created xsi:type="dcterms:W3CDTF">2015-12-08T15:20:20Z</dcterms:created>
  <dcterms:modified xsi:type="dcterms:W3CDTF">2016-07-01T12:34:51Z</dcterms:modified>
</cp:coreProperties>
</file>