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490" yWindow="75" windowWidth="7020" windowHeight="9795" activeTab="2"/>
  </bookViews>
  <sheets>
    <sheet name="siNTP" sheetId="3" r:id="rId1"/>
    <sheet name="siHNF4A" sheetId="1" r:id="rId2"/>
    <sheet name="siMRAP2" sheetId="6" r:id="rId3"/>
  </sheets>
  <externalReferences>
    <externalReference r:id="rId4"/>
  </externalReferences>
  <definedNames>
    <definedName name="_xlnm.Print_Area" localSheetId="1">siHNF4A!$A$1:$Q$83</definedName>
    <definedName name="_xlnm.Print_Area" localSheetId="2">siMRAP2!$A$1:$Q$83</definedName>
    <definedName name="_xlnm.Print_Area" localSheetId="0">siNTP!$A$1:$Q$83</definedName>
  </definedNames>
  <calcPr calcId="125725"/>
</workbook>
</file>

<file path=xl/calcChain.xml><?xml version="1.0" encoding="utf-8"?>
<calcChain xmlns="http://schemas.openxmlformats.org/spreadsheetml/2006/main">
  <c r="B9" i="6"/>
  <c r="B10"/>
  <c r="B11"/>
  <c r="B12"/>
  <c r="B13"/>
  <c r="B8"/>
  <c r="B9" i="1"/>
  <c r="B10"/>
  <c r="B11"/>
  <c r="B12"/>
  <c r="B13"/>
  <c r="B8"/>
  <c r="B9" i="3"/>
  <c r="B10"/>
  <c r="B11"/>
  <c r="B12"/>
  <c r="B13"/>
  <c r="B8"/>
  <c r="E8" i="6"/>
  <c r="E9"/>
  <c r="F9"/>
  <c r="G9"/>
  <c r="H9"/>
  <c r="E10"/>
  <c r="F10"/>
  <c r="G10"/>
  <c r="H10"/>
  <c r="E11"/>
  <c r="F11"/>
  <c r="G11"/>
  <c r="H11"/>
  <c r="E12"/>
  <c r="F12"/>
  <c r="G12"/>
  <c r="H12"/>
  <c r="E13"/>
  <c r="F13"/>
  <c r="G13"/>
  <c r="H13"/>
  <c r="B15"/>
  <c r="B16"/>
  <c r="D22"/>
  <c r="E22"/>
  <c r="F22"/>
  <c r="G22"/>
  <c r="H22"/>
  <c r="J22"/>
  <c r="K22"/>
  <c r="D23"/>
  <c r="E23"/>
  <c r="F23"/>
  <c r="G23"/>
  <c r="H23"/>
  <c r="J23"/>
  <c r="K23"/>
  <c r="D24"/>
  <c r="E24"/>
  <c r="F24"/>
  <c r="G24"/>
  <c r="H24"/>
  <c r="J24"/>
  <c r="K24"/>
  <c r="D25"/>
  <c r="E25"/>
  <c r="F25"/>
  <c r="G25"/>
  <c r="H25"/>
  <c r="J25"/>
  <c r="K25"/>
  <c r="D26"/>
  <c r="E26"/>
  <c r="F26"/>
  <c r="G26"/>
  <c r="H26"/>
  <c r="J26"/>
  <c r="K26"/>
  <c r="D27"/>
  <c r="E27"/>
  <c r="F27"/>
  <c r="G27"/>
  <c r="H27"/>
  <c r="J27"/>
  <c r="K27"/>
  <c r="D31"/>
  <c r="E31"/>
  <c r="F31"/>
  <c r="G31"/>
  <c r="H31"/>
  <c r="J31"/>
  <c r="K31"/>
  <c r="D32"/>
  <c r="E32"/>
  <c r="F32"/>
  <c r="G32"/>
  <c r="H32"/>
  <c r="J32"/>
  <c r="K32"/>
  <c r="D33"/>
  <c r="E33"/>
  <c r="F33"/>
  <c r="G33"/>
  <c r="H33"/>
  <c r="J33"/>
  <c r="K33"/>
  <c r="D34"/>
  <c r="E34"/>
  <c r="F34"/>
  <c r="G34"/>
  <c r="H34"/>
  <c r="J34"/>
  <c r="K34"/>
  <c r="D35"/>
  <c r="E35"/>
  <c r="F35"/>
  <c r="G35"/>
  <c r="H35"/>
  <c r="J35"/>
  <c r="K35"/>
  <c r="D36"/>
  <c r="E36"/>
  <c r="F36"/>
  <c r="G36"/>
  <c r="H36"/>
  <c r="J36"/>
  <c r="K36"/>
  <c r="D40"/>
  <c r="E40"/>
  <c r="F40"/>
  <c r="G40"/>
  <c r="H40"/>
  <c r="J40"/>
  <c r="K40"/>
  <c r="D41"/>
  <c r="E41"/>
  <c r="F41"/>
  <c r="G41"/>
  <c r="H41"/>
  <c r="J41"/>
  <c r="K41"/>
  <c r="D42"/>
  <c r="E42"/>
  <c r="F42"/>
  <c r="G42"/>
  <c r="H42"/>
  <c r="J42"/>
  <c r="K42"/>
  <c r="D43"/>
  <c r="E43"/>
  <c r="F43"/>
  <c r="G43"/>
  <c r="H43"/>
  <c r="J43"/>
  <c r="K43"/>
  <c r="D44"/>
  <c r="E44"/>
  <c r="F44"/>
  <c r="G44"/>
  <c r="H44"/>
  <c r="J44"/>
  <c r="K44"/>
  <c r="D45"/>
  <c r="E45"/>
  <c r="F45"/>
  <c r="G45"/>
  <c r="H45"/>
  <c r="J45"/>
  <c r="K45"/>
  <c r="D50"/>
  <c r="E50"/>
  <c r="F50"/>
  <c r="G50"/>
  <c r="H50"/>
  <c r="J50"/>
  <c r="K50"/>
  <c r="L31" s="1"/>
  <c r="D51"/>
  <c r="E51"/>
  <c r="F51"/>
  <c r="G51"/>
  <c r="H51"/>
  <c r="J51"/>
  <c r="K51"/>
  <c r="L32" s="1"/>
  <c r="D52"/>
  <c r="E52"/>
  <c r="F52"/>
  <c r="G52"/>
  <c r="H52"/>
  <c r="J52"/>
  <c r="K52"/>
  <c r="L33" s="1"/>
  <c r="D53"/>
  <c r="E53"/>
  <c r="F53"/>
  <c r="G53"/>
  <c r="H53"/>
  <c r="J53"/>
  <c r="K53"/>
  <c r="L34" s="1"/>
  <c r="D54"/>
  <c r="E54"/>
  <c r="F54"/>
  <c r="G54"/>
  <c r="H54"/>
  <c r="J54"/>
  <c r="K54"/>
  <c r="L35" s="1"/>
  <c r="D55"/>
  <c r="E55"/>
  <c r="F55"/>
  <c r="G55"/>
  <c r="H55"/>
  <c r="J55"/>
  <c r="K55"/>
  <c r="L36" s="1"/>
  <c r="L27" l="1"/>
  <c r="L26"/>
  <c r="L25"/>
  <c r="L24"/>
  <c r="L23"/>
  <c r="L22"/>
  <c r="M36"/>
  <c r="L55"/>
  <c r="M35"/>
  <c r="L54"/>
  <c r="M34"/>
  <c r="L53"/>
  <c r="M33"/>
  <c r="L52"/>
  <c r="M32"/>
  <c r="L51"/>
  <c r="M31"/>
  <c r="L50"/>
  <c r="M27"/>
  <c r="L45"/>
  <c r="M26"/>
  <c r="L44"/>
  <c r="M25"/>
  <c r="L43"/>
  <c r="M24"/>
  <c r="L42"/>
  <c r="M23"/>
  <c r="L41"/>
  <c r="M22"/>
  <c r="L40"/>
  <c r="M40" l="1"/>
  <c r="B65" s="1"/>
  <c r="N40"/>
  <c r="C65" s="1"/>
  <c r="M43"/>
  <c r="B67" s="1"/>
  <c r="N43"/>
  <c r="C67" s="1"/>
  <c r="M50"/>
  <c r="B66" s="1"/>
  <c r="N50"/>
  <c r="C66" s="1"/>
  <c r="O50"/>
  <c r="M53"/>
  <c r="B68" s="1"/>
  <c r="N53"/>
  <c r="C68" s="1"/>
  <c r="O53"/>
  <c r="O51"/>
  <c r="O52"/>
  <c r="O54"/>
  <c r="O55"/>
  <c r="P53" l="1"/>
  <c r="N59" s="1"/>
  <c r="Q53"/>
  <c r="O59" s="1"/>
  <c r="P50"/>
  <c r="N58" s="1"/>
  <c r="Q50"/>
  <c r="O58" s="1"/>
  <c r="D51" i="1" l="1"/>
  <c r="D52"/>
  <c r="D53"/>
  <c r="D54"/>
  <c r="D55"/>
  <c r="D50"/>
  <c r="D41"/>
  <c r="D42"/>
  <c r="D43"/>
  <c r="D44"/>
  <c r="D45"/>
  <c r="D40"/>
  <c r="D23"/>
  <c r="D24"/>
  <c r="D25"/>
  <c r="D26"/>
  <c r="D27"/>
  <c r="D22"/>
  <c r="D55" i="3"/>
  <c r="D54"/>
  <c r="D53"/>
  <c r="D52"/>
  <c r="D51"/>
  <c r="D50"/>
  <c r="D45"/>
  <c r="D44"/>
  <c r="D43"/>
  <c r="D42"/>
  <c r="D41"/>
  <c r="D40"/>
  <c r="D36"/>
  <c r="D35"/>
  <c r="D34"/>
  <c r="D33"/>
  <c r="D32"/>
  <c r="D31"/>
  <c r="D27"/>
  <c r="D26"/>
  <c r="D25"/>
  <c r="D24"/>
  <c r="D23"/>
  <c r="D22"/>
  <c r="E13"/>
  <c r="G13"/>
  <c r="E12"/>
  <c r="G12"/>
  <c r="E11"/>
  <c r="G11"/>
  <c r="E10"/>
  <c r="G10"/>
  <c r="E9"/>
  <c r="G9"/>
  <c r="E8"/>
  <c r="F9" l="1"/>
  <c r="H9" s="1"/>
  <c r="F10"/>
  <c r="H10" s="1"/>
  <c r="F11"/>
  <c r="H11" s="1"/>
  <c r="F12"/>
  <c r="H12" s="1"/>
  <c r="F13"/>
  <c r="H13" s="1"/>
  <c r="E22"/>
  <c r="F22" s="1"/>
  <c r="E23"/>
  <c r="F23" s="1"/>
  <c r="E24"/>
  <c r="F24" s="1"/>
  <c r="E25"/>
  <c r="F25" s="1"/>
  <c r="E26"/>
  <c r="F26" s="1"/>
  <c r="E27"/>
  <c r="F27" s="1"/>
  <c r="E31"/>
  <c r="F31" s="1"/>
  <c r="E32"/>
  <c r="F32" s="1"/>
  <c r="E33"/>
  <c r="F33" s="1"/>
  <c r="E34"/>
  <c r="F34" s="1"/>
  <c r="E35"/>
  <c r="F35" s="1"/>
  <c r="E36"/>
  <c r="F36" s="1"/>
  <c r="E40"/>
  <c r="F40" s="1"/>
  <c r="E41"/>
  <c r="F41" s="1"/>
  <c r="E42"/>
  <c r="F42" s="1"/>
  <c r="E43"/>
  <c r="F43" s="1"/>
  <c r="E44"/>
  <c r="F44" s="1"/>
  <c r="E45"/>
  <c r="F45" s="1"/>
  <c r="E50"/>
  <c r="F50" s="1"/>
  <c r="E51"/>
  <c r="F51" s="1"/>
  <c r="E52"/>
  <c r="F52" s="1"/>
  <c r="E53"/>
  <c r="F53" s="1"/>
  <c r="E54"/>
  <c r="F54" s="1"/>
  <c r="E55"/>
  <c r="F55" s="1"/>
  <c r="B16"/>
  <c r="B15"/>
  <c r="G22"/>
  <c r="H22" s="1"/>
  <c r="J22" s="1"/>
  <c r="K22" s="1"/>
  <c r="G23"/>
  <c r="H23" s="1"/>
  <c r="J23" s="1"/>
  <c r="K23" s="1"/>
  <c r="G24"/>
  <c r="H24" s="1"/>
  <c r="J24" s="1"/>
  <c r="K24" s="1"/>
  <c r="G25"/>
  <c r="H25" s="1"/>
  <c r="J25" s="1"/>
  <c r="K25" s="1"/>
  <c r="G26"/>
  <c r="H26" s="1"/>
  <c r="J26" s="1"/>
  <c r="K26" s="1"/>
  <c r="G27"/>
  <c r="H27" s="1"/>
  <c r="J27" s="1"/>
  <c r="K27" s="1"/>
  <c r="G31"/>
  <c r="H31" s="1"/>
  <c r="J31" s="1"/>
  <c r="K31" s="1"/>
  <c r="G32"/>
  <c r="H32" s="1"/>
  <c r="J32" s="1"/>
  <c r="K32" s="1"/>
  <c r="G33"/>
  <c r="H33" s="1"/>
  <c r="J33" s="1"/>
  <c r="K33" s="1"/>
  <c r="G34"/>
  <c r="H34" s="1"/>
  <c r="J34" s="1"/>
  <c r="K34" s="1"/>
  <c r="G35"/>
  <c r="H35" s="1"/>
  <c r="J35" s="1"/>
  <c r="K35" s="1"/>
  <c r="G36"/>
  <c r="H36" s="1"/>
  <c r="J36" s="1"/>
  <c r="K36" s="1"/>
  <c r="G40"/>
  <c r="H40" s="1"/>
  <c r="J40" s="1"/>
  <c r="K40" s="1"/>
  <c r="G41"/>
  <c r="H41" s="1"/>
  <c r="J41" s="1"/>
  <c r="K41" s="1"/>
  <c r="G42"/>
  <c r="H42" s="1"/>
  <c r="J42" s="1"/>
  <c r="K42" s="1"/>
  <c r="G43"/>
  <c r="H43" s="1"/>
  <c r="J43" s="1"/>
  <c r="K43" s="1"/>
  <c r="G44"/>
  <c r="H44" s="1"/>
  <c r="J44" s="1"/>
  <c r="K44" s="1"/>
  <c r="G45"/>
  <c r="H45" s="1"/>
  <c r="J45" s="1"/>
  <c r="K45" s="1"/>
  <c r="G50"/>
  <c r="H50" s="1"/>
  <c r="J50" s="1"/>
  <c r="K50" s="1"/>
  <c r="G51"/>
  <c r="H51" s="1"/>
  <c r="J51" s="1"/>
  <c r="K51" s="1"/>
  <c r="G52"/>
  <c r="H52" s="1"/>
  <c r="J52" s="1"/>
  <c r="K52" s="1"/>
  <c r="G53"/>
  <c r="H53" s="1"/>
  <c r="J53" s="1"/>
  <c r="K53" s="1"/>
  <c r="G54"/>
  <c r="H54" s="1"/>
  <c r="J54" s="1"/>
  <c r="K54" s="1"/>
  <c r="G55"/>
  <c r="H55" s="1"/>
  <c r="J55" s="1"/>
  <c r="K55" s="1"/>
  <c r="D36" i="1"/>
  <c r="D35"/>
  <c r="D34"/>
  <c r="D33"/>
  <c r="D32"/>
  <c r="D31"/>
  <c r="E13"/>
  <c r="G13"/>
  <c r="E12"/>
  <c r="G12"/>
  <c r="E11"/>
  <c r="G11"/>
  <c r="E10"/>
  <c r="G10"/>
  <c r="E9"/>
  <c r="G9"/>
  <c r="E8"/>
  <c r="E36" s="1"/>
  <c r="F36" s="1"/>
  <c r="L36" i="3" l="1"/>
  <c r="M36" s="1"/>
  <c r="L35"/>
  <c r="M35" s="1"/>
  <c r="L34"/>
  <c r="M34" s="1"/>
  <c r="L33"/>
  <c r="M33" s="1"/>
  <c r="L32"/>
  <c r="M32" s="1"/>
  <c r="L31"/>
  <c r="M31" s="1"/>
  <c r="L27"/>
  <c r="M27" s="1"/>
  <c r="L26"/>
  <c r="M26" s="1"/>
  <c r="L25"/>
  <c r="M25" s="1"/>
  <c r="L24"/>
  <c r="M24" s="1"/>
  <c r="L23"/>
  <c r="M23" s="1"/>
  <c r="L22"/>
  <c r="M22" s="1"/>
  <c r="F9" i="1"/>
  <c r="H9" s="1"/>
  <c r="F10"/>
  <c r="H10" s="1"/>
  <c r="F11"/>
  <c r="H11" s="1"/>
  <c r="F12"/>
  <c r="H12" s="1"/>
  <c r="F13"/>
  <c r="H13" s="1"/>
  <c r="E22"/>
  <c r="F22" s="1"/>
  <c r="E23"/>
  <c r="F23" s="1"/>
  <c r="E24"/>
  <c r="F24" s="1"/>
  <c r="E25"/>
  <c r="F25" s="1"/>
  <c r="E26"/>
  <c r="F26" s="1"/>
  <c r="E27"/>
  <c r="F27" s="1"/>
  <c r="E31"/>
  <c r="F31" s="1"/>
  <c r="E33"/>
  <c r="F33" s="1"/>
  <c r="E35"/>
  <c r="F35" s="1"/>
  <c r="E40"/>
  <c r="F40" s="1"/>
  <c r="E41"/>
  <c r="F41" s="1"/>
  <c r="E42"/>
  <c r="F42" s="1"/>
  <c r="E43"/>
  <c r="F43" s="1"/>
  <c r="E44"/>
  <c r="F44" s="1"/>
  <c r="E45"/>
  <c r="F45" s="1"/>
  <c r="E50"/>
  <c r="F50" s="1"/>
  <c r="E51"/>
  <c r="F51" s="1"/>
  <c r="E53"/>
  <c r="F53" s="1"/>
  <c r="E55"/>
  <c r="F55" s="1"/>
  <c r="B15"/>
  <c r="B16"/>
  <c r="G36"/>
  <c r="H36" s="1"/>
  <c r="J36" s="1"/>
  <c r="K36" s="1"/>
  <c r="G23"/>
  <c r="H23" s="1"/>
  <c r="J23" s="1"/>
  <c r="K23" s="1"/>
  <c r="G25"/>
  <c r="H25" s="1"/>
  <c r="J25" s="1"/>
  <c r="K25" s="1"/>
  <c r="G27"/>
  <c r="H27" s="1"/>
  <c r="J27" s="1"/>
  <c r="K27" s="1"/>
  <c r="G41"/>
  <c r="H41" s="1"/>
  <c r="J41" s="1"/>
  <c r="K41" s="1"/>
  <c r="G43"/>
  <c r="H43" s="1"/>
  <c r="J43" s="1"/>
  <c r="K43" s="1"/>
  <c r="G45"/>
  <c r="H45" s="1"/>
  <c r="J45" s="1"/>
  <c r="K45" s="1"/>
  <c r="G51"/>
  <c r="H51" s="1"/>
  <c r="J51" s="1"/>
  <c r="K51" s="1"/>
  <c r="G53"/>
  <c r="H53" s="1"/>
  <c r="J53" s="1"/>
  <c r="K53" s="1"/>
  <c r="G55"/>
  <c r="H55" s="1"/>
  <c r="J55" s="1"/>
  <c r="K55" s="1"/>
  <c r="G22"/>
  <c r="H22" s="1"/>
  <c r="J22" s="1"/>
  <c r="K22" s="1"/>
  <c r="G24"/>
  <c r="H24" s="1"/>
  <c r="J24" s="1"/>
  <c r="K24" s="1"/>
  <c r="G26"/>
  <c r="H26" s="1"/>
  <c r="J26" s="1"/>
  <c r="K26" s="1"/>
  <c r="G31"/>
  <c r="H31" s="1"/>
  <c r="J31" s="1"/>
  <c r="K31" s="1"/>
  <c r="G33"/>
  <c r="H33" s="1"/>
  <c r="J33" s="1"/>
  <c r="K33" s="1"/>
  <c r="G35"/>
  <c r="H35" s="1"/>
  <c r="J35" s="1"/>
  <c r="K35" s="1"/>
  <c r="G40"/>
  <c r="H40" s="1"/>
  <c r="J40" s="1"/>
  <c r="K40" s="1"/>
  <c r="G42"/>
  <c r="H42" s="1"/>
  <c r="J42" s="1"/>
  <c r="K42" s="1"/>
  <c r="G44"/>
  <c r="H44" s="1"/>
  <c r="J44" s="1"/>
  <c r="K44" s="1"/>
  <c r="G50"/>
  <c r="H50" s="1"/>
  <c r="J50" s="1"/>
  <c r="K50" s="1"/>
  <c r="E52"/>
  <c r="F52" s="1"/>
  <c r="G52" s="1"/>
  <c r="H52" s="1"/>
  <c r="J52" s="1"/>
  <c r="K52" s="1"/>
  <c r="E54"/>
  <c r="F54" s="1"/>
  <c r="G54" s="1"/>
  <c r="H54" s="1"/>
  <c r="J54" s="1"/>
  <c r="K54" s="1"/>
  <c r="E32"/>
  <c r="F32" s="1"/>
  <c r="G32" s="1"/>
  <c r="H32" s="1"/>
  <c r="J32" s="1"/>
  <c r="K32" s="1"/>
  <c r="L32" s="1"/>
  <c r="M32" s="1"/>
  <c r="E34"/>
  <c r="F34" s="1"/>
  <c r="G34" s="1"/>
  <c r="H34" s="1"/>
  <c r="J34" s="1"/>
  <c r="K34" s="1"/>
  <c r="L34" s="1"/>
  <c r="M34" s="1"/>
  <c r="L40" i="3" l="1"/>
  <c r="L41"/>
  <c r="L42"/>
  <c r="L43"/>
  <c r="L44"/>
  <c r="L45"/>
  <c r="L50"/>
  <c r="L51"/>
  <c r="O51" s="1"/>
  <c r="L52"/>
  <c r="O52" s="1"/>
  <c r="L53"/>
  <c r="L54"/>
  <c r="O54" s="1"/>
  <c r="L55"/>
  <c r="O55" s="1"/>
  <c r="L33" i="1"/>
  <c r="M33" s="1"/>
  <c r="L26"/>
  <c r="M26" s="1"/>
  <c r="L22"/>
  <c r="M22" s="1"/>
  <c r="L53"/>
  <c r="L25"/>
  <c r="M25" s="1"/>
  <c r="L36"/>
  <c r="M36" s="1"/>
  <c r="L35"/>
  <c r="M35" s="1"/>
  <c r="L31"/>
  <c r="M31" s="1"/>
  <c r="L24"/>
  <c r="M24" s="1"/>
  <c r="L55"/>
  <c r="L51"/>
  <c r="L43"/>
  <c r="L27"/>
  <c r="M27" s="1"/>
  <c r="L23"/>
  <c r="M23" s="1"/>
  <c r="O53" i="3" l="1"/>
  <c r="N53"/>
  <c r="C68" s="1"/>
  <c r="M53"/>
  <c r="B68" s="1"/>
  <c r="O50"/>
  <c r="N50"/>
  <c r="C66" s="1"/>
  <c r="M50"/>
  <c r="B66" s="1"/>
  <c r="N43"/>
  <c r="C67" s="1"/>
  <c r="M43"/>
  <c r="B67" s="1"/>
  <c r="N40"/>
  <c r="C65" s="1"/>
  <c r="M40"/>
  <c r="B65" s="1"/>
  <c r="O53" i="1"/>
  <c r="L50"/>
  <c r="L41"/>
  <c r="O51" s="1"/>
  <c r="L40"/>
  <c r="L52"/>
  <c r="L42"/>
  <c r="L54"/>
  <c r="L45"/>
  <c r="O55" s="1"/>
  <c r="L44"/>
  <c r="N43" s="1"/>
  <c r="C67" s="1"/>
  <c r="Q50" i="3" l="1"/>
  <c r="O58" s="1"/>
  <c r="P50"/>
  <c r="N58" s="1"/>
  <c r="Q53"/>
  <c r="O59" s="1"/>
  <c r="P53"/>
  <c r="N59" s="1"/>
  <c r="M40" i="1"/>
  <c r="B65" s="1"/>
  <c r="N40"/>
  <c r="C65" s="1"/>
  <c r="O50"/>
  <c r="M50"/>
  <c r="B66" s="1"/>
  <c r="N50"/>
  <c r="C66" s="1"/>
  <c r="O54"/>
  <c r="M43"/>
  <c r="B67" s="1"/>
  <c r="M53"/>
  <c r="B68" s="1"/>
  <c r="N53"/>
  <c r="C68" s="1"/>
  <c r="P53"/>
  <c r="N59" s="1"/>
  <c r="Q53"/>
  <c r="O59" s="1"/>
  <c r="O52"/>
  <c r="Q50" l="1"/>
  <c r="O58" s="1"/>
  <c r="P50"/>
  <c r="N58" s="1"/>
</calcChain>
</file>

<file path=xl/sharedStrings.xml><?xml version="1.0" encoding="utf-8"?>
<sst xmlns="http://schemas.openxmlformats.org/spreadsheetml/2006/main" count="297" uniqueCount="46">
  <si>
    <t>Date</t>
  </si>
  <si>
    <t>passage</t>
  </si>
  <si>
    <t>operateur</t>
  </si>
  <si>
    <t>mU/L</t>
    <phoneticPr fontId="0" type="noConversion"/>
  </si>
  <si>
    <t>Calibrator µg/L</t>
  </si>
  <si>
    <t xml:space="preserve">  Dulicate O.D</t>
  </si>
  <si>
    <t>Means</t>
  </si>
  <si>
    <t>Means-blank</t>
  </si>
  <si>
    <t>log (Conc)</t>
    <phoneticPr fontId="0" type="noConversion"/>
  </si>
  <si>
    <t>log (Abs)</t>
    <phoneticPr fontId="0" type="noConversion"/>
  </si>
  <si>
    <t>Slope</t>
  </si>
  <si>
    <t>Intercept</t>
  </si>
  <si>
    <t>Insulin content samples dil 500X (LYSAT)</t>
  </si>
  <si>
    <t>ng insulin/TOTAL CELLS</t>
  </si>
  <si>
    <t>Samples</t>
  </si>
  <si>
    <t>O.D</t>
  </si>
  <si>
    <t>mean</t>
    <phoneticPr fontId="0" type="noConversion"/>
  </si>
  <si>
    <t>mean-BK</t>
    <phoneticPr fontId="0" type="noConversion"/>
  </si>
  <si>
    <t>log conc</t>
    <phoneticPr fontId="0" type="noConversion"/>
  </si>
  <si>
    <t>µg/L</t>
  </si>
  <si>
    <t>dilutions to measure</t>
    <phoneticPr fontId="0" type="noConversion"/>
  </si>
  <si>
    <t>Final conc  µg/L</t>
  </si>
  <si>
    <t>Total ng (in 50 ul)</t>
  </si>
  <si>
    <t>Total content</t>
  </si>
  <si>
    <t>ug insulin/million cells</t>
  </si>
  <si>
    <t>16,7 mM Glc</t>
  </si>
  <si>
    <t>16,7 mM Glc + IBMX</t>
  </si>
  <si>
    <t>Insulin secretion samples 0,5 mM dil 16x (SN1)</t>
  </si>
  <si>
    <t xml:space="preserve"> insulin secretion (% of content) </t>
  </si>
  <si>
    <t>Total ng (in 100 ul)</t>
    <phoneticPr fontId="0" type="noConversion"/>
  </si>
  <si>
    <t xml:space="preserve"> insulin secretion (% of content) </t>
    <phoneticPr fontId="0" type="noConversion"/>
  </si>
  <si>
    <t>Mean tripl</t>
  </si>
  <si>
    <t>Ectype</t>
  </si>
  <si>
    <t>0,5 mM Glc</t>
  </si>
  <si>
    <t>0,5 mM Glc + IBMX</t>
  </si>
  <si>
    <t>Insulin secretion samples 16,7 mM Glc dil 16x (SN2)</t>
  </si>
  <si>
    <t>16,7mM/0,5mM</t>
  </si>
  <si>
    <t>Fold change</t>
  </si>
  <si>
    <t>Mean</t>
  </si>
  <si>
    <t>ectype</t>
  </si>
  <si>
    <t>viabilité</t>
  </si>
  <si>
    <t>J0</t>
  </si>
  <si>
    <t>J3</t>
  </si>
  <si>
    <t>Fatou</t>
  </si>
  <si>
    <t>log conc</t>
    <phoneticPr fontId="0" type="noConversion"/>
  </si>
  <si>
    <t>mean-BK</t>
    <phoneticPr fontId="0" type="noConversion"/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</si>
</sst>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5">
    <font>
      <sz val="10"/>
      <name val="Comic Sans MS"/>
      <family val="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mic Sans MS"/>
      <family val="4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48"/>
      <name val="Arial"/>
      <family val="2"/>
    </font>
    <font>
      <b/>
      <sz val="8"/>
      <name val="Arial"/>
      <family val="2"/>
    </font>
    <font>
      <sz val="18"/>
      <color indexed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4" fillId="0" borderId="0"/>
    <xf numFmtId="0" fontId="4" fillId="2" borderId="1" applyNumberFormat="0" applyFont="0" applyAlignment="0" applyProtection="0"/>
    <xf numFmtId="0" fontId="5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7"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9" fillId="0" borderId="2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4" fillId="0" borderId="0" xfId="1" applyFill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5" fontId="11" fillId="0" borderId="0" xfId="0" applyNumberFormat="1" applyFont="1" applyAlignment="1">
      <alignment horizontal="center"/>
    </xf>
    <xf numFmtId="2" fontId="13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1" fontId="6" fillId="4" borderId="0" xfId="0" applyNumberFormat="1" applyFont="1" applyFill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2" fontId="11" fillId="0" borderId="6" xfId="0" applyNumberFormat="1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" fontId="6" fillId="0" borderId="0" xfId="0" applyNumberFormat="1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11" xfId="0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2" fontId="11" fillId="0" borderId="0" xfId="0" applyNumberFormat="1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11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2" xfId="0" applyBorder="1"/>
    <xf numFmtId="0" fontId="1" fillId="0" borderId="0" xfId="8" applyFill="1"/>
  </cellXfs>
  <cellStyles count="9">
    <cellStyle name="Commentaire 2" xfId="2"/>
    <cellStyle name="Normal" xfId="0" builtinId="0"/>
    <cellStyle name="Normal 2" xfId="1"/>
    <cellStyle name="Normal 2 2" xfId="6"/>
    <cellStyle name="Normal 2 3" xfId="7"/>
    <cellStyle name="Normal 2 3 2" xfId="8"/>
    <cellStyle name="Normal 3" xfId="3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siNTP!$G$9:$G$13</c:f>
              <c:numCache>
                <c:formatCode>0.00</c:formatCode>
                <c:ptCount val="5"/>
                <c:pt idx="0">
                  <c:v>-0.86341728222799241</c:v>
                </c:pt>
                <c:pt idx="1">
                  <c:v>-0.34469449671881253</c:v>
                </c:pt>
                <c:pt idx="2">
                  <c:v>0.13658271777200767</c:v>
                </c:pt>
                <c:pt idx="3">
                  <c:v>0.66357802924717735</c:v>
                </c:pt>
                <c:pt idx="4">
                  <c:v>0.96049145871632635</c:v>
                </c:pt>
              </c:numCache>
            </c:numRef>
          </c:xVal>
          <c:yVal>
            <c:numRef>
              <c:f>siNTP!$H$9:$H$13</c:f>
              <c:numCache>
                <c:formatCode>0.00</c:formatCode>
                <c:ptCount val="5"/>
                <c:pt idx="0">
                  <c:v>-2.1870866433571448</c:v>
                </c:pt>
                <c:pt idx="1">
                  <c:v>-1.1249387366083001</c:v>
                </c:pt>
                <c:pt idx="2">
                  <c:v>-0.5867002359187482</c:v>
                </c:pt>
                <c:pt idx="3">
                  <c:v>-4.6723663332695675E-2</c:v>
                </c:pt>
                <c:pt idx="4">
                  <c:v>0.19159072637921057</c:v>
                </c:pt>
              </c:numCache>
            </c:numRef>
          </c:yVal>
        </c:ser>
        <c:axId val="59613568"/>
        <c:axId val="59615104"/>
      </c:scatterChart>
      <c:valAx>
        <c:axId val="59613568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59615104"/>
        <c:crosses val="autoZero"/>
        <c:crossBetween val="midCat"/>
      </c:valAx>
      <c:valAx>
        <c:axId val="59615104"/>
        <c:scaling>
          <c:orientation val="minMax"/>
        </c:scaling>
        <c:axPos val="l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596135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errBars>
            <c:errBarType val="both"/>
            <c:errValType val="cust"/>
            <c:plus>
              <c:numRef>
                <c:f>siNTP!$C$65:$C$68</c:f>
                <c:numCache>
                  <c:formatCode>General</c:formatCode>
                  <c:ptCount val="4"/>
                  <c:pt idx="0">
                    <c:v>0.23143219861066611</c:v>
                  </c:pt>
                  <c:pt idx="1">
                    <c:v>0.63303362930433282</c:v>
                  </c:pt>
                  <c:pt idx="2">
                    <c:v>0.13628235500655989</c:v>
                  </c:pt>
                  <c:pt idx="3">
                    <c:v>0.2949484754923864</c:v>
                  </c:pt>
                </c:numCache>
              </c:numRef>
            </c:plus>
            <c:minus>
              <c:numRef>
                <c:f>siNTP!$C$65:$C$68</c:f>
                <c:numCache>
                  <c:formatCode>General</c:formatCode>
                  <c:ptCount val="4"/>
                  <c:pt idx="0">
                    <c:v>0.23143219861066611</c:v>
                  </c:pt>
                  <c:pt idx="1">
                    <c:v>0.63303362930433282</c:v>
                  </c:pt>
                  <c:pt idx="2">
                    <c:v>0.13628235500655989</c:v>
                  </c:pt>
                  <c:pt idx="3">
                    <c:v>0.2949484754923864</c:v>
                  </c:pt>
                </c:numCache>
              </c:numRef>
            </c:minus>
          </c:errBars>
          <c:cat>
            <c:strRef>
              <c:f>(siNTP!$A$65,siNTP!$A$66,siNTP!$A$67,siNTP!$A$68)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siNTP!$B$65:$B$68</c:f>
              <c:numCache>
                <c:formatCode>0.0</c:formatCode>
                <c:ptCount val="4"/>
                <c:pt idx="0">
                  <c:v>0.61968635716991327</c:v>
                </c:pt>
                <c:pt idx="1">
                  <c:v>1.5678447357627874</c:v>
                </c:pt>
                <c:pt idx="2">
                  <c:v>1.4247464606843485</c:v>
                </c:pt>
                <c:pt idx="3">
                  <c:v>2.7309751206089872</c:v>
                </c:pt>
              </c:numCache>
            </c:numRef>
          </c:val>
        </c:ser>
        <c:axId val="59999360"/>
        <c:axId val="60000896"/>
      </c:barChart>
      <c:catAx>
        <c:axId val="5999936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000896"/>
        <c:crosses val="autoZero"/>
        <c:auto val="1"/>
        <c:lblAlgn val="ctr"/>
        <c:lblOffset val="100"/>
      </c:catAx>
      <c:valAx>
        <c:axId val="60000896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siNTP!$M$48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1052E-2"/>
              <c:y val="0.2049764779515062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599993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321"/>
          <c:y val="2.7200801823077415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NTP</c:v>
          </c:tx>
          <c:errBars>
            <c:errBarType val="both"/>
            <c:errValType val="cust"/>
            <c:plus>
              <c:numRef>
                <c:f>siNTP!$O$58:$O$59</c:f>
                <c:numCache>
                  <c:formatCode>General</c:formatCode>
                  <c:ptCount val="2"/>
                  <c:pt idx="0">
                    <c:v>0.30347233472133772</c:v>
                  </c:pt>
                  <c:pt idx="1">
                    <c:v>3.8120708901687644E-2</c:v>
                  </c:pt>
                </c:numCache>
              </c:numRef>
            </c:plus>
            <c:minus>
              <c:numRef>
                <c:f>siNTP!$O$58:$O$59</c:f>
                <c:numCache>
                  <c:formatCode>General</c:formatCode>
                  <c:ptCount val="2"/>
                  <c:pt idx="0">
                    <c:v>0.30347233472133772</c:v>
                  </c:pt>
                  <c:pt idx="1">
                    <c:v>3.8120708901687644E-2</c:v>
                  </c:pt>
                </c:numCache>
              </c:numRef>
            </c:minus>
          </c:errBars>
          <c:cat>
            <c:strRef>
              <c:f>siNTP!$M$58:$M$59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siNTP!$N$58:$N$59</c:f>
              <c:numCache>
                <c:formatCode>0.0</c:formatCode>
                <c:ptCount val="2"/>
                <c:pt idx="0">
                  <c:v>2.5390839258927387</c:v>
                </c:pt>
                <c:pt idx="1">
                  <c:v>1.915329417697113</c:v>
                </c:pt>
              </c:numCache>
            </c:numRef>
          </c:val>
        </c:ser>
        <c:axId val="60295808"/>
        <c:axId val="60297600"/>
      </c:barChart>
      <c:catAx>
        <c:axId val="6029580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297600"/>
        <c:crosses val="autoZero"/>
        <c:auto val="1"/>
        <c:lblAlgn val="ctr"/>
        <c:lblOffset val="100"/>
      </c:catAx>
      <c:valAx>
        <c:axId val="6029760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siNTP!$M$57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2958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siHNF4A!$G$9:$G$13</c:f>
              <c:numCache>
                <c:formatCode>0.00</c:formatCode>
                <c:ptCount val="5"/>
                <c:pt idx="0">
                  <c:v>-0.86341728222799241</c:v>
                </c:pt>
                <c:pt idx="1">
                  <c:v>-0.34469449671881253</c:v>
                </c:pt>
                <c:pt idx="2">
                  <c:v>0.13658271777200767</c:v>
                </c:pt>
                <c:pt idx="3">
                  <c:v>0.66357802924717735</c:v>
                </c:pt>
                <c:pt idx="4">
                  <c:v>0.96049145871632635</c:v>
                </c:pt>
              </c:numCache>
            </c:numRef>
          </c:xVal>
          <c:yVal>
            <c:numRef>
              <c:f>siHNF4A!$H$9:$H$13</c:f>
              <c:numCache>
                <c:formatCode>0.00</c:formatCode>
                <c:ptCount val="5"/>
                <c:pt idx="0">
                  <c:v>-2.1870866433571448</c:v>
                </c:pt>
                <c:pt idx="1">
                  <c:v>-1.1249387366083001</c:v>
                </c:pt>
                <c:pt idx="2">
                  <c:v>-0.5867002359187482</c:v>
                </c:pt>
                <c:pt idx="3">
                  <c:v>-4.6723663332695675E-2</c:v>
                </c:pt>
                <c:pt idx="4">
                  <c:v>0.19159072637921057</c:v>
                </c:pt>
              </c:numCache>
            </c:numRef>
          </c:yVal>
        </c:ser>
        <c:axId val="60470400"/>
        <c:axId val="60471936"/>
      </c:scatterChart>
      <c:valAx>
        <c:axId val="60470400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60471936"/>
        <c:crosses val="autoZero"/>
        <c:crossBetween val="midCat"/>
      </c:valAx>
      <c:valAx>
        <c:axId val="60471936"/>
        <c:scaling>
          <c:orientation val="minMax"/>
        </c:scaling>
        <c:axPos val="l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4704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errBars>
            <c:errBarType val="both"/>
            <c:errValType val="cust"/>
            <c:plus>
              <c:numRef>
                <c:f>siHNF4A!$C$65:$C$68</c:f>
                <c:numCache>
                  <c:formatCode>General</c:formatCode>
                  <c:ptCount val="4"/>
                  <c:pt idx="0">
                    <c:v>0.11872445297072272</c:v>
                  </c:pt>
                  <c:pt idx="1">
                    <c:v>0.22600204933563356</c:v>
                  </c:pt>
                  <c:pt idx="2">
                    <c:v>9.898562440576332E-2</c:v>
                  </c:pt>
                  <c:pt idx="3">
                    <c:v>8.0344742827729188E-2</c:v>
                  </c:pt>
                </c:numCache>
              </c:numRef>
            </c:plus>
            <c:minus>
              <c:numRef>
                <c:f>siHNF4A!$C$65:$C$68</c:f>
                <c:numCache>
                  <c:formatCode>General</c:formatCode>
                  <c:ptCount val="4"/>
                  <c:pt idx="0">
                    <c:v>0.11872445297072272</c:v>
                  </c:pt>
                  <c:pt idx="1">
                    <c:v>0.22600204933563356</c:v>
                  </c:pt>
                  <c:pt idx="2">
                    <c:v>9.898562440576332E-2</c:v>
                  </c:pt>
                  <c:pt idx="3">
                    <c:v>8.0344742827729188E-2</c:v>
                  </c:pt>
                </c:numCache>
              </c:numRef>
            </c:minus>
          </c:errBars>
          <c:cat>
            <c:strRef>
              <c:f>(siHNF4A!$A$65,siHNF4A!$A$66,siHNF4A!$A$67,siHNF4A!$A$68)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siHNF4A!$B$65:$B$68</c:f>
              <c:numCache>
                <c:formatCode>0.0</c:formatCode>
                <c:ptCount val="4"/>
                <c:pt idx="0">
                  <c:v>0.505891750980763</c:v>
                </c:pt>
                <c:pt idx="1">
                  <c:v>1.0091611939729561</c:v>
                </c:pt>
                <c:pt idx="2">
                  <c:v>1.2775641274319576</c:v>
                </c:pt>
                <c:pt idx="3">
                  <c:v>2.7638655536703465</c:v>
                </c:pt>
              </c:numCache>
            </c:numRef>
          </c:val>
        </c:ser>
        <c:axId val="60528512"/>
        <c:axId val="60530048"/>
      </c:barChart>
      <c:catAx>
        <c:axId val="6052851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530048"/>
        <c:crosses val="autoZero"/>
        <c:auto val="1"/>
        <c:lblAlgn val="ctr"/>
        <c:lblOffset val="100"/>
      </c:catAx>
      <c:valAx>
        <c:axId val="60530048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siHNF4A!$M$48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1052E-2"/>
              <c:y val="0.2049764779515062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5285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317"/>
          <c:y val="2.7200801823077405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NTP</c:v>
          </c:tx>
          <c:errBars>
            <c:errBarType val="both"/>
            <c:errValType val="cust"/>
            <c:plus>
              <c:numRef>
                <c:f>siHNF4A!$O$58:$O$59</c:f>
                <c:numCache>
                  <c:formatCode>General</c:formatCode>
                  <c:ptCount val="2"/>
                  <c:pt idx="0">
                    <c:v>0.66094890720161814</c:v>
                  </c:pt>
                  <c:pt idx="1">
                    <c:v>0.16362744124848003</c:v>
                  </c:pt>
                </c:numCache>
              </c:numRef>
            </c:plus>
            <c:minus>
              <c:numRef>
                <c:f>siHNF4A!$O$58:$O$59</c:f>
                <c:numCache>
                  <c:formatCode>General</c:formatCode>
                  <c:ptCount val="2"/>
                  <c:pt idx="0">
                    <c:v>0.66094890720161814</c:v>
                  </c:pt>
                  <c:pt idx="1">
                    <c:v>0.16362744124848003</c:v>
                  </c:pt>
                </c:numCache>
              </c:numRef>
            </c:minus>
          </c:errBars>
          <c:cat>
            <c:strRef>
              <c:f>siHNF4A!$M$58:$M$59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siHNF4A!$N$58:$N$59</c:f>
              <c:numCache>
                <c:formatCode>0.0</c:formatCode>
                <c:ptCount val="2"/>
                <c:pt idx="0">
                  <c:v>2.0812742803855917</c:v>
                </c:pt>
                <c:pt idx="1">
                  <c:v>2.171362885928303</c:v>
                </c:pt>
              </c:numCache>
            </c:numRef>
          </c:val>
        </c:ser>
        <c:axId val="60554624"/>
        <c:axId val="60564608"/>
      </c:barChart>
      <c:catAx>
        <c:axId val="6055462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564608"/>
        <c:crosses val="autoZero"/>
        <c:auto val="1"/>
        <c:lblAlgn val="ctr"/>
        <c:lblOffset val="100"/>
      </c:catAx>
      <c:valAx>
        <c:axId val="60564608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siHNF4A!$M$57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5546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siMRAP2!$G$9:$G$13</c:f>
              <c:numCache>
                <c:formatCode>0.00</c:formatCode>
                <c:ptCount val="5"/>
                <c:pt idx="0">
                  <c:v>-0.86341728222799241</c:v>
                </c:pt>
                <c:pt idx="1">
                  <c:v>-0.34469449671881253</c:v>
                </c:pt>
                <c:pt idx="2">
                  <c:v>0.13658271777200767</c:v>
                </c:pt>
                <c:pt idx="3">
                  <c:v>0.66357802924717735</c:v>
                </c:pt>
                <c:pt idx="4">
                  <c:v>0.96049145871632635</c:v>
                </c:pt>
              </c:numCache>
            </c:numRef>
          </c:xVal>
          <c:yVal>
            <c:numRef>
              <c:f>siMRAP2!$H$9:$H$13</c:f>
              <c:numCache>
                <c:formatCode>0.00</c:formatCode>
                <c:ptCount val="5"/>
                <c:pt idx="0">
                  <c:v>-1.5157001606532143</c:v>
                </c:pt>
                <c:pt idx="1">
                  <c:v>-0.99567862621735748</c:v>
                </c:pt>
                <c:pt idx="2">
                  <c:v>-0.55284196865778079</c:v>
                </c:pt>
                <c:pt idx="3">
                  <c:v>-4.3831569524636731E-2</c:v>
                </c:pt>
                <c:pt idx="4">
                  <c:v>0.20924684875337374</c:v>
                </c:pt>
              </c:numCache>
            </c:numRef>
          </c:yVal>
        </c:ser>
        <c:axId val="60605952"/>
        <c:axId val="60607488"/>
      </c:scatterChart>
      <c:valAx>
        <c:axId val="60605952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60607488"/>
        <c:crosses val="autoZero"/>
        <c:crossBetween val="midCat"/>
      </c:valAx>
      <c:valAx>
        <c:axId val="60607488"/>
        <c:scaling>
          <c:orientation val="minMax"/>
        </c:scaling>
        <c:axPos val="l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6059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errBars>
            <c:errBarType val="both"/>
            <c:errValType val="cust"/>
            <c:plus>
              <c:numRef>
                <c:f>siMRAP2!$C$65:$C$68</c:f>
                <c:numCache>
                  <c:formatCode>General</c:formatCode>
                  <c:ptCount val="4"/>
                  <c:pt idx="0">
                    <c:v>5.9118112141309284E-2</c:v>
                  </c:pt>
                  <c:pt idx="1">
                    <c:v>0.19084637000308288</c:v>
                  </c:pt>
                  <c:pt idx="2">
                    <c:v>0.17946503142817141</c:v>
                  </c:pt>
                  <c:pt idx="3">
                    <c:v>0.98646684713810384</c:v>
                  </c:pt>
                </c:numCache>
              </c:numRef>
            </c:plus>
            <c:minus>
              <c:numRef>
                <c:f>siMRAP2!$C$65:$C$68</c:f>
                <c:numCache>
                  <c:formatCode>General</c:formatCode>
                  <c:ptCount val="4"/>
                  <c:pt idx="0">
                    <c:v>5.9118112141309284E-2</c:v>
                  </c:pt>
                  <c:pt idx="1">
                    <c:v>0.19084637000308288</c:v>
                  </c:pt>
                  <c:pt idx="2">
                    <c:v>0.17946503142817141</c:v>
                  </c:pt>
                  <c:pt idx="3">
                    <c:v>0.98646684713810384</c:v>
                  </c:pt>
                </c:numCache>
              </c:numRef>
            </c:minus>
          </c:errBars>
          <c:cat>
            <c:strRef>
              <c:f>(siMRAP2!$A$65,siMRAP2!$A$66,siMRAP2!$A$67,siMRAP2!$A$68)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siMRAP2!$B$65:$B$68</c:f>
              <c:numCache>
                <c:formatCode>0.0</c:formatCode>
                <c:ptCount val="4"/>
                <c:pt idx="0">
                  <c:v>0.23191436843857072</c:v>
                </c:pt>
                <c:pt idx="1">
                  <c:v>0.89044471901838473</c:v>
                </c:pt>
                <c:pt idx="2">
                  <c:v>0.91208566385736967</c:v>
                </c:pt>
                <c:pt idx="3">
                  <c:v>3.5735580827098077</c:v>
                </c:pt>
              </c:numCache>
            </c:numRef>
          </c:val>
        </c:ser>
        <c:axId val="60647680"/>
        <c:axId val="60669952"/>
      </c:barChart>
      <c:catAx>
        <c:axId val="6064768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669952"/>
        <c:crosses val="autoZero"/>
        <c:auto val="1"/>
        <c:lblAlgn val="ctr"/>
        <c:lblOffset val="100"/>
      </c:catAx>
      <c:valAx>
        <c:axId val="60669952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siMRAP2!$M$48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1052E-2"/>
              <c:y val="0.2049764779515062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6476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326"/>
          <c:y val="2.7200801823077422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NTP</c:v>
          </c:tx>
          <c:errBars>
            <c:errBarType val="both"/>
            <c:errValType val="cust"/>
            <c:plus>
              <c:numRef>
                <c:f>siMRAP2!$O$58:$O$59</c:f>
                <c:numCache>
                  <c:formatCode>General</c:formatCode>
                  <c:ptCount val="2"/>
                  <c:pt idx="0">
                    <c:v>0.3045559500393592</c:v>
                  </c:pt>
                  <c:pt idx="1">
                    <c:v>1.9286502204390856</c:v>
                  </c:pt>
                </c:numCache>
              </c:numRef>
            </c:plus>
            <c:minus>
              <c:numRef>
                <c:f>siMRAP2!$O$58:$O$59</c:f>
                <c:numCache>
                  <c:formatCode>General</c:formatCode>
                  <c:ptCount val="2"/>
                  <c:pt idx="0">
                    <c:v>0.3045559500393592</c:v>
                  </c:pt>
                  <c:pt idx="1">
                    <c:v>1.9286502204390856</c:v>
                  </c:pt>
                </c:numCache>
              </c:numRef>
            </c:minus>
          </c:errBars>
          <c:cat>
            <c:strRef>
              <c:f>siMRAP2!$M$58:$M$59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siMRAP2!$N$58:$N$59</c:f>
              <c:numCache>
                <c:formatCode>0.0</c:formatCode>
                <c:ptCount val="2"/>
                <c:pt idx="0">
                  <c:v>3.8789633730182143</c:v>
                </c:pt>
                <c:pt idx="1">
                  <c:v>4.1581374523313928</c:v>
                </c:pt>
              </c:numCache>
            </c:numRef>
          </c:val>
        </c:ser>
        <c:axId val="60772352"/>
        <c:axId val="60773888"/>
      </c:barChart>
      <c:catAx>
        <c:axId val="6077235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773888"/>
        <c:crosses val="autoZero"/>
        <c:auto val="1"/>
        <c:lblAlgn val="ctr"/>
        <c:lblOffset val="100"/>
      </c:catAx>
      <c:valAx>
        <c:axId val="60773888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siMRAP2!$M$57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6077235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57150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57150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57150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fils/marlene/Mes%20documents/Endo%20cell-betaTrophin/ELISA/Insulin%20secretion%20Human%20beta%20cell%20line%20october%20marianas%20formu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ptember"/>
      <sheetName val="September (2)"/>
      <sheetName val="October"/>
      <sheetName val="October (2)"/>
      <sheetName val="November 7"/>
      <sheetName val="November 7 (3)"/>
      <sheetName val="November 18"/>
      <sheetName val="November 18 (2)"/>
      <sheetName val="February"/>
      <sheetName val="Sheet3"/>
      <sheetName val="February (2)"/>
      <sheetName val="February (3)"/>
      <sheetName val="February (4)"/>
      <sheetName val="juillet P59"/>
      <sheetName val="juillet P66"/>
      <sheetName val="juillet P88"/>
      <sheetName val="sept P64 P73"/>
      <sheetName val="sept P64 P73 (2)"/>
      <sheetName val="sept P64bis"/>
      <sheetName val="multislip P74"/>
      <sheetName val="multislip P82"/>
      <sheetName val="nov P81"/>
      <sheetName val="nov P81 (2)"/>
      <sheetName val="dec2014 P73"/>
      <sheetName val="dec2014 P73 MEL"/>
      <sheetName val="dec2014 P75"/>
      <sheetName val="dec2014 P75 MEL"/>
      <sheetName val="dec2014 P76-77"/>
      <sheetName val="dec2014 P76-77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1">
          <cell r="A51" t="str">
            <v>0,5 mM Glc</v>
          </cell>
        </row>
        <row r="52">
          <cell r="A52" t="str">
            <v>11 mM Glc</v>
          </cell>
        </row>
        <row r="53">
          <cell r="A53" t="str">
            <v>11 mM Glc + FSK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zoomScale="80" zoomScaleNormal="80" workbookViewId="0">
      <selection activeCell="E17" sqref="E17"/>
    </sheetView>
  </sheetViews>
  <sheetFormatPr baseColWidth="10" defaultColWidth="8.75" defaultRowHeight="12.75"/>
  <cols>
    <col min="1" max="1" width="28.125" style="1" customWidth="1"/>
    <col min="2" max="2" width="9.5" style="2" bestFit="1" customWidth="1"/>
    <col min="3" max="3" width="11.875" style="2" bestFit="1" customWidth="1"/>
    <col min="4" max="4" width="7.875" style="2" customWidth="1"/>
    <col min="5" max="5" width="6" style="2" bestFit="1" customWidth="1"/>
    <col min="6" max="8" width="11" style="2" bestFit="1" customWidth="1"/>
    <col min="9" max="9" width="12.125" style="2" bestFit="1" customWidth="1"/>
    <col min="10" max="10" width="12" style="2" bestFit="1" customWidth="1"/>
    <col min="11" max="11" width="12.125" style="2" bestFit="1" customWidth="1"/>
    <col min="12" max="12" width="13" style="2" bestFit="1" customWidth="1"/>
    <col min="13" max="13" width="14.875" style="2" bestFit="1" customWidth="1"/>
    <col min="14" max="14" width="13.75" style="2" bestFit="1" customWidth="1"/>
    <col min="15" max="15" width="14" style="2" customWidth="1"/>
    <col min="16" max="16" width="11.375" style="2" customWidth="1"/>
    <col min="17" max="17" width="10.375" style="2" bestFit="1" customWidth="1"/>
    <col min="18" max="16384" width="8.75" style="2"/>
  </cols>
  <sheetData>
    <row r="1" spans="1:20">
      <c r="A1" s="1" t="s">
        <v>0</v>
      </c>
      <c r="B1" s="63">
        <v>42254</v>
      </c>
    </row>
    <row r="2" spans="1:20">
      <c r="A2" s="1" t="s">
        <v>1</v>
      </c>
      <c r="B2" s="2">
        <v>81</v>
      </c>
      <c r="C2" s="3"/>
      <c r="D2" s="38"/>
      <c r="E2" s="64"/>
      <c r="F2" s="38"/>
      <c r="G2" s="38"/>
    </row>
    <row r="3" spans="1:20">
      <c r="A3" s="1" t="s">
        <v>2</v>
      </c>
      <c r="B3" s="2" t="s">
        <v>43</v>
      </c>
      <c r="D3" s="38"/>
      <c r="E3" s="38"/>
      <c r="F3" s="38"/>
      <c r="G3" s="38"/>
    </row>
    <row r="4" spans="1:20">
      <c r="D4" s="38"/>
      <c r="E4" s="38"/>
      <c r="F4" s="38"/>
      <c r="G4" s="38"/>
    </row>
    <row r="5" spans="1:20">
      <c r="A5" s="2"/>
      <c r="D5" s="38"/>
      <c r="E5" s="38"/>
      <c r="F5" s="38"/>
      <c r="G5" s="38"/>
    </row>
    <row r="6" spans="1:20" ht="15">
      <c r="N6"/>
      <c r="O6"/>
      <c r="P6"/>
    </row>
    <row r="7" spans="1:20" ht="15">
      <c r="A7" s="10" t="s">
        <v>3</v>
      </c>
      <c r="B7" s="6" t="s">
        <v>4</v>
      </c>
      <c r="C7" s="7" t="s">
        <v>5</v>
      </c>
      <c r="D7" s="7"/>
      <c r="E7" s="8" t="s">
        <v>6</v>
      </c>
      <c r="F7" s="9" t="s">
        <v>7</v>
      </c>
      <c r="G7" s="10" t="s">
        <v>8</v>
      </c>
      <c r="H7" s="10" t="s">
        <v>9</v>
      </c>
      <c r="N7"/>
      <c r="O7"/>
      <c r="P7"/>
    </row>
    <row r="8" spans="1:20" ht="15">
      <c r="A8" s="10">
        <v>0</v>
      </c>
      <c r="B8" s="10">
        <f>A8/23</f>
        <v>0</v>
      </c>
      <c r="C8" s="65">
        <v>7.1999999999999995E-2</v>
      </c>
      <c r="D8" s="65">
        <v>6.8000000000000005E-2</v>
      </c>
      <c r="E8" s="11">
        <f t="shared" ref="E8:E13" si="0">AVERAGE(C8:D8)</f>
        <v>7.0000000000000007E-2</v>
      </c>
      <c r="F8" s="12"/>
      <c r="G8" s="10"/>
      <c r="H8" s="10"/>
      <c r="N8"/>
      <c r="O8"/>
      <c r="P8"/>
    </row>
    <row r="9" spans="1:20" ht="15">
      <c r="A9" s="10">
        <v>3.15</v>
      </c>
      <c r="B9" s="10">
        <f t="shared" ref="B9:B13" si="1">A9/23</f>
        <v>0.13695652173913042</v>
      </c>
      <c r="C9" s="65">
        <v>7.0999999999999994E-2</v>
      </c>
      <c r="D9" s="65">
        <v>8.2000000000000003E-2</v>
      </c>
      <c r="E9" s="11">
        <f t="shared" si="0"/>
        <v>7.6499999999999999E-2</v>
      </c>
      <c r="F9" s="12">
        <f>(E9-$E$8)</f>
        <v>6.4999999999999919E-3</v>
      </c>
      <c r="G9" s="12">
        <f>LOG(B9)</f>
        <v>-0.86341728222799241</v>
      </c>
      <c r="H9" s="12">
        <f>LOG(F9)</f>
        <v>-2.1870866433571448</v>
      </c>
      <c r="N9"/>
      <c r="O9"/>
      <c r="P9"/>
    </row>
    <row r="10" spans="1:20" ht="15">
      <c r="A10" s="10">
        <v>10.4</v>
      </c>
      <c r="B10" s="10">
        <f t="shared" si="1"/>
        <v>0.45217391304347826</v>
      </c>
      <c r="C10" s="65">
        <v>0.14499999999999999</v>
      </c>
      <c r="D10" s="65">
        <v>0.14499999999999999</v>
      </c>
      <c r="E10" s="11">
        <f t="shared" si="0"/>
        <v>0.14499999999999999</v>
      </c>
      <c r="F10" s="12">
        <f>(E10-$E$8)</f>
        <v>7.4999999999999983E-2</v>
      </c>
      <c r="G10" s="12">
        <f>LOG(B10)</f>
        <v>-0.34469449671881253</v>
      </c>
      <c r="H10" s="12">
        <f>LOG(F10)</f>
        <v>-1.1249387366083001</v>
      </c>
      <c r="N10"/>
      <c r="O10"/>
      <c r="P10"/>
    </row>
    <row r="11" spans="1:20" ht="15">
      <c r="A11" s="10">
        <v>31.5</v>
      </c>
      <c r="B11" s="10">
        <f t="shared" si="1"/>
        <v>1.3695652173913044</v>
      </c>
      <c r="C11" s="65">
        <v>0.32600000000000001</v>
      </c>
      <c r="D11" s="65">
        <v>0.33200000000000002</v>
      </c>
      <c r="E11" s="11">
        <f t="shared" si="0"/>
        <v>0.32900000000000001</v>
      </c>
      <c r="F11" s="12">
        <f>(E11-$E$8)</f>
        <v>0.25900000000000001</v>
      </c>
      <c r="G11" s="12">
        <f>LOG(B11)</f>
        <v>0.13658271777200767</v>
      </c>
      <c r="H11" s="12">
        <f>LOG(F11)</f>
        <v>-0.5867002359187482</v>
      </c>
      <c r="N11"/>
      <c r="O11"/>
      <c r="P11"/>
      <c r="Q11"/>
      <c r="R11"/>
      <c r="S11"/>
      <c r="T11"/>
    </row>
    <row r="12" spans="1:20" ht="15">
      <c r="A12" s="10">
        <v>106</v>
      </c>
      <c r="B12" s="10">
        <f t="shared" si="1"/>
        <v>4.6086956521739131</v>
      </c>
      <c r="C12" s="65">
        <v>0.94699999999999995</v>
      </c>
      <c r="D12" s="65">
        <v>0.98899999999999999</v>
      </c>
      <c r="E12" s="11">
        <f t="shared" si="0"/>
        <v>0.96799999999999997</v>
      </c>
      <c r="F12" s="12">
        <f>(E12-$E$8)</f>
        <v>0.89799999999999991</v>
      </c>
      <c r="G12" s="12">
        <f>LOG(B12)</f>
        <v>0.66357802924717735</v>
      </c>
      <c r="H12" s="12">
        <f>LOG(F12)</f>
        <v>-4.6723663332695675E-2</v>
      </c>
      <c r="N12"/>
      <c r="O12"/>
      <c r="P12"/>
      <c r="Q12"/>
      <c r="R12"/>
      <c r="S12"/>
      <c r="T12"/>
    </row>
    <row r="13" spans="1:20" ht="15">
      <c r="A13" s="10">
        <v>210</v>
      </c>
      <c r="B13" s="10">
        <f t="shared" si="1"/>
        <v>9.1304347826086953</v>
      </c>
      <c r="C13" s="65">
        <v>1.738</v>
      </c>
      <c r="D13" s="65">
        <v>1.5109999999999999</v>
      </c>
      <c r="E13" s="11">
        <f t="shared" si="0"/>
        <v>1.6244999999999998</v>
      </c>
      <c r="F13" s="12">
        <f>(E13-$E$8)</f>
        <v>1.5544999999999998</v>
      </c>
      <c r="G13" s="12">
        <f>LOG(B13)</f>
        <v>0.96049145871632635</v>
      </c>
      <c r="H13" s="12">
        <f>LOG(F13)</f>
        <v>0.19159072637921057</v>
      </c>
      <c r="N13"/>
      <c r="O13"/>
      <c r="P13"/>
    </row>
    <row r="14" spans="1:20" ht="15">
      <c r="N14"/>
    </row>
    <row r="15" spans="1:20" ht="15">
      <c r="A15" s="5" t="s">
        <v>10</v>
      </c>
      <c r="B15" s="11">
        <f>SLOPE(H9:H13,G9:G13)</f>
        <v>1.2650455423763929</v>
      </c>
      <c r="N15"/>
    </row>
    <row r="16" spans="1:20" ht="15">
      <c r="A16" s="5" t="s">
        <v>11</v>
      </c>
      <c r="B16" s="11">
        <f>INTERCEPT(H9:H13,G9:G13)</f>
        <v>-0.89056947134589604</v>
      </c>
      <c r="C16" s="13"/>
      <c r="G16" s="13"/>
      <c r="H16" s="13"/>
    </row>
    <row r="17" spans="1:17" ht="15">
      <c r="B17"/>
      <c r="C17"/>
      <c r="D17"/>
      <c r="E17"/>
      <c r="F17"/>
      <c r="G17"/>
    </row>
    <row r="18" spans="1:17" ht="15">
      <c r="B18"/>
      <c r="C18"/>
      <c r="D18"/>
      <c r="E18"/>
      <c r="F18"/>
      <c r="G18"/>
    </row>
    <row r="19" spans="1:17" ht="23.25">
      <c r="A19" s="14" t="s">
        <v>12</v>
      </c>
      <c r="B19" s="15"/>
      <c r="C19" s="15"/>
      <c r="K19" s="16"/>
      <c r="L19" s="17" t="s">
        <v>13</v>
      </c>
      <c r="M19" s="18"/>
    </row>
    <row r="20" spans="1:17" s="17" customFormat="1">
      <c r="A20" s="19" t="s">
        <v>14</v>
      </c>
      <c r="B20" s="9" t="s">
        <v>15</v>
      </c>
      <c r="C20" s="9" t="s">
        <v>15</v>
      </c>
      <c r="D20" s="9" t="s">
        <v>16</v>
      </c>
      <c r="E20" s="20" t="s">
        <v>17</v>
      </c>
      <c r="F20" s="21" t="s">
        <v>9</v>
      </c>
      <c r="G20" s="21" t="s">
        <v>18</v>
      </c>
      <c r="H20" s="21" t="s">
        <v>19</v>
      </c>
      <c r="I20" s="9" t="s">
        <v>20</v>
      </c>
      <c r="J20" s="21" t="s">
        <v>21</v>
      </c>
      <c r="K20" s="21" t="s">
        <v>22</v>
      </c>
      <c r="L20" s="21" t="s">
        <v>23</v>
      </c>
      <c r="M20" s="22" t="s">
        <v>24</v>
      </c>
    </row>
    <row r="21" spans="1:17" s="24" customFormat="1">
      <c r="A21" s="23"/>
      <c r="L21" s="25"/>
      <c r="M21" s="26"/>
    </row>
    <row r="22" spans="1:17" ht="15">
      <c r="A22" s="1" t="s">
        <v>25</v>
      </c>
      <c r="B22" s="65">
        <v>0.60899999999999999</v>
      </c>
      <c r="C22" s="65">
        <v>0.63400000000000001</v>
      </c>
      <c r="D22" s="27">
        <f>AVERAGE(B22:C22)</f>
        <v>0.62149999999999994</v>
      </c>
      <c r="E22" s="27">
        <f t="shared" ref="E22:E27" si="2">D22-E$8</f>
        <v>0.55149999999999988</v>
      </c>
      <c r="F22" s="27">
        <f>LOG(E22)</f>
        <v>-0.25845448322379067</v>
      </c>
      <c r="G22" s="28">
        <f>(F22-$B$16)/$B$15</f>
        <v>0.49967765345006859</v>
      </c>
      <c r="H22" s="28">
        <f>10^G22</f>
        <v>3.1599313925234518</v>
      </c>
      <c r="I22" s="29">
        <v>500</v>
      </c>
      <c r="J22" s="30">
        <f>(H22*I22)</f>
        <v>1579.965696261726</v>
      </c>
      <c r="K22" s="31">
        <f>(0.05*J22/1000)*1000</f>
        <v>78.9982848130863</v>
      </c>
      <c r="L22" s="32">
        <f>K22+K40+K50</f>
        <v>80.773943541592985</v>
      </c>
      <c r="M22" s="33">
        <f>(L22*1000000/50000)/1000</f>
        <v>1.6154788708318597</v>
      </c>
      <c r="N22" s="34"/>
    </row>
    <row r="23" spans="1:17" ht="15">
      <c r="B23" s="65">
        <v>0.68899999999999995</v>
      </c>
      <c r="C23" s="65">
        <v>0.72199999999999998</v>
      </c>
      <c r="D23" s="27">
        <f t="shared" ref="D23:D27" si="3">AVERAGE(B23:C23)</f>
        <v>0.70550000000000002</v>
      </c>
      <c r="E23" s="27">
        <f t="shared" si="2"/>
        <v>0.63549999999999995</v>
      </c>
      <c r="F23" s="27">
        <f t="shared" ref="F23:F27" si="4">LOG(E23)</f>
        <v>-0.19688444510997305</v>
      </c>
      <c r="G23" s="28">
        <f t="shared" ref="G23:G27" si="5">(F23-$B$16)/$B$15</f>
        <v>0.54834786811930347</v>
      </c>
      <c r="H23" s="28">
        <f t="shared" ref="H23:H27" si="6">10^G23</f>
        <v>3.5346618140954549</v>
      </c>
      <c r="I23" s="29">
        <v>500</v>
      </c>
      <c r="J23" s="30">
        <f t="shared" ref="J23:J27" si="7">(H23*I23)</f>
        <v>1767.3309070477274</v>
      </c>
      <c r="K23" s="31">
        <f t="shared" ref="K23:K27" si="8">(0.05*J23/1000)*1000</f>
        <v>88.366545352386368</v>
      </c>
      <c r="L23" s="32">
        <f>K23+K41+K51</f>
        <v>89.547753753027649</v>
      </c>
      <c r="M23" s="33">
        <f t="shared" ref="M23:M27" si="9">(L23*1000000/50000)/1000</f>
        <v>1.790955075060553</v>
      </c>
      <c r="N23" s="34"/>
    </row>
    <row r="24" spans="1:17" ht="15">
      <c r="B24" s="65">
        <v>0.61399999999999999</v>
      </c>
      <c r="C24" s="65">
        <v>0.61</v>
      </c>
      <c r="D24" s="27">
        <f t="shared" si="3"/>
        <v>0.61199999999999999</v>
      </c>
      <c r="E24" s="27">
        <f t="shared" si="2"/>
        <v>0.54200000000000004</v>
      </c>
      <c r="F24" s="27">
        <f t="shared" si="4"/>
        <v>-0.26600071346161303</v>
      </c>
      <c r="G24" s="28">
        <f t="shared" si="5"/>
        <v>0.49371246881043368</v>
      </c>
      <c r="H24" s="28">
        <f t="shared" si="6"/>
        <v>3.1168253597659485</v>
      </c>
      <c r="I24" s="29">
        <v>500</v>
      </c>
      <c r="J24" s="30">
        <f t="shared" si="7"/>
        <v>1558.4126798829743</v>
      </c>
      <c r="K24" s="31">
        <f t="shared" si="8"/>
        <v>77.920633994148716</v>
      </c>
      <c r="L24" s="32">
        <f t="shared" ref="L24:L27" si="10">K24+K42+K52</f>
        <v>80.341564884307488</v>
      </c>
      <c r="M24" s="33">
        <f t="shared" si="9"/>
        <v>1.6068312976861499</v>
      </c>
      <c r="N24" s="34"/>
    </row>
    <row r="25" spans="1:17" ht="15">
      <c r="A25" s="1" t="s">
        <v>26</v>
      </c>
      <c r="B25" s="65">
        <v>0.60899999999999999</v>
      </c>
      <c r="C25" s="65">
        <v>0.58399999999999996</v>
      </c>
      <c r="D25" s="27">
        <f t="shared" si="3"/>
        <v>0.59650000000000003</v>
      </c>
      <c r="E25" s="27">
        <f t="shared" si="2"/>
        <v>0.52649999999999997</v>
      </c>
      <c r="F25" s="27">
        <f t="shared" si="4"/>
        <v>-0.27860162447849468</v>
      </c>
      <c r="G25" s="28">
        <f t="shared" si="5"/>
        <v>0.48375163293948881</v>
      </c>
      <c r="H25" s="28">
        <f t="shared" si="6"/>
        <v>3.0461524385846492</v>
      </c>
      <c r="I25" s="29">
        <v>500</v>
      </c>
      <c r="J25" s="30">
        <f t="shared" si="7"/>
        <v>1523.0762192923246</v>
      </c>
      <c r="K25" s="31">
        <f t="shared" si="8"/>
        <v>76.153810964616227</v>
      </c>
      <c r="L25" s="32">
        <f t="shared" si="10"/>
        <v>79.63751276518714</v>
      </c>
      <c r="M25" s="33">
        <f t="shared" si="9"/>
        <v>1.5927502553037429</v>
      </c>
      <c r="N25" s="34"/>
    </row>
    <row r="26" spans="1:17" ht="15">
      <c r="B26" s="65">
        <v>0.625</v>
      </c>
      <c r="C26" s="65">
        <v>0.70499999999999996</v>
      </c>
      <c r="D26" s="27">
        <f t="shared" si="3"/>
        <v>0.66500000000000004</v>
      </c>
      <c r="E26" s="27">
        <f t="shared" si="2"/>
        <v>0.59499999999999997</v>
      </c>
      <c r="F26" s="27">
        <f t="shared" si="4"/>
        <v>-0.22548303427145044</v>
      </c>
      <c r="G26" s="28">
        <f t="shared" si="5"/>
        <v>0.52574110164056087</v>
      </c>
      <c r="H26" s="28">
        <f t="shared" si="6"/>
        <v>3.3553752877634739</v>
      </c>
      <c r="I26" s="29">
        <v>500</v>
      </c>
      <c r="J26" s="30">
        <f t="shared" si="7"/>
        <v>1677.6876438817369</v>
      </c>
      <c r="K26" s="31">
        <f t="shared" si="8"/>
        <v>83.884382194086854</v>
      </c>
      <c r="L26" s="32">
        <f t="shared" si="10"/>
        <v>87.043146214429683</v>
      </c>
      <c r="M26" s="33">
        <f t="shared" si="9"/>
        <v>1.7408629242885936</v>
      </c>
      <c r="N26" s="34"/>
    </row>
    <row r="27" spans="1:17" ht="15">
      <c r="B27" s="65">
        <v>0.57899999999999996</v>
      </c>
      <c r="C27" s="65">
        <v>0.61799999999999999</v>
      </c>
      <c r="D27" s="27">
        <f t="shared" si="3"/>
        <v>0.59850000000000003</v>
      </c>
      <c r="E27" s="27">
        <f t="shared" si="2"/>
        <v>0.52849999999999997</v>
      </c>
      <c r="F27" s="27">
        <f t="shared" si="4"/>
        <v>-0.27695500835655495</v>
      </c>
      <c r="G27" s="28">
        <f t="shared" si="5"/>
        <v>0.48505325890217671</v>
      </c>
      <c r="H27" s="28">
        <f t="shared" si="6"/>
        <v>3.0552957707997757</v>
      </c>
      <c r="I27" s="29">
        <v>500</v>
      </c>
      <c r="J27" s="30">
        <f t="shared" si="7"/>
        <v>1527.6478853998879</v>
      </c>
      <c r="K27" s="31">
        <f t="shared" si="8"/>
        <v>76.382394269994393</v>
      </c>
      <c r="L27" s="32">
        <f t="shared" si="10"/>
        <v>79.852988651843475</v>
      </c>
      <c r="M27" s="33">
        <f t="shared" si="9"/>
        <v>1.5970597730368694</v>
      </c>
      <c r="N27" s="34"/>
    </row>
    <row r="28" spans="1:17" ht="23.25">
      <c r="A28" s="14" t="s">
        <v>12</v>
      </c>
      <c r="B28" s="15"/>
      <c r="C28" s="15"/>
      <c r="K28" s="16"/>
      <c r="L28" s="17" t="s">
        <v>13</v>
      </c>
      <c r="M28" s="18"/>
    </row>
    <row r="29" spans="1:17" s="17" customFormat="1">
      <c r="A29" s="19" t="s">
        <v>14</v>
      </c>
      <c r="B29" s="9" t="s">
        <v>15</v>
      </c>
      <c r="C29" s="9" t="s">
        <v>15</v>
      </c>
      <c r="D29" s="9" t="s">
        <v>16</v>
      </c>
      <c r="E29" s="20" t="s">
        <v>17</v>
      </c>
      <c r="F29" s="21" t="s">
        <v>9</v>
      </c>
      <c r="G29" s="21" t="s">
        <v>18</v>
      </c>
      <c r="H29" s="21" t="s">
        <v>19</v>
      </c>
      <c r="I29" s="9" t="s">
        <v>20</v>
      </c>
      <c r="J29" s="21" t="s">
        <v>21</v>
      </c>
      <c r="K29" s="21" t="s">
        <v>22</v>
      </c>
      <c r="L29" s="21" t="s">
        <v>23</v>
      </c>
      <c r="M29" s="22" t="s">
        <v>24</v>
      </c>
    </row>
    <row r="30" spans="1:17" s="24" customFormat="1">
      <c r="A30" s="23"/>
      <c r="L30" s="25"/>
      <c r="M30" s="26"/>
    </row>
    <row r="31" spans="1:17" ht="15">
      <c r="A31" s="1" t="s">
        <v>25</v>
      </c>
      <c r="B31" s="65">
        <v>0.60899999999999999</v>
      </c>
      <c r="C31" s="65">
        <v>0.63400000000000001</v>
      </c>
      <c r="D31" s="27">
        <f t="shared" ref="D31:D36" si="11">AVERAGE(B31:C31)</f>
        <v>0.62149999999999994</v>
      </c>
      <c r="E31" s="27">
        <f t="shared" ref="E31:E36" si="12">D31-E$8</f>
        <v>0.55149999999999988</v>
      </c>
      <c r="F31" s="27">
        <f>LOG(E31)</f>
        <v>-0.25845448322379067</v>
      </c>
      <c r="G31" s="28">
        <f>(F31-$B$16)/$B$15</f>
        <v>0.49967765345006859</v>
      </c>
      <c r="H31" s="28">
        <f>10^G31</f>
        <v>3.1599313925234518</v>
      </c>
      <c r="I31" s="29">
        <v>500</v>
      </c>
      <c r="J31" s="30">
        <f>(H31*I31)</f>
        <v>1579.965696261726</v>
      </c>
      <c r="K31" s="31">
        <f>(0.05*J31/1000)*1000</f>
        <v>78.9982848130863</v>
      </c>
      <c r="L31" s="32">
        <f>K31+K50</f>
        <v>80.215141883366144</v>
      </c>
      <c r="M31" s="33">
        <f>(L31*1000000/50000)/1000</f>
        <v>1.6043028376673227</v>
      </c>
      <c r="N31" s="35"/>
      <c r="Q31"/>
    </row>
    <row r="32" spans="1:17" ht="15">
      <c r="B32" s="65">
        <v>0.68899999999999995</v>
      </c>
      <c r="C32" s="65">
        <v>0.72199999999999998</v>
      </c>
      <c r="D32" s="27">
        <f t="shared" si="11"/>
        <v>0.70550000000000002</v>
      </c>
      <c r="E32" s="27">
        <f t="shared" si="12"/>
        <v>0.63549999999999995</v>
      </c>
      <c r="F32" s="27">
        <f t="shared" ref="F32:F36" si="13">LOG(E32)</f>
        <v>-0.19688444510997305</v>
      </c>
      <c r="G32" s="28">
        <f t="shared" ref="G32:G36" si="14">(F32-$B$16)/$B$15</f>
        <v>0.54834786811930347</v>
      </c>
      <c r="H32" s="28">
        <f t="shared" ref="H32:H36" si="15">10^G32</f>
        <v>3.5346618140954549</v>
      </c>
      <c r="I32" s="29">
        <v>500</v>
      </c>
      <c r="J32" s="30">
        <f t="shared" ref="J32:J36" si="16">(H32*I32)</f>
        <v>1767.3309070477274</v>
      </c>
      <c r="K32" s="31">
        <f t="shared" ref="K32:K36" si="17">(0.05*J32/1000)*1000</f>
        <v>88.366545352386368</v>
      </c>
      <c r="L32" s="32">
        <f>K32+K51</f>
        <v>89.224682826503781</v>
      </c>
      <c r="M32" s="33">
        <f t="shared" ref="M32:M36" si="18">(L32*1000000/50000)/1000</f>
        <v>1.7844936565300757</v>
      </c>
      <c r="N32" s="36"/>
      <c r="Q32"/>
    </row>
    <row r="33" spans="1:21" ht="15">
      <c r="B33" s="65">
        <v>0.61399999999999999</v>
      </c>
      <c r="C33" s="65">
        <v>0.61</v>
      </c>
      <c r="D33" s="27">
        <f t="shared" si="11"/>
        <v>0.61199999999999999</v>
      </c>
      <c r="E33" s="27">
        <f t="shared" si="12"/>
        <v>0.54200000000000004</v>
      </c>
      <c r="F33" s="27">
        <f t="shared" si="13"/>
        <v>-0.26600071346161303</v>
      </c>
      <c r="G33" s="28">
        <f t="shared" si="14"/>
        <v>0.49371246881043368</v>
      </c>
      <c r="H33" s="28">
        <f t="shared" si="15"/>
        <v>3.1168253597659485</v>
      </c>
      <c r="I33" s="29">
        <v>500</v>
      </c>
      <c r="J33" s="30">
        <f t="shared" si="16"/>
        <v>1558.4126798829743</v>
      </c>
      <c r="K33" s="31">
        <f t="shared" si="17"/>
        <v>77.920633994148716</v>
      </c>
      <c r="L33" s="32">
        <f t="shared" ref="L33:L36" si="19">K33+K52</f>
        <v>79.693634939323886</v>
      </c>
      <c r="M33" s="33">
        <f t="shared" si="18"/>
        <v>1.5938726987864777</v>
      </c>
      <c r="N33" s="36"/>
      <c r="Q33"/>
      <c r="R33"/>
      <c r="S33"/>
    </row>
    <row r="34" spans="1:21" ht="15">
      <c r="A34" s="1" t="s">
        <v>26</v>
      </c>
      <c r="B34" s="65">
        <v>0.60899999999999999</v>
      </c>
      <c r="C34" s="65">
        <v>0.58399999999999996</v>
      </c>
      <c r="D34" s="27">
        <f t="shared" si="11"/>
        <v>0.59650000000000003</v>
      </c>
      <c r="E34" s="27">
        <f t="shared" si="12"/>
        <v>0.52649999999999997</v>
      </c>
      <c r="F34" s="27">
        <f t="shared" si="13"/>
        <v>-0.27860162447849468</v>
      </c>
      <c r="G34" s="28">
        <f t="shared" si="14"/>
        <v>0.48375163293948881</v>
      </c>
      <c r="H34" s="28">
        <f t="shared" si="15"/>
        <v>3.0461524385846492</v>
      </c>
      <c r="I34" s="29">
        <v>500</v>
      </c>
      <c r="J34" s="30">
        <f t="shared" si="16"/>
        <v>1523.0762192923246</v>
      </c>
      <c r="K34" s="31">
        <f t="shared" si="17"/>
        <v>76.153810964616227</v>
      </c>
      <c r="L34" s="32">
        <f t="shared" si="19"/>
        <v>78.42594395101662</v>
      </c>
      <c r="M34" s="33">
        <f t="shared" si="18"/>
        <v>1.5685188790203324</v>
      </c>
      <c r="N34" s="36"/>
      <c r="Q34"/>
      <c r="R34"/>
      <c r="S34"/>
    </row>
    <row r="35" spans="1:21" ht="15">
      <c r="B35" s="65">
        <v>0.625</v>
      </c>
      <c r="C35" s="65">
        <v>0.70499999999999996</v>
      </c>
      <c r="D35" s="27">
        <f t="shared" si="11"/>
        <v>0.66500000000000004</v>
      </c>
      <c r="E35" s="27">
        <f t="shared" si="12"/>
        <v>0.59499999999999997</v>
      </c>
      <c r="F35" s="27">
        <f t="shared" si="13"/>
        <v>-0.22548303427145044</v>
      </c>
      <c r="G35" s="28">
        <f t="shared" si="14"/>
        <v>0.52574110164056087</v>
      </c>
      <c r="H35" s="28">
        <f t="shared" si="15"/>
        <v>3.3553752877634739</v>
      </c>
      <c r="I35" s="29">
        <v>500</v>
      </c>
      <c r="J35" s="30">
        <f t="shared" si="16"/>
        <v>1677.6876438817369</v>
      </c>
      <c r="K35" s="31">
        <f t="shared" si="17"/>
        <v>83.884382194086854</v>
      </c>
      <c r="L35" s="32">
        <f t="shared" si="19"/>
        <v>85.938686774939455</v>
      </c>
      <c r="M35" s="33">
        <f t="shared" si="18"/>
        <v>1.7187737354987891</v>
      </c>
      <c r="N35" s="36"/>
      <c r="Q35"/>
      <c r="R35"/>
      <c r="S35"/>
    </row>
    <row r="36" spans="1:21" ht="15">
      <c r="B36" s="65">
        <v>0.57899999999999996</v>
      </c>
      <c r="C36" s="65">
        <v>0.61799999999999999</v>
      </c>
      <c r="D36" s="27">
        <f t="shared" si="11"/>
        <v>0.59850000000000003</v>
      </c>
      <c r="E36" s="27">
        <f t="shared" si="12"/>
        <v>0.52849999999999997</v>
      </c>
      <c r="F36" s="27">
        <f t="shared" si="13"/>
        <v>-0.27695500835655495</v>
      </c>
      <c r="G36" s="28">
        <f t="shared" si="14"/>
        <v>0.48505325890217671</v>
      </c>
      <c r="H36" s="28">
        <f t="shared" si="15"/>
        <v>3.0552957707997757</v>
      </c>
      <c r="I36" s="29">
        <v>500</v>
      </c>
      <c r="J36" s="30">
        <f t="shared" si="16"/>
        <v>1527.6478853998879</v>
      </c>
      <c r="K36" s="31">
        <f t="shared" si="17"/>
        <v>76.382394269994393</v>
      </c>
      <c r="L36" s="32">
        <f t="shared" si="19"/>
        <v>78.667953823675589</v>
      </c>
      <c r="M36" s="33">
        <f t="shared" si="18"/>
        <v>1.5733590764735117</v>
      </c>
      <c r="N36" s="37"/>
      <c r="Q36"/>
      <c r="R36"/>
      <c r="S36"/>
    </row>
    <row r="37" spans="1:21" ht="15">
      <c r="R37"/>
      <c r="S37"/>
    </row>
    <row r="38" spans="1:21" ht="23.25">
      <c r="A38" s="14" t="s">
        <v>27</v>
      </c>
      <c r="E38" s="28"/>
      <c r="F38" s="27"/>
      <c r="H38" s="38"/>
      <c r="M38" s="39" t="s">
        <v>28</v>
      </c>
      <c r="R38"/>
      <c r="S38"/>
      <c r="T38"/>
    </row>
    <row r="39" spans="1:21" ht="15">
      <c r="A39" s="19" t="s">
        <v>14</v>
      </c>
      <c r="B39" s="21" t="s">
        <v>15</v>
      </c>
      <c r="C39" s="21" t="s">
        <v>15</v>
      </c>
      <c r="D39" s="9" t="s">
        <v>16</v>
      </c>
      <c r="E39" s="20" t="s">
        <v>17</v>
      </c>
      <c r="F39" s="21" t="s">
        <v>9</v>
      </c>
      <c r="G39" s="21" t="s">
        <v>18</v>
      </c>
      <c r="H39" s="21" t="s">
        <v>19</v>
      </c>
      <c r="I39" s="9" t="s">
        <v>20</v>
      </c>
      <c r="J39" s="21" t="s">
        <v>21</v>
      </c>
      <c r="K39" s="21" t="s">
        <v>29</v>
      </c>
      <c r="L39" s="21" t="s">
        <v>30</v>
      </c>
      <c r="M39" s="17" t="s">
        <v>31</v>
      </c>
      <c r="N39" s="40" t="s">
        <v>32</v>
      </c>
      <c r="R39"/>
      <c r="S39"/>
      <c r="T39"/>
    </row>
    <row r="40" spans="1:21" ht="15">
      <c r="A40" s="1" t="s">
        <v>33</v>
      </c>
      <c r="B40" s="65">
        <v>0.109</v>
      </c>
      <c r="C40" s="65">
        <v>9.9000000000000005E-2</v>
      </c>
      <c r="D40" s="27">
        <f>AVERAGE(B40:C40)</f>
        <v>0.10400000000000001</v>
      </c>
      <c r="E40" s="27">
        <f t="shared" ref="E40:E45" si="20">D40-E$8</f>
        <v>3.4000000000000002E-2</v>
      </c>
      <c r="F40" s="27">
        <f t="shared" ref="F40:F45" si="21">LOG(E40)</f>
        <v>-1.4685210829577449</v>
      </c>
      <c r="G40" s="28">
        <f t="shared" ref="G40:G45" si="22">(F40-$B$16)/$B$15</f>
        <v>-0.45686229645627185</v>
      </c>
      <c r="H40" s="27">
        <f t="shared" ref="H40:H45" si="23">10^G40</f>
        <v>0.34925103639177202</v>
      </c>
      <c r="I40" s="41">
        <v>16</v>
      </c>
      <c r="J40" s="42">
        <f t="shared" ref="J40:J45" si="24">H40*I40</f>
        <v>5.5880165822683523</v>
      </c>
      <c r="K40" s="30">
        <f>(0.1*J40/1000)*1000</f>
        <v>0.55880165822683525</v>
      </c>
      <c r="L40" s="43">
        <f>K40*100/L22</f>
        <v>0.69180930597884094</v>
      </c>
      <c r="M40" s="30">
        <f>AVERAGE(L40:L42)</f>
        <v>0.61968635716991327</v>
      </c>
      <c r="N40" s="44">
        <f>STDEV(L40:L42)</f>
        <v>0.23143219861066611</v>
      </c>
      <c r="R40"/>
      <c r="S40"/>
      <c r="T40"/>
      <c r="U40"/>
    </row>
    <row r="41" spans="1:21" ht="15">
      <c r="B41" s="65">
        <v>8.6999999999999994E-2</v>
      </c>
      <c r="C41" s="65">
        <v>8.6999999999999994E-2</v>
      </c>
      <c r="D41" s="27">
        <f t="shared" ref="D41:D45" si="25">AVERAGE(B41:C41)</f>
        <v>8.6999999999999994E-2</v>
      </c>
      <c r="E41" s="27">
        <f t="shared" si="20"/>
        <v>1.6999999999999987E-2</v>
      </c>
      <c r="F41" s="27">
        <f t="shared" si="21"/>
        <v>-1.7695510786217263</v>
      </c>
      <c r="G41" s="28">
        <f t="shared" si="22"/>
        <v>-0.69482210547508039</v>
      </c>
      <c r="H41" s="27">
        <f t="shared" si="23"/>
        <v>0.20191932907741789</v>
      </c>
      <c r="I41" s="41">
        <v>16</v>
      </c>
      <c r="J41" s="42">
        <f t="shared" si="24"/>
        <v>3.2307092652386862</v>
      </c>
      <c r="K41" s="30">
        <f t="shared" ref="K41:K45" si="26">(0.1*J41/1000)*1000</f>
        <v>0.32307092652386865</v>
      </c>
      <c r="L41" s="43">
        <f t="shared" ref="L41:L45" si="27">K41*100/L23</f>
        <v>0.36078060362619141</v>
      </c>
      <c r="M41" s="30"/>
      <c r="N41" s="44"/>
      <c r="R41"/>
      <c r="S41"/>
      <c r="T41"/>
      <c r="U41"/>
    </row>
    <row r="42" spans="1:21" s="17" customFormat="1" ht="15">
      <c r="A42" s="1"/>
      <c r="B42" s="65">
        <v>0.11700000000000001</v>
      </c>
      <c r="C42" s="65">
        <v>0.105</v>
      </c>
      <c r="D42" s="27">
        <f t="shared" si="25"/>
        <v>0.111</v>
      </c>
      <c r="E42" s="27">
        <f t="shared" si="20"/>
        <v>4.0999999999999995E-2</v>
      </c>
      <c r="F42" s="27">
        <f t="shared" si="21"/>
        <v>-1.3872161432802645</v>
      </c>
      <c r="G42" s="28">
        <f t="shared" si="22"/>
        <v>-0.39259193072323378</v>
      </c>
      <c r="H42" s="27">
        <f t="shared" si="23"/>
        <v>0.4049562156147507</v>
      </c>
      <c r="I42" s="41">
        <v>16</v>
      </c>
      <c r="J42" s="42">
        <f t="shared" si="24"/>
        <v>6.4792994498360112</v>
      </c>
      <c r="K42" s="30">
        <f t="shared" si="26"/>
        <v>0.64792994498360112</v>
      </c>
      <c r="L42" s="43">
        <f t="shared" si="27"/>
        <v>0.80646916190470719</v>
      </c>
      <c r="M42" s="30"/>
      <c r="N42" s="44"/>
      <c r="R42"/>
      <c r="S42"/>
      <c r="T42"/>
      <c r="U42"/>
    </row>
    <row r="43" spans="1:21" ht="15">
      <c r="A43" s="1" t="s">
        <v>34</v>
      </c>
      <c r="B43" s="65">
        <v>0.16200000000000001</v>
      </c>
      <c r="C43" s="65">
        <v>0.159</v>
      </c>
      <c r="D43" s="27">
        <f t="shared" si="25"/>
        <v>0.1605</v>
      </c>
      <c r="E43" s="27">
        <f t="shared" si="20"/>
        <v>9.0499999999999997E-2</v>
      </c>
      <c r="F43" s="27">
        <f t="shared" si="21"/>
        <v>-1.0433514207947967</v>
      </c>
      <c r="G43" s="28">
        <f t="shared" si="22"/>
        <v>-0.12077189660848035</v>
      </c>
      <c r="H43" s="27">
        <f t="shared" si="23"/>
        <v>0.75723050885657661</v>
      </c>
      <c r="I43" s="41">
        <v>16</v>
      </c>
      <c r="J43" s="42">
        <f t="shared" si="24"/>
        <v>12.115688141705226</v>
      </c>
      <c r="K43" s="30">
        <f t="shared" si="26"/>
        <v>1.2115688141705228</v>
      </c>
      <c r="L43" s="43">
        <f t="shared" si="27"/>
        <v>1.5213544121384837</v>
      </c>
      <c r="M43" s="30">
        <f>AVERAGE(L43:L45)</f>
        <v>1.4247464606843485</v>
      </c>
      <c r="N43" s="44">
        <f>STDEV(L43:L45)</f>
        <v>0.13628235500655989</v>
      </c>
      <c r="R43"/>
      <c r="S43"/>
      <c r="T43"/>
      <c r="U43"/>
    </row>
    <row r="44" spans="1:21" ht="15">
      <c r="A44" s="45"/>
      <c r="B44" s="65">
        <v>0.16</v>
      </c>
      <c r="C44" s="65">
        <v>0.14099999999999999</v>
      </c>
      <c r="D44" s="27">
        <f t="shared" si="25"/>
        <v>0.15049999999999999</v>
      </c>
      <c r="E44" s="27">
        <f t="shared" si="20"/>
        <v>8.0499999999999988E-2</v>
      </c>
      <c r="F44" s="27">
        <f t="shared" si="21"/>
        <v>-1.0942041196321315</v>
      </c>
      <c r="G44" s="28">
        <f t="shared" si="22"/>
        <v>-0.16097021132038217</v>
      </c>
      <c r="H44" s="27">
        <f t="shared" si="23"/>
        <v>0.69028714968139315</v>
      </c>
      <c r="I44" s="41">
        <v>16</v>
      </c>
      <c r="J44" s="42">
        <f t="shared" si="24"/>
        <v>11.04459439490229</v>
      </c>
      <c r="K44" s="30">
        <f t="shared" si="26"/>
        <v>1.1044594394902292</v>
      </c>
      <c r="L44" s="43">
        <f t="shared" si="27"/>
        <v>1.2688643362791683</v>
      </c>
      <c r="M44" s="30"/>
      <c r="N44" s="44"/>
      <c r="R44"/>
      <c r="S44"/>
      <c r="T44"/>
      <c r="U44"/>
    </row>
    <row r="45" spans="1:21" ht="15">
      <c r="A45" s="46"/>
      <c r="B45" s="65">
        <v>0.151</v>
      </c>
      <c r="C45" s="65">
        <v>0.16500000000000001</v>
      </c>
      <c r="D45" s="27">
        <f t="shared" si="25"/>
        <v>0.158</v>
      </c>
      <c r="E45" s="27">
        <f t="shared" si="20"/>
        <v>8.7999999999999995E-2</v>
      </c>
      <c r="F45" s="27">
        <f t="shared" si="21"/>
        <v>-1.0555173278498313</v>
      </c>
      <c r="G45" s="28">
        <f t="shared" si="22"/>
        <v>-0.13038886820950343</v>
      </c>
      <c r="H45" s="27">
        <f t="shared" si="23"/>
        <v>0.74064676760492909</v>
      </c>
      <c r="I45" s="41">
        <v>16</v>
      </c>
      <c r="J45" s="42">
        <f t="shared" si="24"/>
        <v>11.850348281678865</v>
      </c>
      <c r="K45" s="30">
        <f t="shared" si="26"/>
        <v>1.1850348281678866</v>
      </c>
      <c r="L45" s="43">
        <f t="shared" si="27"/>
        <v>1.4840206336353938</v>
      </c>
      <c r="M45" s="30"/>
      <c r="N45" s="44"/>
      <c r="R45"/>
      <c r="S45"/>
      <c r="T45"/>
      <c r="U45"/>
    </row>
    <row r="46" spans="1:21" ht="15">
      <c r="E46" s="28"/>
      <c r="F46" s="27"/>
      <c r="G46" s="30"/>
      <c r="H46" s="47"/>
      <c r="R46"/>
      <c r="S46"/>
      <c r="T46"/>
    </row>
    <row r="47" spans="1:21">
      <c r="E47" s="28"/>
      <c r="F47" s="27"/>
      <c r="G47" s="30"/>
      <c r="H47" s="47"/>
    </row>
    <row r="48" spans="1:21" ht="23.25">
      <c r="A48" s="14" t="s">
        <v>35</v>
      </c>
      <c r="E48" s="28"/>
      <c r="F48" s="27"/>
      <c r="H48" s="38"/>
      <c r="M48" s="39" t="s">
        <v>28</v>
      </c>
    </row>
    <row r="49" spans="1:25">
      <c r="A49" s="19" t="s">
        <v>14</v>
      </c>
      <c r="B49" s="21" t="s">
        <v>15</v>
      </c>
      <c r="C49" s="21" t="s">
        <v>15</v>
      </c>
      <c r="D49" s="9" t="s">
        <v>16</v>
      </c>
      <c r="E49" s="20" t="s">
        <v>17</v>
      </c>
      <c r="F49" s="21" t="s">
        <v>9</v>
      </c>
      <c r="G49" s="21" t="s">
        <v>18</v>
      </c>
      <c r="H49" s="21" t="s">
        <v>19</v>
      </c>
      <c r="I49" s="9" t="s">
        <v>20</v>
      </c>
      <c r="J49" s="21" t="s">
        <v>21</v>
      </c>
      <c r="K49" s="21" t="s">
        <v>29</v>
      </c>
      <c r="L49" s="21" t="s">
        <v>30</v>
      </c>
      <c r="M49" s="17" t="s">
        <v>31</v>
      </c>
      <c r="N49" s="40" t="s">
        <v>32</v>
      </c>
      <c r="O49" s="2" t="s">
        <v>36</v>
      </c>
      <c r="P49" s="17" t="s">
        <v>31</v>
      </c>
      <c r="Q49" s="40" t="s">
        <v>32</v>
      </c>
    </row>
    <row r="50" spans="1:25" ht="15">
      <c r="A50" s="1" t="s">
        <v>25</v>
      </c>
      <c r="B50" s="65">
        <v>0.161</v>
      </c>
      <c r="C50" s="65">
        <v>0.161</v>
      </c>
      <c r="D50" s="27">
        <f>AVERAGE(B50:C50)</f>
        <v>0.161</v>
      </c>
      <c r="E50" s="27">
        <f t="shared" ref="E50:E55" si="28">D50-E$8</f>
        <v>9.0999999999999998E-2</v>
      </c>
      <c r="F50" s="27">
        <f t="shared" ref="F50:F55" si="29">LOG(E50)</f>
        <v>-1.0409586076789064</v>
      </c>
      <c r="G50" s="28">
        <f t="shared" ref="G50:G55" si="30">(F50-$B$16)/$B$15</f>
        <v>-0.11888041283518043</v>
      </c>
      <c r="H50" s="27">
        <f t="shared" ref="H50:H55" si="31">10^G50</f>
        <v>0.76053566892490354</v>
      </c>
      <c r="I50" s="41">
        <v>16</v>
      </c>
      <c r="J50" s="42">
        <f t="shared" ref="J50:J55" si="32">H50*I50</f>
        <v>12.168570702798457</v>
      </c>
      <c r="K50" s="30">
        <f>(0.1*J50/1000)*1000</f>
        <v>1.2168570702798458</v>
      </c>
      <c r="L50" s="43">
        <f t="shared" ref="L50:L55" si="33">K50*100/L31</f>
        <v>1.5169917321210649</v>
      </c>
      <c r="M50" s="30">
        <f>AVERAGE(L50:L52)</f>
        <v>1.5678447357627874</v>
      </c>
      <c r="N50" s="44">
        <f>STDEV(L50:L52)</f>
        <v>0.63303362930433282</v>
      </c>
      <c r="O50" s="48">
        <f>L50/L40</f>
        <v>2.1927888494860204</v>
      </c>
      <c r="P50" s="30">
        <f>AVERAGE(O50:O52)</f>
        <v>2.5390839258927387</v>
      </c>
      <c r="Q50" s="44">
        <f>STDEV(O50:O52)</f>
        <v>0.30347233472133772</v>
      </c>
      <c r="S50"/>
      <c r="T50"/>
    </row>
    <row r="51" spans="1:25" ht="15">
      <c r="B51" s="65">
        <v>0.126</v>
      </c>
      <c r="C51" s="65">
        <v>0.13100000000000001</v>
      </c>
      <c r="D51" s="27">
        <f t="shared" ref="D51:D55" si="34">AVERAGE(B51:C51)</f>
        <v>0.1285</v>
      </c>
      <c r="E51" s="27">
        <f t="shared" si="28"/>
        <v>5.8499999999999996E-2</v>
      </c>
      <c r="F51" s="27">
        <f t="shared" si="29"/>
        <v>-1.2328441339178196</v>
      </c>
      <c r="G51" s="28">
        <f t="shared" si="30"/>
        <v>-0.27056311500766939</v>
      </c>
      <c r="H51" s="27">
        <f t="shared" si="31"/>
        <v>0.53633592132338304</v>
      </c>
      <c r="I51" s="41">
        <v>16</v>
      </c>
      <c r="J51" s="42">
        <f t="shared" si="32"/>
        <v>8.5813747411741286</v>
      </c>
      <c r="K51" s="30">
        <f t="shared" ref="K51:K55" si="35">(0.1*J51/1000)*1000</f>
        <v>0.85813747411741292</v>
      </c>
      <c r="L51" s="43">
        <f t="shared" si="33"/>
        <v>0.9617713921001545</v>
      </c>
      <c r="M51" s="30"/>
      <c r="N51" s="44"/>
      <c r="O51" s="2">
        <f t="shared" ref="O51:O55" si="36">L51/L41</f>
        <v>2.6658068156475951</v>
      </c>
      <c r="P51" s="30"/>
      <c r="Q51" s="44"/>
      <c r="S51"/>
      <c r="T51"/>
    </row>
    <row r="52" spans="1:25" ht="15">
      <c r="B52" s="65">
        <v>0.216</v>
      </c>
      <c r="C52" s="65">
        <v>0.217</v>
      </c>
      <c r="D52" s="27">
        <f t="shared" si="34"/>
        <v>0.2165</v>
      </c>
      <c r="E52" s="27">
        <f t="shared" si="28"/>
        <v>0.14649999999999999</v>
      </c>
      <c r="F52" s="27">
        <f t="shared" si="29"/>
        <v>-0.83416237530987181</v>
      </c>
      <c r="G52" s="28">
        <f t="shared" si="30"/>
        <v>4.4588984464593494E-2</v>
      </c>
      <c r="H52" s="27">
        <f t="shared" si="31"/>
        <v>1.1081255907344816</v>
      </c>
      <c r="I52" s="41">
        <v>16</v>
      </c>
      <c r="J52" s="42">
        <f t="shared" si="32"/>
        <v>17.730009451751705</v>
      </c>
      <c r="K52" s="30">
        <f t="shared" si="35"/>
        <v>1.7730009451751707</v>
      </c>
      <c r="L52" s="43">
        <f t="shared" si="33"/>
        <v>2.2247710830671426</v>
      </c>
      <c r="M52" s="30"/>
      <c r="N52" s="44"/>
      <c r="O52" s="2">
        <f t="shared" si="36"/>
        <v>2.7586561125446019</v>
      </c>
      <c r="P52" s="30"/>
      <c r="Q52" s="44"/>
      <c r="S52"/>
      <c r="T52"/>
    </row>
    <row r="53" spans="1:25" ht="15">
      <c r="A53" s="1" t="s">
        <v>26</v>
      </c>
      <c r="B53" s="65">
        <v>0.27800000000000002</v>
      </c>
      <c r="C53" s="65">
        <v>0.26300000000000001</v>
      </c>
      <c r="D53" s="27">
        <f t="shared" si="34"/>
        <v>0.27050000000000002</v>
      </c>
      <c r="E53" s="27">
        <f t="shared" si="28"/>
        <v>0.20050000000000001</v>
      </c>
      <c r="F53" s="27">
        <f t="shared" si="29"/>
        <v>-0.69788562304379886</v>
      </c>
      <c r="G53" s="28">
        <f t="shared" si="30"/>
        <v>0.15231376408800257</v>
      </c>
      <c r="H53" s="27">
        <f t="shared" si="31"/>
        <v>1.4200831165002452</v>
      </c>
      <c r="I53" s="41">
        <v>16</v>
      </c>
      <c r="J53" s="42">
        <f t="shared" si="32"/>
        <v>22.721329864003923</v>
      </c>
      <c r="K53" s="30">
        <f t="shared" si="35"/>
        <v>2.2721329864003925</v>
      </c>
      <c r="L53" s="43">
        <f t="shared" si="33"/>
        <v>2.8971700842001016</v>
      </c>
      <c r="M53" s="30">
        <f>AVERAGE(L53:L55)</f>
        <v>2.7309751206089872</v>
      </c>
      <c r="N53" s="44">
        <f>STDEV(L53:L55)</f>
        <v>0.2949484754923864</v>
      </c>
      <c r="O53" s="2">
        <f t="shared" si="36"/>
        <v>1.9043360712562105</v>
      </c>
      <c r="P53" s="30">
        <f>AVERAGE(O53:O55)</f>
        <v>1.915329417697113</v>
      </c>
      <c r="Q53" s="44">
        <f>STDEV(O53:O55)</f>
        <v>3.8120708901687644E-2</v>
      </c>
      <c r="S53"/>
      <c r="T53"/>
    </row>
    <row r="54" spans="1:25" ht="15">
      <c r="A54" s="45"/>
      <c r="B54" s="65">
        <v>0.247</v>
      </c>
      <c r="C54" s="65">
        <v>0.246</v>
      </c>
      <c r="D54" s="27">
        <f t="shared" si="34"/>
        <v>0.2465</v>
      </c>
      <c r="E54" s="27">
        <f t="shared" si="28"/>
        <v>0.17649999999999999</v>
      </c>
      <c r="F54" s="27">
        <f t="shared" si="29"/>
        <v>-0.75325529027615867</v>
      </c>
      <c r="G54" s="28">
        <f t="shared" si="30"/>
        <v>0.10854485192034442</v>
      </c>
      <c r="H54" s="27">
        <f t="shared" si="31"/>
        <v>1.2839403630328754</v>
      </c>
      <c r="I54" s="41">
        <v>16</v>
      </c>
      <c r="J54" s="42">
        <f t="shared" si="32"/>
        <v>20.543045808526006</v>
      </c>
      <c r="K54" s="30">
        <f t="shared" si="35"/>
        <v>2.0543045808526008</v>
      </c>
      <c r="L54" s="43">
        <f t="shared" si="33"/>
        <v>2.3904305010297828</v>
      </c>
      <c r="M54" s="30"/>
      <c r="N54" s="44"/>
      <c r="O54" s="2">
        <f t="shared" si="36"/>
        <v>1.883913380400861</v>
      </c>
      <c r="P54" s="30"/>
      <c r="Q54" s="44"/>
      <c r="S54"/>
      <c r="T54"/>
    </row>
    <row r="55" spans="1:25" ht="15">
      <c r="A55" s="46"/>
      <c r="B55" s="65">
        <v>0.29299999999999998</v>
      </c>
      <c r="C55" s="65">
        <v>0.251</v>
      </c>
      <c r="D55" s="27">
        <f t="shared" si="34"/>
        <v>0.27200000000000002</v>
      </c>
      <c r="E55" s="27">
        <f t="shared" si="28"/>
        <v>0.20200000000000001</v>
      </c>
      <c r="F55" s="27">
        <f t="shared" si="29"/>
        <v>-0.69464863055337622</v>
      </c>
      <c r="G55" s="28">
        <f t="shared" si="30"/>
        <v>0.15487255931077529</v>
      </c>
      <c r="H55" s="27">
        <f t="shared" si="31"/>
        <v>1.4284747210507469</v>
      </c>
      <c r="I55" s="41">
        <v>16</v>
      </c>
      <c r="J55" s="42">
        <f t="shared" si="32"/>
        <v>22.855595536811951</v>
      </c>
      <c r="K55" s="30">
        <f t="shared" si="35"/>
        <v>2.2855595536811952</v>
      </c>
      <c r="L55" s="43">
        <f t="shared" si="33"/>
        <v>2.905324776597078</v>
      </c>
      <c r="M55" s="30"/>
      <c r="N55" s="44"/>
      <c r="O55" s="2">
        <f t="shared" si="36"/>
        <v>1.9577388014342674</v>
      </c>
      <c r="P55" s="30"/>
      <c r="Q55" s="44"/>
      <c r="S55"/>
      <c r="T55"/>
      <c r="Y55" s="1"/>
    </row>
    <row r="56" spans="1:25">
      <c r="D56" s="27"/>
      <c r="E56" s="28"/>
      <c r="F56" s="27"/>
      <c r="G56" s="30"/>
      <c r="H56" s="47"/>
    </row>
    <row r="57" spans="1:25">
      <c r="B57" s="30"/>
      <c r="C57" s="30"/>
      <c r="D57" s="27"/>
      <c r="E57" s="28"/>
      <c r="F57" s="27"/>
      <c r="G57" s="30"/>
      <c r="H57" s="47"/>
      <c r="M57" s="2" t="s">
        <v>37</v>
      </c>
      <c r="N57" s="2" t="s">
        <v>38</v>
      </c>
      <c r="O57" s="40" t="s">
        <v>32</v>
      </c>
    </row>
    <row r="58" spans="1:25" ht="15">
      <c r="C58"/>
      <c r="D58"/>
      <c r="E58"/>
      <c r="F58"/>
      <c r="G58"/>
      <c r="H58" s="47"/>
      <c r="M58" s="2" t="s">
        <v>25</v>
      </c>
      <c r="N58" s="30">
        <f>P50</f>
        <v>2.5390839258927387</v>
      </c>
      <c r="O58" s="30">
        <f>Q50</f>
        <v>0.30347233472133772</v>
      </c>
    </row>
    <row r="59" spans="1:25" ht="15">
      <c r="D59"/>
      <c r="E59"/>
      <c r="G59"/>
      <c r="M59" s="2" t="s">
        <v>26</v>
      </c>
      <c r="N59" s="30">
        <f>P53</f>
        <v>1.915329417697113</v>
      </c>
      <c r="O59" s="30">
        <f>Q53</f>
        <v>3.8120708901687644E-2</v>
      </c>
    </row>
    <row r="60" spans="1:25">
      <c r="G60" s="30"/>
      <c r="H60" s="47"/>
    </row>
    <row r="61" spans="1:25" ht="15">
      <c r="A61" s="49"/>
      <c r="D61"/>
      <c r="E61"/>
      <c r="F61"/>
      <c r="G61" s="30"/>
      <c r="H61" s="47"/>
    </row>
    <row r="62" spans="1:25" ht="15">
      <c r="C62" s="27"/>
      <c r="D62"/>
      <c r="E62"/>
      <c r="F62"/>
      <c r="G62" s="30"/>
      <c r="H62" s="47"/>
    </row>
    <row r="63" spans="1:25" ht="15">
      <c r="C63" s="27"/>
      <c r="D63"/>
      <c r="E63"/>
      <c r="F63"/>
      <c r="G63" s="30"/>
      <c r="H63" s="47"/>
    </row>
    <row r="64" spans="1:25" ht="13.5" thickBot="1">
      <c r="B64" s="50" t="s">
        <v>16</v>
      </c>
      <c r="C64" s="51" t="s">
        <v>39</v>
      </c>
      <c r="D64" s="27"/>
      <c r="E64" s="28"/>
      <c r="F64" s="27"/>
      <c r="G64" s="30"/>
      <c r="H64" s="47"/>
    </row>
    <row r="65" spans="1:8">
      <c r="A65" s="1" t="s">
        <v>33</v>
      </c>
      <c r="B65" s="30">
        <f>M40</f>
        <v>0.61968635716991327</v>
      </c>
      <c r="C65" s="30">
        <f>N40</f>
        <v>0.23143219861066611</v>
      </c>
      <c r="D65" s="27"/>
      <c r="E65" s="28"/>
      <c r="F65" s="27"/>
      <c r="G65" s="30"/>
      <c r="H65" s="47"/>
    </row>
    <row r="66" spans="1:8">
      <c r="A66" s="1" t="s">
        <v>25</v>
      </c>
      <c r="B66" s="30">
        <f>M50</f>
        <v>1.5678447357627874</v>
      </c>
      <c r="C66" s="30">
        <f>N50</f>
        <v>0.63303362930433282</v>
      </c>
      <c r="D66" s="27"/>
      <c r="E66" s="28"/>
      <c r="F66" s="27"/>
      <c r="G66" s="30"/>
      <c r="H66" s="47"/>
    </row>
    <row r="67" spans="1:8">
      <c r="A67" s="52" t="s">
        <v>34</v>
      </c>
      <c r="B67" s="30">
        <f>M43</f>
        <v>1.4247464606843485</v>
      </c>
      <c r="C67" s="30">
        <f>N43</f>
        <v>0.13628235500655989</v>
      </c>
      <c r="D67" s="27"/>
      <c r="E67" s="28"/>
      <c r="F67" s="27"/>
      <c r="G67" s="30"/>
      <c r="H67" s="47"/>
    </row>
    <row r="68" spans="1:8">
      <c r="A68" s="45" t="s">
        <v>26</v>
      </c>
      <c r="B68" s="30">
        <f>M53</f>
        <v>2.7309751206089872</v>
      </c>
      <c r="C68" s="30">
        <f>N53</f>
        <v>0.2949484754923864</v>
      </c>
      <c r="D68" s="27"/>
      <c r="E68" s="28"/>
      <c r="F68" s="27"/>
      <c r="G68" s="30"/>
      <c r="H68" s="47"/>
    </row>
    <row r="69" spans="1:8">
      <c r="A69" s="53"/>
      <c r="C69" s="27"/>
      <c r="D69" s="27"/>
      <c r="E69" s="28"/>
      <c r="F69" s="27"/>
      <c r="G69" s="30"/>
      <c r="H69" s="47"/>
    </row>
    <row r="70" spans="1:8">
      <c r="A70" s="53"/>
      <c r="C70" s="27"/>
      <c r="D70" s="27"/>
      <c r="E70" s="28"/>
      <c r="F70" s="27"/>
      <c r="G70" s="30"/>
      <c r="H70" s="47"/>
    </row>
    <row r="71" spans="1:8">
      <c r="A71" s="53"/>
      <c r="B71" s="48"/>
      <c r="C71" s="27"/>
      <c r="D71" s="27"/>
      <c r="E71" s="28"/>
      <c r="F71" s="27"/>
      <c r="G71" s="30"/>
      <c r="H71" s="47"/>
    </row>
    <row r="72" spans="1:8">
      <c r="A72" s="53"/>
      <c r="B72" s="48"/>
      <c r="C72" s="27"/>
      <c r="D72" s="27"/>
      <c r="E72" s="28"/>
      <c r="F72" s="27"/>
      <c r="G72" s="30"/>
      <c r="H72" s="47"/>
    </row>
    <row r="73" spans="1:8">
      <c r="C73" s="27"/>
      <c r="D73" s="27"/>
      <c r="E73" s="28"/>
      <c r="F73" s="27"/>
      <c r="G73" s="30"/>
      <c r="H73" s="47"/>
    </row>
    <row r="74" spans="1:8">
      <c r="C74" s="27"/>
      <c r="D74" s="28"/>
      <c r="H74" s="47"/>
    </row>
    <row r="75" spans="1:8">
      <c r="A75" s="54"/>
      <c r="C75" s="27"/>
      <c r="D75" s="28"/>
      <c r="H75" s="38"/>
    </row>
    <row r="76" spans="1:8">
      <c r="A76" s="54"/>
      <c r="C76" s="27"/>
      <c r="D76" s="28"/>
      <c r="H76" s="38"/>
    </row>
    <row r="77" spans="1:8">
      <c r="A77" s="55"/>
      <c r="B77" s="38"/>
      <c r="C77" s="56"/>
      <c r="D77" s="57"/>
      <c r="E77" s="38"/>
    </row>
    <row r="78" spans="1:8">
      <c r="A78" s="52"/>
      <c r="B78" s="58"/>
      <c r="C78" s="59"/>
      <c r="D78" s="38"/>
      <c r="E78" s="38"/>
    </row>
    <row r="79" spans="1:8">
      <c r="A79" s="52"/>
      <c r="B79" s="42"/>
      <c r="C79" s="56"/>
      <c r="D79" s="38"/>
      <c r="E79" s="38"/>
    </row>
    <row r="80" spans="1:8">
      <c r="A80" s="52"/>
      <c r="B80" s="42"/>
      <c r="C80" s="56"/>
      <c r="D80" s="38"/>
      <c r="E80" s="38"/>
    </row>
    <row r="81" spans="1:7">
      <c r="A81" s="52"/>
      <c r="B81" s="42"/>
      <c r="C81" s="56"/>
      <c r="D81" s="38"/>
      <c r="E81" s="38"/>
    </row>
    <row r="82" spans="1:7">
      <c r="A82" s="52"/>
      <c r="B82" s="42"/>
      <c r="C82" s="56"/>
      <c r="D82" s="38"/>
      <c r="E82" s="38"/>
    </row>
    <row r="83" spans="1:7">
      <c r="A83" s="52"/>
      <c r="B83" s="38"/>
      <c r="C83" s="38"/>
      <c r="D83" s="60"/>
      <c r="E83" s="58"/>
    </row>
    <row r="84" spans="1:7">
      <c r="A84" s="52"/>
      <c r="B84" s="42"/>
      <c r="C84" s="56"/>
      <c r="D84" s="47"/>
      <c r="E84" s="47"/>
    </row>
    <row r="85" spans="1:7">
      <c r="A85" s="52"/>
      <c r="B85" s="42"/>
      <c r="C85" s="56"/>
      <c r="D85" s="47"/>
      <c r="E85" s="47"/>
    </row>
    <row r="86" spans="1:7">
      <c r="A86" s="52"/>
      <c r="B86" s="42"/>
      <c r="C86" s="56"/>
      <c r="D86" s="47"/>
      <c r="E86" s="47"/>
      <c r="F86" s="47"/>
      <c r="G86" s="38"/>
    </row>
    <row r="87" spans="1:7">
      <c r="A87" s="52"/>
      <c r="B87" s="42"/>
      <c r="C87" s="56"/>
      <c r="D87" s="47"/>
      <c r="E87" s="47"/>
      <c r="F87" s="47"/>
      <c r="G87" s="38"/>
    </row>
    <row r="88" spans="1:7">
      <c r="A88" s="52"/>
      <c r="B88" s="38"/>
      <c r="C88" s="47"/>
      <c r="D88" s="47"/>
      <c r="E88" s="47"/>
      <c r="F88" s="47"/>
      <c r="G88" s="38"/>
    </row>
    <row r="89" spans="1:7">
      <c r="A89" s="52"/>
      <c r="B89" s="38"/>
      <c r="C89" s="47"/>
      <c r="D89" s="47"/>
      <c r="E89" s="47"/>
      <c r="F89" s="47"/>
      <c r="G89" s="38"/>
    </row>
    <row r="90" spans="1:7">
      <c r="C90" s="47"/>
      <c r="D90" s="47"/>
      <c r="E90" s="61"/>
      <c r="F90" s="61"/>
    </row>
    <row r="91" spans="1:7">
      <c r="C91" s="47"/>
      <c r="D91" s="47"/>
      <c r="E91" s="61"/>
      <c r="F91" s="61"/>
    </row>
    <row r="92" spans="1:7">
      <c r="C92" s="47"/>
      <c r="D92" s="47"/>
      <c r="E92" s="61"/>
      <c r="F92" s="61"/>
    </row>
    <row r="93" spans="1:7">
      <c r="C93" s="47"/>
      <c r="D93" s="47"/>
      <c r="E93" s="61"/>
      <c r="F93" s="61"/>
    </row>
    <row r="94" spans="1:7">
      <c r="C94" s="47"/>
      <c r="E94" s="61"/>
      <c r="F94" s="61"/>
    </row>
    <row r="95" spans="1:7">
      <c r="C95" s="47"/>
      <c r="E95" s="61"/>
      <c r="F95" s="61"/>
    </row>
    <row r="96" spans="1:7">
      <c r="C96" s="47"/>
      <c r="D96" s="47"/>
      <c r="E96" s="61"/>
      <c r="F96" s="61"/>
    </row>
    <row r="97" spans="2:6">
      <c r="C97" s="47"/>
      <c r="D97" s="47"/>
      <c r="E97" s="61"/>
      <c r="F97" s="61"/>
    </row>
    <row r="98" spans="2:6">
      <c r="C98" s="47"/>
      <c r="D98" s="47"/>
      <c r="E98" s="61"/>
      <c r="F98" s="61"/>
    </row>
    <row r="99" spans="2:6">
      <c r="C99" s="47"/>
      <c r="D99" s="47"/>
      <c r="E99" s="61"/>
      <c r="F99" s="61"/>
    </row>
    <row r="100" spans="2:6">
      <c r="C100" s="47"/>
      <c r="D100" s="47"/>
      <c r="E100" s="61"/>
      <c r="F100" s="61"/>
    </row>
    <row r="101" spans="2:6">
      <c r="C101" s="47"/>
      <c r="D101" s="47"/>
      <c r="E101" s="61"/>
      <c r="F101" s="61"/>
    </row>
    <row r="102" spans="2:6">
      <c r="C102" s="47"/>
      <c r="D102" s="47"/>
      <c r="E102" s="61"/>
      <c r="F102" s="61"/>
    </row>
    <row r="103" spans="2:6">
      <c r="C103" s="47"/>
      <c r="D103" s="47"/>
      <c r="E103" s="61"/>
      <c r="F103" s="61"/>
    </row>
    <row r="104" spans="2:6">
      <c r="C104" s="47"/>
      <c r="D104" s="47"/>
      <c r="E104" s="61"/>
      <c r="F104" s="61"/>
    </row>
    <row r="105" spans="2:6">
      <c r="C105" s="47"/>
      <c r="D105" s="47"/>
      <c r="E105" s="61"/>
      <c r="F105" s="61"/>
    </row>
    <row r="106" spans="2:6">
      <c r="C106" s="47"/>
    </row>
    <row r="107" spans="2:6">
      <c r="C107" s="47"/>
    </row>
    <row r="108" spans="2:6" ht="13.5" thickBot="1">
      <c r="B108" s="62"/>
      <c r="C108" s="62"/>
      <c r="D108" s="62"/>
      <c r="E108" s="62"/>
    </row>
    <row r="109" spans="2:6">
      <c r="B109" s="61"/>
      <c r="C109" s="61"/>
      <c r="D109" s="61"/>
      <c r="E109" s="61"/>
    </row>
    <row r="110" spans="2:6">
      <c r="B110" s="61"/>
      <c r="C110" s="61"/>
      <c r="D110" s="61"/>
      <c r="E110" s="61"/>
    </row>
    <row r="111" spans="2:6">
      <c r="B111" s="61"/>
      <c r="C111" s="61"/>
      <c r="D111" s="61"/>
      <c r="E111" s="61"/>
    </row>
    <row r="112" spans="2:6">
      <c r="B112" s="61"/>
      <c r="C112" s="61"/>
      <c r="D112" s="61"/>
      <c r="E112" s="61"/>
    </row>
    <row r="113" spans="2:5">
      <c r="B113" s="61"/>
      <c r="C113" s="61"/>
      <c r="D113" s="61"/>
      <c r="E113" s="61"/>
    </row>
    <row r="114" spans="2:5">
      <c r="B114" s="61"/>
      <c r="C114" s="61"/>
      <c r="D114" s="61"/>
      <c r="E114" s="61"/>
    </row>
    <row r="115" spans="2:5">
      <c r="B115" s="61"/>
      <c r="C115" s="61"/>
      <c r="D115" s="61"/>
      <c r="E115" s="61"/>
    </row>
    <row r="116" spans="2:5">
      <c r="B116" s="61"/>
      <c r="C116" s="61"/>
      <c r="D116" s="61"/>
      <c r="E116" s="61"/>
    </row>
    <row r="117" spans="2:5">
      <c r="B117" s="61"/>
      <c r="C117" s="61"/>
      <c r="D117" s="61"/>
      <c r="E117" s="61"/>
    </row>
    <row r="118" spans="2:5">
      <c r="B118" s="61"/>
      <c r="C118" s="61"/>
      <c r="D118" s="61"/>
      <c r="E118" s="61"/>
    </row>
  </sheetData>
  <pageMargins left="0.7" right="0.7" top="0.75" bottom="0.75" header="0.3" footer="0.3"/>
  <pageSetup paperSize="9" scale="3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8"/>
  <sheetViews>
    <sheetView zoomScale="80" zoomScaleNormal="80" workbookViewId="0">
      <selection activeCell="E17" sqref="E17"/>
    </sheetView>
  </sheetViews>
  <sheetFormatPr baseColWidth="10" defaultColWidth="8.75" defaultRowHeight="12.75"/>
  <cols>
    <col min="1" max="1" width="28.125" style="1" customWidth="1"/>
    <col min="2" max="2" width="9.5" style="2" bestFit="1" customWidth="1"/>
    <col min="3" max="3" width="11.875" style="2" bestFit="1" customWidth="1"/>
    <col min="4" max="4" width="7.625" style="2" customWidth="1"/>
    <col min="5" max="5" width="6" style="2" bestFit="1" customWidth="1"/>
    <col min="6" max="8" width="11" style="2" bestFit="1" customWidth="1"/>
    <col min="9" max="9" width="12.125" style="2" bestFit="1" customWidth="1"/>
    <col min="10" max="10" width="12" style="2" bestFit="1" customWidth="1"/>
    <col min="11" max="11" width="12.125" style="2" bestFit="1" customWidth="1"/>
    <col min="12" max="12" width="13" style="2" bestFit="1" customWidth="1"/>
    <col min="13" max="13" width="14.875" style="2" bestFit="1" customWidth="1"/>
    <col min="14" max="14" width="13.75" style="2" bestFit="1" customWidth="1"/>
    <col min="15" max="15" width="14" style="2" customWidth="1"/>
    <col min="16" max="16" width="11.375" style="2" customWidth="1"/>
    <col min="17" max="17" width="10.375" style="2" bestFit="1" customWidth="1"/>
    <col min="18" max="16384" width="8.75" style="2"/>
  </cols>
  <sheetData>
    <row r="1" spans="1:20">
      <c r="A1" s="1" t="s">
        <v>0</v>
      </c>
      <c r="B1" s="63">
        <v>42254</v>
      </c>
    </row>
    <row r="2" spans="1:20">
      <c r="A2" s="1" t="s">
        <v>1</v>
      </c>
      <c r="B2" s="2">
        <v>81</v>
      </c>
      <c r="C2" s="3"/>
      <c r="E2" s="4" t="s">
        <v>40</v>
      </c>
    </row>
    <row r="3" spans="1:20">
      <c r="A3" s="1" t="s">
        <v>2</v>
      </c>
      <c r="B3" s="2" t="s">
        <v>43</v>
      </c>
      <c r="D3" s="10" t="s">
        <v>41</v>
      </c>
      <c r="E3" s="10">
        <v>1</v>
      </c>
      <c r="F3" s="10">
        <v>2</v>
      </c>
    </row>
    <row r="4" spans="1:20">
      <c r="D4" s="10" t="s">
        <v>42</v>
      </c>
      <c r="E4" s="10">
        <v>3</v>
      </c>
      <c r="F4" s="10">
        <v>4</v>
      </c>
    </row>
    <row r="5" spans="1:20">
      <c r="A5" s="2"/>
    </row>
    <row r="6" spans="1:20" ht="15">
      <c r="N6"/>
      <c r="O6"/>
      <c r="P6"/>
    </row>
    <row r="7" spans="1:20" ht="15">
      <c r="A7" s="10" t="s">
        <v>3</v>
      </c>
      <c r="B7" s="6" t="s">
        <v>4</v>
      </c>
      <c r="C7" s="7" t="s">
        <v>5</v>
      </c>
      <c r="D7" s="7"/>
      <c r="E7" s="8" t="s">
        <v>6</v>
      </c>
      <c r="F7" s="9" t="s">
        <v>7</v>
      </c>
      <c r="G7" s="10" t="s">
        <v>8</v>
      </c>
      <c r="H7" s="10" t="s">
        <v>9</v>
      </c>
      <c r="N7"/>
      <c r="O7"/>
      <c r="P7"/>
    </row>
    <row r="8" spans="1:20" ht="15">
      <c r="A8" s="10">
        <v>0</v>
      </c>
      <c r="B8" s="10">
        <f>A8/23</f>
        <v>0</v>
      </c>
      <c r="C8" s="65">
        <v>7.1999999999999995E-2</v>
      </c>
      <c r="D8" s="65">
        <v>6.8000000000000005E-2</v>
      </c>
      <c r="E8" s="11">
        <f t="shared" ref="E8:E13" si="0">AVERAGE(C8:D8)</f>
        <v>7.0000000000000007E-2</v>
      </c>
      <c r="F8" s="12"/>
      <c r="G8" s="10"/>
      <c r="H8" s="10"/>
      <c r="N8"/>
      <c r="O8"/>
      <c r="P8"/>
    </row>
    <row r="9" spans="1:20" ht="15">
      <c r="A9" s="10">
        <v>3.15</v>
      </c>
      <c r="B9" s="10">
        <f t="shared" ref="B9:B13" si="1">A9/23</f>
        <v>0.13695652173913042</v>
      </c>
      <c r="C9" s="65">
        <v>7.0999999999999994E-2</v>
      </c>
      <c r="D9" s="65">
        <v>8.2000000000000003E-2</v>
      </c>
      <c r="E9" s="11">
        <f t="shared" si="0"/>
        <v>7.6499999999999999E-2</v>
      </c>
      <c r="F9" s="12">
        <f>(E9-$E$8)</f>
        <v>6.4999999999999919E-3</v>
      </c>
      <c r="G9" s="12">
        <f>LOG(B9)</f>
        <v>-0.86341728222799241</v>
      </c>
      <c r="H9" s="12">
        <f>LOG(F9)</f>
        <v>-2.1870866433571448</v>
      </c>
      <c r="N9"/>
      <c r="O9"/>
      <c r="P9"/>
    </row>
    <row r="10" spans="1:20" ht="15">
      <c r="A10" s="10">
        <v>10.4</v>
      </c>
      <c r="B10" s="10">
        <f t="shared" si="1"/>
        <v>0.45217391304347826</v>
      </c>
      <c r="C10" s="65">
        <v>0.14499999999999999</v>
      </c>
      <c r="D10" s="65">
        <v>0.14499999999999999</v>
      </c>
      <c r="E10" s="11">
        <f t="shared" si="0"/>
        <v>0.14499999999999999</v>
      </c>
      <c r="F10" s="12">
        <f>(E10-$E$8)</f>
        <v>7.4999999999999983E-2</v>
      </c>
      <c r="G10" s="12">
        <f>LOG(B10)</f>
        <v>-0.34469449671881253</v>
      </c>
      <c r="H10" s="12">
        <f>LOG(F10)</f>
        <v>-1.1249387366083001</v>
      </c>
      <c r="N10"/>
      <c r="O10"/>
      <c r="P10"/>
    </row>
    <row r="11" spans="1:20" ht="15">
      <c r="A11" s="10">
        <v>31.5</v>
      </c>
      <c r="B11" s="10">
        <f t="shared" si="1"/>
        <v>1.3695652173913044</v>
      </c>
      <c r="C11" s="65">
        <v>0.32600000000000001</v>
      </c>
      <c r="D11" s="65">
        <v>0.33200000000000002</v>
      </c>
      <c r="E11" s="11">
        <f t="shared" si="0"/>
        <v>0.32900000000000001</v>
      </c>
      <c r="F11" s="12">
        <f>(E11-$E$8)</f>
        <v>0.25900000000000001</v>
      </c>
      <c r="G11" s="12">
        <f>LOG(B11)</f>
        <v>0.13658271777200767</v>
      </c>
      <c r="H11" s="12">
        <f>LOG(F11)</f>
        <v>-0.5867002359187482</v>
      </c>
      <c r="N11"/>
      <c r="O11"/>
      <c r="P11"/>
      <c r="Q11"/>
      <c r="R11"/>
      <c r="S11"/>
      <c r="T11"/>
    </row>
    <row r="12" spans="1:20" ht="15">
      <c r="A12" s="10">
        <v>106</v>
      </c>
      <c r="B12" s="10">
        <f t="shared" si="1"/>
        <v>4.6086956521739131</v>
      </c>
      <c r="C12" s="65">
        <v>0.94699999999999995</v>
      </c>
      <c r="D12" s="65">
        <v>0.98899999999999999</v>
      </c>
      <c r="E12" s="11">
        <f t="shared" si="0"/>
        <v>0.96799999999999997</v>
      </c>
      <c r="F12" s="12">
        <f>(E12-$E$8)</f>
        <v>0.89799999999999991</v>
      </c>
      <c r="G12" s="12">
        <f>LOG(B12)</f>
        <v>0.66357802924717735</v>
      </c>
      <c r="H12" s="12">
        <f>LOG(F12)</f>
        <v>-4.6723663332695675E-2</v>
      </c>
      <c r="N12"/>
      <c r="O12"/>
      <c r="P12"/>
      <c r="Q12"/>
      <c r="R12"/>
      <c r="S12"/>
      <c r="T12"/>
    </row>
    <row r="13" spans="1:20" ht="15">
      <c r="A13" s="10">
        <v>210</v>
      </c>
      <c r="B13" s="10">
        <f t="shared" si="1"/>
        <v>9.1304347826086953</v>
      </c>
      <c r="C13" s="65">
        <v>1.738</v>
      </c>
      <c r="D13" s="65">
        <v>1.5109999999999999</v>
      </c>
      <c r="E13" s="11">
        <f t="shared" si="0"/>
        <v>1.6244999999999998</v>
      </c>
      <c r="F13" s="12">
        <f>(E13-$E$8)</f>
        <v>1.5544999999999998</v>
      </c>
      <c r="G13" s="12">
        <f>LOG(B13)</f>
        <v>0.96049145871632635</v>
      </c>
      <c r="H13" s="12">
        <f>LOG(F13)</f>
        <v>0.19159072637921057</v>
      </c>
      <c r="N13"/>
      <c r="O13"/>
      <c r="P13"/>
    </row>
    <row r="14" spans="1:20" ht="15">
      <c r="N14"/>
    </row>
    <row r="15" spans="1:20" ht="15">
      <c r="A15" s="5" t="s">
        <v>10</v>
      </c>
      <c r="B15" s="11">
        <f>SLOPE(H9:H13,G9:G13)</f>
        <v>1.2650455423763929</v>
      </c>
      <c r="N15"/>
    </row>
    <row r="16" spans="1:20" ht="15">
      <c r="A16" s="5" t="s">
        <v>11</v>
      </c>
      <c r="B16" s="11">
        <f>INTERCEPT(H9:H13,G9:G13)</f>
        <v>-0.89056947134589604</v>
      </c>
      <c r="C16" s="13"/>
      <c r="G16" s="13"/>
      <c r="H16" s="13"/>
    </row>
    <row r="17" spans="1:17" ht="15">
      <c r="B17"/>
      <c r="C17"/>
      <c r="D17"/>
      <c r="E17"/>
      <c r="F17"/>
      <c r="G17"/>
    </row>
    <row r="18" spans="1:17" ht="15">
      <c r="B18"/>
      <c r="C18"/>
      <c r="D18"/>
      <c r="E18"/>
      <c r="F18"/>
      <c r="G18"/>
    </row>
    <row r="19" spans="1:17" ht="23.25">
      <c r="A19" s="14" t="s">
        <v>12</v>
      </c>
      <c r="B19" s="15"/>
      <c r="C19" s="15"/>
      <c r="K19" s="16"/>
      <c r="L19" s="17" t="s">
        <v>13</v>
      </c>
      <c r="M19" s="18"/>
    </row>
    <row r="20" spans="1:17" s="17" customFormat="1">
      <c r="A20" s="19" t="s">
        <v>14</v>
      </c>
      <c r="B20" s="9" t="s">
        <v>15</v>
      </c>
      <c r="C20" s="9" t="s">
        <v>15</v>
      </c>
      <c r="D20" s="9" t="s">
        <v>16</v>
      </c>
      <c r="E20" s="20" t="s">
        <v>17</v>
      </c>
      <c r="F20" s="21" t="s">
        <v>9</v>
      </c>
      <c r="G20" s="21" t="s">
        <v>18</v>
      </c>
      <c r="H20" s="21" t="s">
        <v>19</v>
      </c>
      <c r="I20" s="9" t="s">
        <v>20</v>
      </c>
      <c r="J20" s="21" t="s">
        <v>21</v>
      </c>
      <c r="K20" s="21" t="s">
        <v>22</v>
      </c>
      <c r="L20" s="21" t="s">
        <v>23</v>
      </c>
      <c r="M20" s="22" t="s">
        <v>24</v>
      </c>
    </row>
    <row r="21" spans="1:17" s="24" customFormat="1">
      <c r="A21" s="23"/>
      <c r="L21" s="25"/>
      <c r="M21" s="26"/>
    </row>
    <row r="22" spans="1:17" ht="15">
      <c r="A22" s="1" t="s">
        <v>25</v>
      </c>
      <c r="B22" s="65">
        <v>1.0369999999999999</v>
      </c>
      <c r="C22" s="65">
        <v>1.0189999999999999</v>
      </c>
      <c r="D22" s="27">
        <f>AVERAGE(B22:C22)</f>
        <v>1.028</v>
      </c>
      <c r="E22" s="27">
        <f t="shared" ref="E22:E27" si="2">D22-E$8</f>
        <v>0.95799999999999996</v>
      </c>
      <c r="F22" s="27">
        <f>LOG(E22)</f>
        <v>-1.8634490921455603E-2</v>
      </c>
      <c r="G22" s="28">
        <f>(F22-$B$16)/$B$15</f>
        <v>0.68925185000573752</v>
      </c>
      <c r="H22" s="28">
        <f>10^G22</f>
        <v>4.8893581399218204</v>
      </c>
      <c r="I22" s="29">
        <v>500</v>
      </c>
      <c r="J22" s="30">
        <f>(H22*I22)</f>
        <v>2444.6790699609101</v>
      </c>
      <c r="K22" s="31">
        <f>(0.05*J22/1000)*1000</f>
        <v>122.23395349804551</v>
      </c>
      <c r="L22" s="32">
        <f>K22+K40+K50</f>
        <v>123.96283766598393</v>
      </c>
      <c r="M22" s="33">
        <f>(L22*1000000/50000)/1000</f>
        <v>2.4792567533196785</v>
      </c>
      <c r="N22" s="34"/>
    </row>
    <row r="23" spans="1:17" ht="15">
      <c r="B23" s="65">
        <v>0.97899999999999998</v>
      </c>
      <c r="C23" s="65">
        <v>0.81699999999999995</v>
      </c>
      <c r="D23" s="27">
        <f t="shared" ref="D23:D27" si="3">AVERAGE(B23:C23)</f>
        <v>0.89799999999999991</v>
      </c>
      <c r="E23" s="27">
        <f t="shared" si="2"/>
        <v>0.82799999999999985</v>
      </c>
      <c r="F23" s="27">
        <f t="shared" ref="F23:F27" si="4">LOG(E23)</f>
        <v>-8.1969663215119934E-2</v>
      </c>
      <c r="G23" s="28">
        <f t="shared" ref="G23:G27" si="5">(F23-$B$16)/$B$15</f>
        <v>0.63918632258236197</v>
      </c>
      <c r="H23" s="28">
        <f t="shared" ref="H23:H27" si="6">10^G23</f>
        <v>4.3569875864389873</v>
      </c>
      <c r="I23" s="29">
        <v>500</v>
      </c>
      <c r="J23" s="30">
        <f t="shared" ref="J23:J27" si="7">(H23*I23)</f>
        <v>2178.4937932194935</v>
      </c>
      <c r="K23" s="31">
        <f t="shared" ref="K23:K27" si="8">(0.05*J23/1000)*1000</f>
        <v>108.92468966097468</v>
      </c>
      <c r="L23" s="32">
        <f>K23+K41+K51</f>
        <v>110.40675582563705</v>
      </c>
      <c r="M23" s="33">
        <f t="shared" ref="M23:M27" si="9">(L23*1000000/50000)/1000</f>
        <v>2.2081351165127407</v>
      </c>
      <c r="N23" s="34"/>
    </row>
    <row r="24" spans="1:17" ht="15">
      <c r="B24" s="65">
        <v>0.95799999999999996</v>
      </c>
      <c r="C24" s="65">
        <v>0.92900000000000005</v>
      </c>
      <c r="D24" s="27">
        <f t="shared" si="3"/>
        <v>0.94350000000000001</v>
      </c>
      <c r="E24" s="27">
        <f t="shared" si="2"/>
        <v>0.87349999999999994</v>
      </c>
      <c r="F24" s="27">
        <f t="shared" si="4"/>
        <v>-5.8737090681050284E-2</v>
      </c>
      <c r="G24" s="28">
        <f t="shared" si="5"/>
        <v>0.65755133139495159</v>
      </c>
      <c r="H24" s="28">
        <f t="shared" si="6"/>
        <v>4.5451825577679541</v>
      </c>
      <c r="I24" s="29">
        <v>500</v>
      </c>
      <c r="J24" s="30">
        <f t="shared" si="7"/>
        <v>2272.5912788839769</v>
      </c>
      <c r="K24" s="31">
        <f t="shared" si="8"/>
        <v>113.62956394419885</v>
      </c>
      <c r="L24" s="32">
        <f t="shared" ref="L24:L27" si="10">K24+K42+K52</f>
        <v>115.70394057627671</v>
      </c>
      <c r="M24" s="33">
        <f t="shared" si="9"/>
        <v>2.3140788115255342</v>
      </c>
      <c r="N24" s="34"/>
    </row>
    <row r="25" spans="1:17" ht="15">
      <c r="A25" s="1" t="s">
        <v>26</v>
      </c>
      <c r="B25" s="65">
        <v>0.84</v>
      </c>
      <c r="C25" s="65">
        <v>0.878</v>
      </c>
      <c r="D25" s="27">
        <f t="shared" si="3"/>
        <v>0.85899999999999999</v>
      </c>
      <c r="E25" s="27">
        <f t="shared" si="2"/>
        <v>0.78899999999999992</v>
      </c>
      <c r="F25" s="27">
        <f t="shared" si="4"/>
        <v>-0.10292299679057973</v>
      </c>
      <c r="G25" s="28">
        <f t="shared" si="5"/>
        <v>0.62262301883276028</v>
      </c>
      <c r="H25" s="28">
        <f t="shared" si="6"/>
        <v>4.1939477818356963</v>
      </c>
      <c r="I25" s="29">
        <v>500</v>
      </c>
      <c r="J25" s="30">
        <f t="shared" si="7"/>
        <v>2096.9738909178482</v>
      </c>
      <c r="K25" s="31">
        <f t="shared" si="8"/>
        <v>104.84869454589241</v>
      </c>
      <c r="L25" s="32">
        <f t="shared" si="10"/>
        <v>109.36582543849354</v>
      </c>
      <c r="M25" s="33">
        <f t="shared" si="9"/>
        <v>2.1873165087698707</v>
      </c>
      <c r="N25" s="34"/>
    </row>
    <row r="26" spans="1:17" ht="15">
      <c r="B26" s="65">
        <v>1.044</v>
      </c>
      <c r="C26" s="65">
        <v>0.85899999999999999</v>
      </c>
      <c r="D26" s="27">
        <f t="shared" si="3"/>
        <v>0.95150000000000001</v>
      </c>
      <c r="E26" s="27">
        <f t="shared" si="2"/>
        <v>0.88149999999999995</v>
      </c>
      <c r="F26" s="27">
        <f t="shared" si="4"/>
        <v>-5.4777683364659199E-2</v>
      </c>
      <c r="G26" s="28">
        <f t="shared" si="5"/>
        <v>0.66068118497235984</v>
      </c>
      <c r="H26" s="28">
        <f t="shared" si="6"/>
        <v>4.5780568875365217</v>
      </c>
      <c r="I26" s="29">
        <v>500</v>
      </c>
      <c r="J26" s="30">
        <f t="shared" si="7"/>
        <v>2289.0284437682608</v>
      </c>
      <c r="K26" s="31">
        <f t="shared" si="8"/>
        <v>114.45142218841305</v>
      </c>
      <c r="L26" s="32">
        <f t="shared" si="10"/>
        <v>119.03791755401238</v>
      </c>
      <c r="M26" s="33">
        <f t="shared" si="9"/>
        <v>2.3807583510802477</v>
      </c>
      <c r="N26" s="34"/>
    </row>
    <row r="27" spans="1:17" ht="15">
      <c r="B27" s="65">
        <v>0.84</v>
      </c>
      <c r="C27" s="65">
        <v>0.84199999999999997</v>
      </c>
      <c r="D27" s="27">
        <f t="shared" si="3"/>
        <v>0.84099999999999997</v>
      </c>
      <c r="E27" s="27">
        <f t="shared" si="2"/>
        <v>0.77099999999999991</v>
      </c>
      <c r="F27" s="27">
        <f t="shared" si="4"/>
        <v>-0.11294562194904308</v>
      </c>
      <c r="G27" s="28">
        <f t="shared" si="5"/>
        <v>0.61470028022555101</v>
      </c>
      <c r="H27" s="28">
        <f t="shared" si="6"/>
        <v>4.118132162334347</v>
      </c>
      <c r="I27" s="29">
        <v>500</v>
      </c>
      <c r="J27" s="30">
        <f t="shared" si="7"/>
        <v>2059.0660811671737</v>
      </c>
      <c r="K27" s="31">
        <f t="shared" si="8"/>
        <v>102.9533040583587</v>
      </c>
      <c r="L27" s="32">
        <f t="shared" si="10"/>
        <v>107.28219316124596</v>
      </c>
      <c r="M27" s="33">
        <f t="shared" si="9"/>
        <v>2.1456438632249193</v>
      </c>
      <c r="N27" s="34"/>
    </row>
    <row r="28" spans="1:17" ht="23.25">
      <c r="A28" s="14" t="s">
        <v>12</v>
      </c>
      <c r="B28" s="15"/>
      <c r="C28" s="15"/>
      <c r="K28" s="16"/>
      <c r="L28" s="17" t="s">
        <v>13</v>
      </c>
      <c r="M28" s="18"/>
    </row>
    <row r="29" spans="1:17" s="17" customFormat="1">
      <c r="A29" s="19" t="s">
        <v>14</v>
      </c>
      <c r="B29" s="9" t="s">
        <v>15</v>
      </c>
      <c r="C29" s="9" t="s">
        <v>15</v>
      </c>
      <c r="D29" s="9" t="s">
        <v>16</v>
      </c>
      <c r="E29" s="20" t="s">
        <v>17</v>
      </c>
      <c r="F29" s="21" t="s">
        <v>9</v>
      </c>
      <c r="G29" s="21" t="s">
        <v>18</v>
      </c>
      <c r="H29" s="21" t="s">
        <v>19</v>
      </c>
      <c r="I29" s="9" t="s">
        <v>20</v>
      </c>
      <c r="J29" s="21" t="s">
        <v>21</v>
      </c>
      <c r="K29" s="21" t="s">
        <v>22</v>
      </c>
      <c r="L29" s="21" t="s">
        <v>23</v>
      </c>
      <c r="M29" s="22" t="s">
        <v>24</v>
      </c>
    </row>
    <row r="30" spans="1:17" s="24" customFormat="1">
      <c r="A30" s="23"/>
      <c r="L30" s="25"/>
      <c r="M30" s="26"/>
    </row>
    <row r="31" spans="1:17" ht="15">
      <c r="A31" s="1" t="s">
        <v>25</v>
      </c>
      <c r="B31" s="65">
        <v>1.0369999999999999</v>
      </c>
      <c r="C31" s="65">
        <v>1.0189999999999999</v>
      </c>
      <c r="D31" s="27">
        <f t="shared" ref="D31:D36" si="11">AVERAGE(B31:C31)</f>
        <v>1.028</v>
      </c>
      <c r="E31" s="27">
        <f t="shared" ref="E31:E36" si="12">D31-E$8</f>
        <v>0.95799999999999996</v>
      </c>
      <c r="F31" s="27">
        <f>LOG(E31)</f>
        <v>-1.8634490921455603E-2</v>
      </c>
      <c r="G31" s="28">
        <f>(F31-$B$16)/$B$15</f>
        <v>0.68925185000573752</v>
      </c>
      <c r="H31" s="28">
        <f>10^G31</f>
        <v>4.8893581399218204</v>
      </c>
      <c r="I31" s="29">
        <v>500</v>
      </c>
      <c r="J31" s="30">
        <f>(H31*I31)</f>
        <v>2444.6790699609101</v>
      </c>
      <c r="K31" s="31">
        <f>(0.05*J31/1000)*1000</f>
        <v>122.23395349804551</v>
      </c>
      <c r="L31" s="32">
        <f>K31+K50</f>
        <v>123.22289138700697</v>
      </c>
      <c r="M31" s="33">
        <f>(L31*1000000/50000)/1000</f>
        <v>2.4644578277401394</v>
      </c>
      <c r="N31" s="35"/>
      <c r="Q31"/>
    </row>
    <row r="32" spans="1:17" ht="15">
      <c r="B32" s="65">
        <v>0.97899999999999998</v>
      </c>
      <c r="C32" s="65">
        <v>0.81699999999999995</v>
      </c>
      <c r="D32" s="27">
        <f t="shared" si="11"/>
        <v>0.89799999999999991</v>
      </c>
      <c r="E32" s="27">
        <f t="shared" si="12"/>
        <v>0.82799999999999985</v>
      </c>
      <c r="F32" s="27">
        <f t="shared" ref="F32:F36" si="13">LOG(E32)</f>
        <v>-8.1969663215119934E-2</v>
      </c>
      <c r="G32" s="28">
        <f t="shared" ref="G32:G36" si="14">(F32-$B$16)/$B$15</f>
        <v>0.63918632258236197</v>
      </c>
      <c r="H32" s="28">
        <f t="shared" ref="H32:H36" si="15">10^G32</f>
        <v>4.3569875864389873</v>
      </c>
      <c r="I32" s="29">
        <v>500</v>
      </c>
      <c r="J32" s="30">
        <f t="shared" ref="J32:J36" si="16">(H32*I32)</f>
        <v>2178.4937932194935</v>
      </c>
      <c r="K32" s="31">
        <f t="shared" ref="K32:K36" si="17">(0.05*J32/1000)*1000</f>
        <v>108.92468966097468</v>
      </c>
      <c r="L32" s="32">
        <f>K32+K51</f>
        <v>109.99648376824989</v>
      </c>
      <c r="M32" s="33">
        <f t="shared" ref="M32:M36" si="18">(L32*1000000/50000)/1000</f>
        <v>2.1999296753649977</v>
      </c>
      <c r="N32" s="36"/>
      <c r="Q32"/>
    </row>
    <row r="33" spans="1:21" ht="15">
      <c r="B33" s="65">
        <v>0.95799999999999996</v>
      </c>
      <c r="C33" s="65">
        <v>0.92900000000000005</v>
      </c>
      <c r="D33" s="27">
        <f t="shared" si="11"/>
        <v>0.94350000000000001</v>
      </c>
      <c r="E33" s="27">
        <f t="shared" si="12"/>
        <v>0.87349999999999994</v>
      </c>
      <c r="F33" s="27">
        <f t="shared" si="13"/>
        <v>-5.8737090681050284E-2</v>
      </c>
      <c r="G33" s="28">
        <f t="shared" si="14"/>
        <v>0.65755133139495159</v>
      </c>
      <c r="H33" s="28">
        <f t="shared" si="15"/>
        <v>4.5451825577679541</v>
      </c>
      <c r="I33" s="29">
        <v>500</v>
      </c>
      <c r="J33" s="30">
        <f t="shared" si="16"/>
        <v>2272.5912788839769</v>
      </c>
      <c r="K33" s="31">
        <f t="shared" si="17"/>
        <v>113.62956394419885</v>
      </c>
      <c r="L33" s="32">
        <f t="shared" ref="L33:L36" si="19">K33+K52</f>
        <v>115.06853504194699</v>
      </c>
      <c r="M33" s="33">
        <f t="shared" si="18"/>
        <v>2.3013707008389397</v>
      </c>
      <c r="N33" s="36"/>
      <c r="Q33"/>
      <c r="R33"/>
      <c r="S33"/>
    </row>
    <row r="34" spans="1:21" ht="15">
      <c r="A34" s="1" t="s">
        <v>26</v>
      </c>
      <c r="B34" s="65">
        <v>0.84</v>
      </c>
      <c r="C34" s="65">
        <v>0.878</v>
      </c>
      <c r="D34" s="27">
        <f t="shared" si="11"/>
        <v>0.85899999999999999</v>
      </c>
      <c r="E34" s="27">
        <f t="shared" si="12"/>
        <v>0.78899999999999992</v>
      </c>
      <c r="F34" s="27">
        <f t="shared" si="13"/>
        <v>-0.10292299679057973</v>
      </c>
      <c r="G34" s="28">
        <f t="shared" si="14"/>
        <v>0.62262301883276028</v>
      </c>
      <c r="H34" s="28">
        <f t="shared" si="15"/>
        <v>4.1939477818356963</v>
      </c>
      <c r="I34" s="29">
        <v>500</v>
      </c>
      <c r="J34" s="30">
        <f t="shared" si="16"/>
        <v>2096.9738909178482</v>
      </c>
      <c r="K34" s="31">
        <f t="shared" si="17"/>
        <v>104.84869454589241</v>
      </c>
      <c r="L34" s="32">
        <f t="shared" si="19"/>
        <v>107.93191219034047</v>
      </c>
      <c r="M34" s="33">
        <f t="shared" si="18"/>
        <v>2.1586382438068092</v>
      </c>
      <c r="N34" s="36"/>
      <c r="Q34"/>
      <c r="R34"/>
      <c r="S34"/>
    </row>
    <row r="35" spans="1:21" ht="15">
      <c r="B35" s="65">
        <v>1.044</v>
      </c>
      <c r="C35" s="65">
        <v>0.85899999999999999</v>
      </c>
      <c r="D35" s="27">
        <f t="shared" si="11"/>
        <v>0.95150000000000001</v>
      </c>
      <c r="E35" s="27">
        <f t="shared" si="12"/>
        <v>0.88149999999999995</v>
      </c>
      <c r="F35" s="27">
        <f t="shared" si="13"/>
        <v>-5.4777683364659199E-2</v>
      </c>
      <c r="G35" s="28">
        <f t="shared" si="14"/>
        <v>0.66068118497235984</v>
      </c>
      <c r="H35" s="28">
        <f t="shared" si="15"/>
        <v>4.5780568875365217</v>
      </c>
      <c r="I35" s="29">
        <v>500</v>
      </c>
      <c r="J35" s="30">
        <f t="shared" si="16"/>
        <v>2289.0284437682608</v>
      </c>
      <c r="K35" s="31">
        <f t="shared" si="17"/>
        <v>114.45142218841305</v>
      </c>
      <c r="L35" s="32">
        <f t="shared" si="19"/>
        <v>117.64974107408285</v>
      </c>
      <c r="M35" s="33">
        <f t="shared" si="18"/>
        <v>2.3529948214816572</v>
      </c>
      <c r="N35" s="36"/>
      <c r="Q35"/>
      <c r="R35"/>
      <c r="S35"/>
    </row>
    <row r="36" spans="1:21" ht="15">
      <c r="B36" s="65">
        <v>0.84</v>
      </c>
      <c r="C36" s="65">
        <v>0.84199999999999997</v>
      </c>
      <c r="D36" s="27">
        <f t="shared" si="11"/>
        <v>0.84099999999999997</v>
      </c>
      <c r="E36" s="27">
        <f t="shared" si="12"/>
        <v>0.77099999999999991</v>
      </c>
      <c r="F36" s="27">
        <f t="shared" si="13"/>
        <v>-0.11294562194904308</v>
      </c>
      <c r="G36" s="28">
        <f t="shared" si="14"/>
        <v>0.61470028022555101</v>
      </c>
      <c r="H36" s="28">
        <f t="shared" si="15"/>
        <v>4.118132162334347</v>
      </c>
      <c r="I36" s="29">
        <v>500</v>
      </c>
      <c r="J36" s="30">
        <f t="shared" si="16"/>
        <v>2059.0660811671737</v>
      </c>
      <c r="K36" s="31">
        <f t="shared" si="17"/>
        <v>102.9533040583587</v>
      </c>
      <c r="L36" s="32">
        <f t="shared" si="19"/>
        <v>105.82807665966928</v>
      </c>
      <c r="M36" s="33">
        <f t="shared" si="18"/>
        <v>2.1165615331933854</v>
      </c>
      <c r="N36" s="37"/>
      <c r="Q36"/>
      <c r="R36"/>
      <c r="S36"/>
    </row>
    <row r="37" spans="1:21" ht="15">
      <c r="R37"/>
      <c r="S37"/>
    </row>
    <row r="38" spans="1:21" ht="23.25">
      <c r="A38" s="14" t="s">
        <v>27</v>
      </c>
      <c r="E38" s="28"/>
      <c r="F38" s="27"/>
      <c r="H38" s="38"/>
      <c r="M38" s="39" t="s">
        <v>28</v>
      </c>
      <c r="R38"/>
      <c r="S38"/>
      <c r="T38"/>
    </row>
    <row r="39" spans="1:21" ht="15">
      <c r="A39" s="19" t="s">
        <v>14</v>
      </c>
      <c r="B39" s="21" t="s">
        <v>15</v>
      </c>
      <c r="C39" s="21" t="s">
        <v>15</v>
      </c>
      <c r="D39" s="9" t="s">
        <v>16</v>
      </c>
      <c r="E39" s="20" t="s">
        <v>17</v>
      </c>
      <c r="F39" s="21" t="s">
        <v>9</v>
      </c>
      <c r="G39" s="21" t="s">
        <v>18</v>
      </c>
      <c r="H39" s="21" t="s">
        <v>19</v>
      </c>
      <c r="I39" s="9" t="s">
        <v>20</v>
      </c>
      <c r="J39" s="21" t="s">
        <v>21</v>
      </c>
      <c r="K39" s="21" t="s">
        <v>29</v>
      </c>
      <c r="L39" s="21" t="s">
        <v>30</v>
      </c>
      <c r="M39" s="17" t="s">
        <v>31</v>
      </c>
      <c r="N39" s="40" t="s">
        <v>32</v>
      </c>
      <c r="R39"/>
      <c r="S39"/>
      <c r="T39"/>
    </row>
    <row r="40" spans="1:21" ht="15">
      <c r="A40" s="1" t="s">
        <v>33</v>
      </c>
      <c r="B40" s="65">
        <v>0.126</v>
      </c>
      <c r="C40" s="65">
        <v>0.111</v>
      </c>
      <c r="D40" s="27">
        <f>AVERAGE(B40:C40)</f>
        <v>0.11849999999999999</v>
      </c>
      <c r="E40" s="27">
        <f t="shared" ref="E40:E45" si="20">D40-E$8</f>
        <v>4.8499999999999988E-2</v>
      </c>
      <c r="F40" s="27">
        <f t="shared" ref="F40:F45" si="21">LOG(E40)</f>
        <v>-1.3142582613977365</v>
      </c>
      <c r="G40" s="28">
        <f t="shared" ref="G40:G45" si="22">(F40-$B$16)/$B$15</f>
        <v>-0.33491979210166573</v>
      </c>
      <c r="H40" s="27">
        <f t="shared" ref="H40:H45" si="23">10^G40</f>
        <v>0.46246642436059687</v>
      </c>
      <c r="I40" s="41">
        <v>16</v>
      </c>
      <c r="J40" s="42">
        <f t="shared" ref="J40:J45" si="24">H40*I40</f>
        <v>7.39946278976955</v>
      </c>
      <c r="K40" s="30">
        <f>(0.1*J40/1000)*1000</f>
        <v>0.73994627897695509</v>
      </c>
      <c r="L40" s="43">
        <f>K40*100/L22</f>
        <v>0.59690976175515575</v>
      </c>
      <c r="M40" s="30">
        <f>AVERAGE(L40:L42)</f>
        <v>0.505891750980763</v>
      </c>
      <c r="N40" s="44">
        <f>STDEV(L40:L42)</f>
        <v>0.11872445297072272</v>
      </c>
      <c r="R40"/>
      <c r="S40"/>
      <c r="T40"/>
      <c r="U40"/>
    </row>
    <row r="41" spans="1:21" ht="15">
      <c r="B41" s="65">
        <v>9.1999999999999998E-2</v>
      </c>
      <c r="C41" s="65">
        <v>9.4E-2</v>
      </c>
      <c r="D41" s="27">
        <f t="shared" ref="D41:D45" si="25">AVERAGE(B41:C41)</f>
        <v>9.2999999999999999E-2</v>
      </c>
      <c r="E41" s="27">
        <f t="shared" si="20"/>
        <v>2.2999999999999993E-2</v>
      </c>
      <c r="F41" s="27">
        <f t="shared" si="21"/>
        <v>-1.6382721639824072</v>
      </c>
      <c r="G41" s="28">
        <f t="shared" si="22"/>
        <v>-0.59104804340241279</v>
      </c>
      <c r="H41" s="27">
        <f t="shared" si="23"/>
        <v>0.25642003586697792</v>
      </c>
      <c r="I41" s="41">
        <v>16</v>
      </c>
      <c r="J41" s="42">
        <f t="shared" si="24"/>
        <v>4.1027205738716468</v>
      </c>
      <c r="K41" s="30">
        <f t="shared" ref="K41:K45" si="26">(0.1*J41/1000)*1000</f>
        <v>0.41027205738716471</v>
      </c>
      <c r="L41" s="43">
        <f t="shared" ref="L41:L45" si="27">K41*100/L23</f>
        <v>0.37160050063883615</v>
      </c>
      <c r="M41" s="30"/>
      <c r="N41" s="44"/>
      <c r="R41"/>
      <c r="S41"/>
      <c r="T41"/>
      <c r="U41"/>
    </row>
    <row r="42" spans="1:21" s="17" customFormat="1" ht="15">
      <c r="A42" s="1"/>
      <c r="B42" s="65">
        <v>0.113</v>
      </c>
      <c r="C42" s="65">
        <v>0.107</v>
      </c>
      <c r="D42" s="27">
        <f t="shared" si="25"/>
        <v>0.11</v>
      </c>
      <c r="E42" s="27">
        <f t="shared" si="20"/>
        <v>3.9999999999999994E-2</v>
      </c>
      <c r="F42" s="27">
        <f t="shared" si="21"/>
        <v>-1.3979400086720377</v>
      </c>
      <c r="G42" s="28">
        <f t="shared" si="22"/>
        <v>-0.40106898947925951</v>
      </c>
      <c r="H42" s="27">
        <f t="shared" si="23"/>
        <v>0.39712845895607329</v>
      </c>
      <c r="I42" s="41">
        <v>16</v>
      </c>
      <c r="J42" s="42">
        <f t="shared" si="24"/>
        <v>6.3540553432971727</v>
      </c>
      <c r="K42" s="30">
        <f t="shared" si="26"/>
        <v>0.63540553432971736</v>
      </c>
      <c r="L42" s="43">
        <f t="shared" si="27"/>
        <v>0.54916499054829715</v>
      </c>
      <c r="M42" s="30"/>
      <c r="N42" s="44"/>
      <c r="R42"/>
      <c r="S42"/>
      <c r="T42"/>
      <c r="U42"/>
    </row>
    <row r="43" spans="1:21" ht="15">
      <c r="A43" s="1" t="s">
        <v>34</v>
      </c>
      <c r="B43" s="65">
        <v>0.183</v>
      </c>
      <c r="C43" s="65">
        <v>0.18099999999999999</v>
      </c>
      <c r="D43" s="27">
        <f t="shared" si="25"/>
        <v>0.182</v>
      </c>
      <c r="E43" s="27">
        <f t="shared" si="20"/>
        <v>0.11199999999999999</v>
      </c>
      <c r="F43" s="27">
        <f t="shared" si="21"/>
        <v>-0.9507819773298184</v>
      </c>
      <c r="G43" s="28">
        <f t="shared" si="22"/>
        <v>-4.7597105374414375E-2</v>
      </c>
      <c r="H43" s="27">
        <f t="shared" si="23"/>
        <v>0.89619578009566991</v>
      </c>
      <c r="I43" s="41">
        <v>16</v>
      </c>
      <c r="J43" s="42">
        <f t="shared" si="24"/>
        <v>14.339132481530719</v>
      </c>
      <c r="K43" s="30">
        <f t="shared" si="26"/>
        <v>1.4339132481530719</v>
      </c>
      <c r="L43" s="43">
        <f t="shared" si="27"/>
        <v>1.3111163769888001</v>
      </c>
      <c r="M43" s="30">
        <f>AVERAGE(L43:L45)</f>
        <v>1.2775641274319576</v>
      </c>
      <c r="N43" s="44">
        <f>STDEV(L43:L45)</f>
        <v>9.898562440576332E-2</v>
      </c>
      <c r="R43"/>
      <c r="S43"/>
      <c r="T43"/>
      <c r="U43"/>
    </row>
    <row r="44" spans="1:21" ht="15">
      <c r="A44" s="45"/>
      <c r="B44" s="65">
        <v>0.18</v>
      </c>
      <c r="C44" s="65">
        <v>0.17499999999999999</v>
      </c>
      <c r="D44" s="27">
        <f t="shared" si="25"/>
        <v>0.17749999999999999</v>
      </c>
      <c r="E44" s="27">
        <f t="shared" si="20"/>
        <v>0.10749999999999998</v>
      </c>
      <c r="F44" s="27">
        <f t="shared" si="21"/>
        <v>-0.96859153574837598</v>
      </c>
      <c r="G44" s="28">
        <f t="shared" si="22"/>
        <v>-6.167530084009086E-2</v>
      </c>
      <c r="H44" s="27">
        <f t="shared" si="23"/>
        <v>0.86761029995595529</v>
      </c>
      <c r="I44" s="41">
        <v>16</v>
      </c>
      <c r="J44" s="42">
        <f t="shared" si="24"/>
        <v>13.881764799295285</v>
      </c>
      <c r="K44" s="30">
        <f t="shared" si="26"/>
        <v>1.3881764799295286</v>
      </c>
      <c r="L44" s="43">
        <f t="shared" si="27"/>
        <v>1.1661632767556236</v>
      </c>
      <c r="M44" s="30"/>
      <c r="N44" s="44"/>
      <c r="R44"/>
      <c r="S44"/>
      <c r="T44"/>
      <c r="U44"/>
    </row>
    <row r="45" spans="1:21" ht="15">
      <c r="A45" s="46"/>
      <c r="B45" s="65">
        <v>0.17499999999999999</v>
      </c>
      <c r="C45" s="65">
        <v>0.193</v>
      </c>
      <c r="D45" s="27">
        <f t="shared" si="25"/>
        <v>0.184</v>
      </c>
      <c r="E45" s="27">
        <f t="shared" si="20"/>
        <v>0.11399999999999999</v>
      </c>
      <c r="F45" s="27">
        <f t="shared" si="21"/>
        <v>-0.94309514866352739</v>
      </c>
      <c r="G45" s="28">
        <f t="shared" si="22"/>
        <v>-4.152077973332223E-2</v>
      </c>
      <c r="H45" s="27">
        <f t="shared" si="23"/>
        <v>0.90882281348542482</v>
      </c>
      <c r="I45" s="41">
        <v>16</v>
      </c>
      <c r="J45" s="42">
        <f t="shared" si="24"/>
        <v>14.541165015766797</v>
      </c>
      <c r="K45" s="30">
        <f t="shared" si="26"/>
        <v>1.4541165015766797</v>
      </c>
      <c r="L45" s="43">
        <f t="shared" si="27"/>
        <v>1.3554127285514488</v>
      </c>
      <c r="M45" s="30"/>
      <c r="N45" s="44"/>
      <c r="R45"/>
      <c r="S45"/>
      <c r="T45"/>
      <c r="U45"/>
    </row>
    <row r="46" spans="1:21" ht="15">
      <c r="E46" s="28"/>
      <c r="F46" s="27"/>
      <c r="G46" s="30"/>
      <c r="H46" s="47"/>
      <c r="R46"/>
      <c r="S46"/>
      <c r="T46"/>
    </row>
    <row r="47" spans="1:21">
      <c r="E47" s="28"/>
      <c r="F47" s="27"/>
      <c r="G47" s="30"/>
      <c r="H47" s="47"/>
    </row>
    <row r="48" spans="1:21" ht="23.25">
      <c r="A48" s="14" t="s">
        <v>35</v>
      </c>
      <c r="E48" s="28"/>
      <c r="F48" s="27"/>
      <c r="H48" s="38"/>
      <c r="M48" s="39" t="s">
        <v>28</v>
      </c>
    </row>
    <row r="49" spans="1:25">
      <c r="A49" s="19" t="s">
        <v>14</v>
      </c>
      <c r="B49" s="21" t="s">
        <v>15</v>
      </c>
      <c r="C49" s="21" t="s">
        <v>15</v>
      </c>
      <c r="D49" s="9" t="s">
        <v>16</v>
      </c>
      <c r="E49" s="20" t="s">
        <v>17</v>
      </c>
      <c r="F49" s="21" t="s">
        <v>9</v>
      </c>
      <c r="G49" s="21" t="s">
        <v>18</v>
      </c>
      <c r="H49" s="21" t="s">
        <v>19</v>
      </c>
      <c r="I49" s="9" t="s">
        <v>20</v>
      </c>
      <c r="J49" s="21" t="s">
        <v>21</v>
      </c>
      <c r="K49" s="21" t="s">
        <v>29</v>
      </c>
      <c r="L49" s="21" t="s">
        <v>30</v>
      </c>
      <c r="M49" s="17" t="s">
        <v>31</v>
      </c>
      <c r="N49" s="40" t="s">
        <v>32</v>
      </c>
      <c r="O49" s="2" t="s">
        <v>36</v>
      </c>
      <c r="P49" s="17" t="s">
        <v>31</v>
      </c>
      <c r="Q49" s="40" t="s">
        <v>32</v>
      </c>
    </row>
    <row r="50" spans="1:25" ht="15">
      <c r="A50" s="1" t="s">
        <v>25</v>
      </c>
      <c r="B50" s="65">
        <v>0.13400000000000001</v>
      </c>
      <c r="C50" s="65">
        <v>0.14599999999999999</v>
      </c>
      <c r="D50" s="27">
        <f>AVERAGE(B50:C50)</f>
        <v>0.14000000000000001</v>
      </c>
      <c r="E50" s="27">
        <f t="shared" ref="E50:E55" si="28">D50-E$8</f>
        <v>7.0000000000000007E-2</v>
      </c>
      <c r="F50" s="27">
        <f t="shared" ref="F50:F55" si="29">LOG(E50)</f>
        <v>-1.1549019599857431</v>
      </c>
      <c r="G50" s="28">
        <f t="shared" ref="G50:G55" si="30">(F50-$B$16)/$B$15</f>
        <v>-0.20895096641603705</v>
      </c>
      <c r="H50" s="27">
        <f t="shared" ref="H50:H55" si="31">10^G50</f>
        <v>0.6180861806009138</v>
      </c>
      <c r="I50" s="41">
        <v>16</v>
      </c>
      <c r="J50" s="42">
        <f t="shared" ref="J50:J55" si="32">H50*I50</f>
        <v>9.8893788896146209</v>
      </c>
      <c r="K50" s="30">
        <f>(0.1*J50/1000)*1000</f>
        <v>0.98893788896146217</v>
      </c>
      <c r="L50" s="43">
        <f t="shared" ref="L50:L55" si="33">K50*100/L31</f>
        <v>0.80256020438239706</v>
      </c>
      <c r="M50" s="30">
        <f>AVERAGE(L50:L52)</f>
        <v>1.0091611939729561</v>
      </c>
      <c r="N50" s="44">
        <f>STDEV(L50:L52)</f>
        <v>0.22600204933563356</v>
      </c>
      <c r="O50" s="48">
        <f>L50/L40</f>
        <v>1.3445251791871287</v>
      </c>
      <c r="P50" s="30">
        <f>AVERAGE(O50:O52)</f>
        <v>2.0812742803855917</v>
      </c>
      <c r="Q50" s="44">
        <f>STDEV(O50:O52)</f>
        <v>0.66094890720161814</v>
      </c>
      <c r="S50"/>
      <c r="T50"/>
    </row>
    <row r="51" spans="1:25" ht="15">
      <c r="B51" s="65">
        <v>0.153</v>
      </c>
      <c r="C51" s="65">
        <v>0.14199999999999999</v>
      </c>
      <c r="D51" s="27">
        <f t="shared" ref="D51:D55" si="34">AVERAGE(B51:C51)</f>
        <v>0.14749999999999999</v>
      </c>
      <c r="E51" s="27">
        <f t="shared" si="28"/>
        <v>7.7499999999999986E-2</v>
      </c>
      <c r="F51" s="27">
        <f t="shared" si="29"/>
        <v>-1.1106982974936899</v>
      </c>
      <c r="G51" s="28">
        <f t="shared" si="30"/>
        <v>-0.17400861769314724</v>
      </c>
      <c r="H51" s="27">
        <f t="shared" si="31"/>
        <v>0.66987131704700842</v>
      </c>
      <c r="I51" s="41">
        <v>16</v>
      </c>
      <c r="J51" s="42">
        <f t="shared" si="32"/>
        <v>10.717941072752135</v>
      </c>
      <c r="K51" s="30">
        <f t="shared" ref="K51:K55" si="35">(0.1*J51/1000)*1000</f>
        <v>1.0717941072752135</v>
      </c>
      <c r="L51" s="43">
        <f t="shared" si="33"/>
        <v>0.97438942642326831</v>
      </c>
      <c r="M51" s="30"/>
      <c r="N51" s="44"/>
      <c r="O51" s="2">
        <f t="shared" ref="O51:O55" si="36">L51/L41</f>
        <v>2.6221423941790953</v>
      </c>
      <c r="P51" s="30"/>
      <c r="Q51" s="44"/>
      <c r="S51"/>
      <c r="T51"/>
    </row>
    <row r="52" spans="1:25" ht="15">
      <c r="B52" s="65">
        <v>0.17699999999999999</v>
      </c>
      <c r="C52" s="65">
        <v>0.188</v>
      </c>
      <c r="D52" s="27">
        <f t="shared" si="34"/>
        <v>0.1825</v>
      </c>
      <c r="E52" s="27">
        <f t="shared" si="28"/>
        <v>0.11249999999999999</v>
      </c>
      <c r="F52" s="27">
        <f t="shared" si="29"/>
        <v>-0.94884747755261878</v>
      </c>
      <c r="G52" s="28">
        <f t="shared" si="30"/>
        <v>-4.6067911592532304E-2</v>
      </c>
      <c r="H52" s="27">
        <f t="shared" si="31"/>
        <v>0.8993569360925876</v>
      </c>
      <c r="I52" s="41">
        <v>16</v>
      </c>
      <c r="J52" s="42">
        <f t="shared" si="32"/>
        <v>14.389710977481402</v>
      </c>
      <c r="K52" s="30">
        <f t="shared" si="35"/>
        <v>1.4389710977481402</v>
      </c>
      <c r="L52" s="43">
        <f t="shared" si="33"/>
        <v>1.250533951113203</v>
      </c>
      <c r="M52" s="30"/>
      <c r="N52" s="44"/>
      <c r="O52" s="2">
        <f t="shared" si="36"/>
        <v>2.2771552677905511</v>
      </c>
      <c r="P52" s="30"/>
      <c r="Q52" s="44"/>
      <c r="S52"/>
      <c r="T52"/>
    </row>
    <row r="53" spans="1:25" ht="15">
      <c r="A53" s="1" t="s">
        <v>26</v>
      </c>
      <c r="B53" s="65">
        <v>0.36299999999999999</v>
      </c>
      <c r="C53" s="65">
        <v>0.36699999999999999</v>
      </c>
      <c r="D53" s="27">
        <f t="shared" si="34"/>
        <v>0.36499999999999999</v>
      </c>
      <c r="E53" s="27">
        <f t="shared" si="28"/>
        <v>0.29499999999999998</v>
      </c>
      <c r="F53" s="27">
        <f t="shared" si="29"/>
        <v>-0.53017798402183702</v>
      </c>
      <c r="G53" s="28">
        <f t="shared" si="30"/>
        <v>0.28488420001627945</v>
      </c>
      <c r="H53" s="27">
        <f t="shared" si="31"/>
        <v>1.9270110277800345</v>
      </c>
      <c r="I53" s="41">
        <v>16</v>
      </c>
      <c r="J53" s="42">
        <f t="shared" si="32"/>
        <v>30.832176444480552</v>
      </c>
      <c r="K53" s="30">
        <f t="shared" si="35"/>
        <v>3.0832176444480552</v>
      </c>
      <c r="L53" s="43">
        <f t="shared" si="33"/>
        <v>2.856632095066312</v>
      </c>
      <c r="M53" s="30">
        <f>AVERAGE(L53:L55)</f>
        <v>2.7638655536703465</v>
      </c>
      <c r="N53" s="44">
        <f>STDEV(L53:L55)</f>
        <v>8.0344742827729188E-2</v>
      </c>
      <c r="O53" s="2">
        <f t="shared" si="36"/>
        <v>2.1787784404211696</v>
      </c>
      <c r="P53" s="30">
        <f>AVERAGE(O53:O55)</f>
        <v>2.171362885928303</v>
      </c>
      <c r="Q53" s="44">
        <f>STDEV(O53:O55)</f>
        <v>0.16362744124848003</v>
      </c>
      <c r="S53"/>
      <c r="T53"/>
    </row>
    <row r="54" spans="1:25" ht="15">
      <c r="A54" s="45"/>
      <c r="B54" s="65">
        <v>0.39100000000000001</v>
      </c>
      <c r="C54" s="65">
        <v>0.36699999999999999</v>
      </c>
      <c r="D54" s="27">
        <f t="shared" si="34"/>
        <v>0.379</v>
      </c>
      <c r="E54" s="27">
        <f t="shared" si="28"/>
        <v>0.309</v>
      </c>
      <c r="F54" s="27">
        <f t="shared" si="29"/>
        <v>-0.51004152057516539</v>
      </c>
      <c r="G54" s="28">
        <f t="shared" si="30"/>
        <v>0.30080177987577222</v>
      </c>
      <c r="H54" s="27">
        <f t="shared" si="31"/>
        <v>1.9989493035436283</v>
      </c>
      <c r="I54" s="41">
        <v>16</v>
      </c>
      <c r="J54" s="42">
        <f t="shared" si="32"/>
        <v>31.983188856698053</v>
      </c>
      <c r="K54" s="30">
        <f t="shared" si="35"/>
        <v>3.1983188856698055</v>
      </c>
      <c r="L54" s="43">
        <f t="shared" si="33"/>
        <v>2.7185090731783728</v>
      </c>
      <c r="M54" s="30"/>
      <c r="N54" s="44"/>
      <c r="O54" s="2">
        <f t="shared" si="36"/>
        <v>2.3311564747104039</v>
      </c>
      <c r="P54" s="30"/>
      <c r="Q54" s="44"/>
      <c r="S54"/>
      <c r="T54"/>
    </row>
    <row r="55" spans="1:25" ht="15">
      <c r="A55" s="46"/>
      <c r="B55" s="65">
        <v>0.35299999999999998</v>
      </c>
      <c r="C55" s="65">
        <v>0.32700000000000001</v>
      </c>
      <c r="D55" s="27">
        <f t="shared" si="34"/>
        <v>0.33999999999999997</v>
      </c>
      <c r="E55" s="27">
        <f t="shared" si="28"/>
        <v>0.26999999999999996</v>
      </c>
      <c r="F55" s="27">
        <f t="shared" si="29"/>
        <v>-0.56863623584101275</v>
      </c>
      <c r="G55" s="28">
        <f t="shared" si="30"/>
        <v>0.2544835144038613</v>
      </c>
      <c r="H55" s="27">
        <f t="shared" si="31"/>
        <v>1.7967328758191095</v>
      </c>
      <c r="I55" s="41">
        <v>16</v>
      </c>
      <c r="J55" s="42">
        <f t="shared" si="32"/>
        <v>28.747726013105751</v>
      </c>
      <c r="K55" s="30">
        <f t="shared" si="35"/>
        <v>2.8747726013105752</v>
      </c>
      <c r="L55" s="43">
        <f t="shared" si="33"/>
        <v>2.7164554927663551</v>
      </c>
      <c r="M55" s="30"/>
      <c r="N55" s="44"/>
      <c r="O55" s="2">
        <f t="shared" si="36"/>
        <v>2.0041537426533353</v>
      </c>
      <c r="P55" s="30"/>
      <c r="Q55" s="44"/>
      <c r="S55"/>
      <c r="T55"/>
      <c r="Y55" s="1"/>
    </row>
    <row r="56" spans="1:25">
      <c r="D56" s="27"/>
      <c r="E56" s="28"/>
      <c r="F56" s="27"/>
      <c r="G56" s="30"/>
      <c r="H56" s="47"/>
    </row>
    <row r="57" spans="1:25">
      <c r="B57" s="30"/>
      <c r="C57" s="30"/>
      <c r="D57" s="27"/>
      <c r="E57" s="28"/>
      <c r="F57" s="27"/>
      <c r="G57" s="30"/>
      <c r="H57" s="47"/>
      <c r="M57" s="2" t="s">
        <v>37</v>
      </c>
      <c r="N57" s="2" t="s">
        <v>38</v>
      </c>
      <c r="O57" s="40" t="s">
        <v>32</v>
      </c>
    </row>
    <row r="58" spans="1:25" ht="15">
      <c r="C58"/>
      <c r="D58"/>
      <c r="E58"/>
      <c r="F58"/>
      <c r="G58"/>
      <c r="H58" s="47"/>
      <c r="M58" s="2" t="s">
        <v>25</v>
      </c>
      <c r="N58" s="30">
        <f>P50</f>
        <v>2.0812742803855917</v>
      </c>
      <c r="O58" s="30">
        <f>Q50</f>
        <v>0.66094890720161814</v>
      </c>
    </row>
    <row r="59" spans="1:25" ht="15">
      <c r="D59"/>
      <c r="E59"/>
      <c r="G59"/>
      <c r="M59" s="2" t="s">
        <v>26</v>
      </c>
      <c r="N59" s="30">
        <f>P53</f>
        <v>2.171362885928303</v>
      </c>
      <c r="O59" s="30">
        <f>Q53</f>
        <v>0.16362744124848003</v>
      </c>
    </row>
    <row r="60" spans="1:25">
      <c r="G60" s="30"/>
      <c r="H60" s="47"/>
    </row>
    <row r="61" spans="1:25" ht="15">
      <c r="A61" s="49"/>
      <c r="D61"/>
      <c r="E61"/>
      <c r="F61"/>
      <c r="G61" s="30"/>
      <c r="H61" s="47"/>
    </row>
    <row r="62" spans="1:25" ht="15">
      <c r="C62" s="27"/>
      <c r="D62"/>
      <c r="E62"/>
      <c r="F62"/>
      <c r="G62" s="30"/>
      <c r="H62" s="47"/>
    </row>
    <row r="63" spans="1:25" ht="15">
      <c r="C63" s="27"/>
      <c r="D63"/>
      <c r="E63"/>
      <c r="F63"/>
      <c r="G63" s="30"/>
      <c r="H63" s="47"/>
    </row>
    <row r="64" spans="1:25" ht="13.5" thickBot="1">
      <c r="B64" s="50" t="s">
        <v>16</v>
      </c>
      <c r="C64" s="51" t="s">
        <v>39</v>
      </c>
      <c r="D64" s="27"/>
      <c r="E64" s="28"/>
      <c r="F64" s="27"/>
      <c r="G64" s="30"/>
      <c r="H64" s="47"/>
    </row>
    <row r="65" spans="1:8">
      <c r="A65" s="1" t="s">
        <v>33</v>
      </c>
      <c r="B65" s="30">
        <f>M40</f>
        <v>0.505891750980763</v>
      </c>
      <c r="C65" s="30">
        <f>N40</f>
        <v>0.11872445297072272</v>
      </c>
      <c r="D65" s="27"/>
      <c r="E65" s="28"/>
      <c r="F65" s="27"/>
      <c r="G65" s="30"/>
      <c r="H65" s="47"/>
    </row>
    <row r="66" spans="1:8">
      <c r="A66" s="1" t="s">
        <v>25</v>
      </c>
      <c r="B66" s="30">
        <f>M50</f>
        <v>1.0091611939729561</v>
      </c>
      <c r="C66" s="30">
        <f>N50</f>
        <v>0.22600204933563356</v>
      </c>
      <c r="D66" s="27"/>
      <c r="E66" s="28"/>
      <c r="F66" s="27"/>
      <c r="G66" s="30"/>
      <c r="H66" s="47"/>
    </row>
    <row r="67" spans="1:8">
      <c r="A67" s="52" t="s">
        <v>34</v>
      </c>
      <c r="B67" s="30">
        <f>M43</f>
        <v>1.2775641274319576</v>
      </c>
      <c r="C67" s="30">
        <f>N43</f>
        <v>9.898562440576332E-2</v>
      </c>
      <c r="D67" s="27"/>
      <c r="E67" s="28"/>
      <c r="F67" s="27"/>
      <c r="G67" s="30"/>
      <c r="H67" s="47"/>
    </row>
    <row r="68" spans="1:8">
      <c r="A68" s="45" t="s">
        <v>26</v>
      </c>
      <c r="B68" s="30">
        <f>M53</f>
        <v>2.7638655536703465</v>
      </c>
      <c r="C68" s="30">
        <f>N53</f>
        <v>8.0344742827729188E-2</v>
      </c>
      <c r="D68" s="27"/>
      <c r="E68" s="28"/>
      <c r="F68" s="27"/>
      <c r="G68" s="30"/>
      <c r="H68" s="47"/>
    </row>
    <row r="69" spans="1:8">
      <c r="A69" s="53"/>
      <c r="C69" s="27"/>
      <c r="D69" s="27"/>
      <c r="E69" s="28"/>
      <c r="F69" s="27"/>
      <c r="G69" s="30"/>
      <c r="H69" s="47"/>
    </row>
    <row r="70" spans="1:8">
      <c r="A70" s="53"/>
      <c r="C70" s="27"/>
      <c r="D70" s="27"/>
      <c r="E70" s="28"/>
      <c r="F70" s="27"/>
      <c r="G70" s="30"/>
      <c r="H70" s="47"/>
    </row>
    <row r="71" spans="1:8">
      <c r="A71" s="53"/>
      <c r="B71" s="48"/>
      <c r="C71" s="27"/>
      <c r="D71" s="27"/>
      <c r="E71" s="28"/>
      <c r="F71" s="27"/>
      <c r="G71" s="30"/>
      <c r="H71" s="47"/>
    </row>
    <row r="72" spans="1:8">
      <c r="A72" s="53"/>
      <c r="B72" s="48"/>
      <c r="C72" s="27"/>
      <c r="D72" s="27"/>
      <c r="E72" s="28"/>
      <c r="F72" s="27"/>
      <c r="G72" s="30"/>
      <c r="H72" s="47"/>
    </row>
    <row r="73" spans="1:8">
      <c r="C73" s="27"/>
      <c r="D73" s="27"/>
      <c r="E73" s="28"/>
      <c r="F73" s="27"/>
      <c r="G73" s="30"/>
      <c r="H73" s="47"/>
    </row>
    <row r="74" spans="1:8">
      <c r="C74" s="27"/>
      <c r="D74" s="28"/>
      <c r="H74" s="47"/>
    </row>
    <row r="75" spans="1:8">
      <c r="A75" s="54"/>
      <c r="C75" s="27"/>
      <c r="D75" s="28"/>
      <c r="H75" s="38"/>
    </row>
    <row r="76" spans="1:8">
      <c r="A76" s="54"/>
      <c r="C76" s="27"/>
      <c r="D76" s="28"/>
    </row>
    <row r="77" spans="1:8">
      <c r="A77" s="55"/>
      <c r="B77" s="38"/>
      <c r="C77" s="56"/>
      <c r="D77" s="57"/>
      <c r="E77" s="38"/>
    </row>
    <row r="78" spans="1:8">
      <c r="A78" s="52"/>
      <c r="B78" s="58"/>
      <c r="C78" s="59"/>
      <c r="D78" s="38"/>
      <c r="E78" s="38"/>
    </row>
    <row r="79" spans="1:8">
      <c r="A79" s="52"/>
      <c r="B79" s="42"/>
      <c r="C79" s="56"/>
      <c r="D79" s="38"/>
      <c r="E79" s="38"/>
    </row>
    <row r="80" spans="1:8">
      <c r="A80" s="52"/>
      <c r="B80" s="42"/>
      <c r="C80" s="56"/>
      <c r="D80" s="38"/>
      <c r="E80" s="38"/>
    </row>
    <row r="81" spans="1:7">
      <c r="A81" s="52"/>
      <c r="B81" s="42"/>
      <c r="C81" s="56"/>
      <c r="D81" s="38"/>
      <c r="E81" s="38"/>
    </row>
    <row r="82" spans="1:7">
      <c r="A82" s="52"/>
      <c r="B82" s="42"/>
      <c r="C82" s="56"/>
      <c r="D82" s="38"/>
      <c r="E82" s="38"/>
    </row>
    <row r="83" spans="1:7">
      <c r="A83" s="52"/>
      <c r="B83" s="38"/>
      <c r="C83" s="38"/>
      <c r="D83" s="60"/>
      <c r="E83" s="58"/>
    </row>
    <row r="84" spans="1:7">
      <c r="A84" s="52"/>
      <c r="B84" s="42"/>
      <c r="C84" s="56"/>
      <c r="D84" s="47"/>
      <c r="E84" s="47"/>
    </row>
    <row r="85" spans="1:7">
      <c r="A85" s="52"/>
      <c r="B85" s="42"/>
      <c r="C85" s="56"/>
      <c r="D85" s="47"/>
      <c r="E85" s="47"/>
    </row>
    <row r="86" spans="1:7">
      <c r="A86" s="52"/>
      <c r="B86" s="42"/>
      <c r="C86" s="56"/>
      <c r="D86" s="47"/>
      <c r="E86" s="47"/>
      <c r="F86" s="47"/>
      <c r="G86" s="38"/>
    </row>
    <row r="87" spans="1:7">
      <c r="A87" s="52"/>
      <c r="B87" s="42"/>
      <c r="C87" s="56"/>
      <c r="D87" s="47"/>
      <c r="E87" s="47"/>
      <c r="F87" s="47"/>
      <c r="G87" s="38"/>
    </row>
    <row r="88" spans="1:7">
      <c r="A88" s="52"/>
      <c r="B88" s="38"/>
      <c r="C88" s="47"/>
      <c r="D88" s="47"/>
      <c r="E88" s="47"/>
      <c r="F88" s="47"/>
      <c r="G88" s="38"/>
    </row>
    <row r="89" spans="1:7">
      <c r="A89" s="52"/>
      <c r="B89" s="38"/>
      <c r="C89" s="47"/>
      <c r="D89" s="47"/>
      <c r="E89" s="47"/>
      <c r="F89" s="47"/>
      <c r="G89" s="38"/>
    </row>
    <row r="90" spans="1:7">
      <c r="C90" s="47"/>
      <c r="D90" s="47"/>
      <c r="E90" s="61"/>
      <c r="F90" s="61"/>
    </row>
    <row r="91" spans="1:7">
      <c r="C91" s="47"/>
      <c r="D91" s="47"/>
      <c r="E91" s="61"/>
      <c r="F91" s="61"/>
    </row>
    <row r="92" spans="1:7">
      <c r="C92" s="47"/>
      <c r="D92" s="47"/>
      <c r="E92" s="61"/>
      <c r="F92" s="61"/>
    </row>
    <row r="93" spans="1:7">
      <c r="C93" s="47"/>
      <c r="D93" s="47"/>
      <c r="E93" s="61"/>
      <c r="F93" s="61"/>
    </row>
    <row r="94" spans="1:7">
      <c r="C94" s="47"/>
      <c r="E94" s="61"/>
      <c r="F94" s="61"/>
    </row>
    <row r="95" spans="1:7">
      <c r="C95" s="47"/>
      <c r="E95" s="61"/>
      <c r="F95" s="61"/>
    </row>
    <row r="96" spans="1:7">
      <c r="C96" s="47"/>
      <c r="D96" s="47"/>
      <c r="E96" s="61"/>
      <c r="F96" s="61"/>
    </row>
    <row r="97" spans="2:6">
      <c r="C97" s="47"/>
      <c r="D97" s="47"/>
      <c r="E97" s="61"/>
      <c r="F97" s="61"/>
    </row>
    <row r="98" spans="2:6">
      <c r="C98" s="47"/>
      <c r="D98" s="47"/>
      <c r="E98" s="61"/>
      <c r="F98" s="61"/>
    </row>
    <row r="99" spans="2:6">
      <c r="C99" s="47"/>
      <c r="D99" s="47"/>
      <c r="E99" s="61"/>
      <c r="F99" s="61"/>
    </row>
    <row r="100" spans="2:6">
      <c r="C100" s="47"/>
      <c r="D100" s="47"/>
      <c r="E100" s="61"/>
      <c r="F100" s="61"/>
    </row>
    <row r="101" spans="2:6">
      <c r="C101" s="47"/>
      <c r="D101" s="47"/>
      <c r="E101" s="61"/>
      <c r="F101" s="61"/>
    </row>
    <row r="102" spans="2:6">
      <c r="C102" s="47"/>
      <c r="D102" s="47"/>
      <c r="E102" s="61"/>
      <c r="F102" s="61"/>
    </row>
    <row r="103" spans="2:6">
      <c r="C103" s="47"/>
      <c r="D103" s="47"/>
      <c r="E103" s="61"/>
      <c r="F103" s="61"/>
    </row>
    <row r="104" spans="2:6">
      <c r="C104" s="47"/>
      <c r="D104" s="47"/>
      <c r="E104" s="61"/>
      <c r="F104" s="61"/>
    </row>
    <row r="105" spans="2:6">
      <c r="C105" s="47"/>
      <c r="D105" s="47"/>
      <c r="E105" s="61"/>
      <c r="F105" s="61"/>
    </row>
    <row r="106" spans="2:6">
      <c r="C106" s="47"/>
    </row>
    <row r="107" spans="2:6">
      <c r="C107" s="47"/>
    </row>
    <row r="108" spans="2:6" ht="13.5" thickBot="1">
      <c r="B108" s="62"/>
      <c r="C108" s="62"/>
      <c r="D108" s="62"/>
      <c r="E108" s="62"/>
    </row>
    <row r="109" spans="2:6">
      <c r="B109" s="61"/>
      <c r="C109" s="61"/>
      <c r="D109" s="61"/>
      <c r="E109" s="61"/>
    </row>
    <row r="110" spans="2:6">
      <c r="B110" s="61"/>
      <c r="C110" s="61"/>
      <c r="D110" s="61"/>
      <c r="E110" s="61"/>
    </row>
    <row r="111" spans="2:6">
      <c r="B111" s="61"/>
      <c r="C111" s="61"/>
      <c r="D111" s="61"/>
      <c r="E111" s="61"/>
    </row>
    <row r="112" spans="2:6">
      <c r="B112" s="61"/>
      <c r="C112" s="61"/>
      <c r="D112" s="61"/>
      <c r="E112" s="61"/>
    </row>
    <row r="113" spans="2:5">
      <c r="B113" s="61"/>
      <c r="C113" s="61"/>
      <c r="D113" s="61"/>
      <c r="E113" s="61"/>
    </row>
    <row r="114" spans="2:5">
      <c r="B114" s="61"/>
      <c r="C114" s="61"/>
      <c r="D114" s="61"/>
      <c r="E114" s="61"/>
    </row>
    <row r="115" spans="2:5">
      <c r="B115" s="61"/>
      <c r="C115" s="61"/>
      <c r="D115" s="61"/>
      <c r="E115" s="61"/>
    </row>
    <row r="116" spans="2:5">
      <c r="B116" s="61"/>
      <c r="C116" s="61"/>
      <c r="D116" s="61"/>
      <c r="E116" s="61"/>
    </row>
    <row r="117" spans="2:5">
      <c r="B117" s="61"/>
      <c r="C117" s="61"/>
      <c r="D117" s="61"/>
      <c r="E117" s="61"/>
    </row>
    <row r="118" spans="2:5">
      <c r="B118" s="61"/>
      <c r="C118" s="61"/>
      <c r="D118" s="61"/>
      <c r="E118" s="61"/>
    </row>
  </sheetData>
  <pageMargins left="0.7" right="0.7" top="0.75" bottom="0.75" header="0.3" footer="0.3"/>
  <pageSetup paperSize="9" scale="3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8"/>
  <sheetViews>
    <sheetView tabSelected="1" zoomScale="80" zoomScaleNormal="80" workbookViewId="0">
      <selection activeCell="D17" sqref="D17"/>
    </sheetView>
  </sheetViews>
  <sheetFormatPr baseColWidth="10" defaultColWidth="8.75" defaultRowHeight="12.75"/>
  <cols>
    <col min="1" max="1" width="28.125" style="1" customWidth="1"/>
    <col min="2" max="2" width="9.5" style="2" bestFit="1" customWidth="1"/>
    <col min="3" max="3" width="11.875" style="2" bestFit="1" customWidth="1"/>
    <col min="4" max="4" width="7.625" style="2" customWidth="1"/>
    <col min="5" max="5" width="6" style="2" bestFit="1" customWidth="1"/>
    <col min="6" max="8" width="11" style="2" bestFit="1" customWidth="1"/>
    <col min="9" max="9" width="12.125" style="2" bestFit="1" customWidth="1"/>
    <col min="10" max="10" width="12" style="2" bestFit="1" customWidth="1"/>
    <col min="11" max="11" width="12.125" style="2" bestFit="1" customWidth="1"/>
    <col min="12" max="12" width="13" style="2" bestFit="1" customWidth="1"/>
    <col min="13" max="13" width="14.875" style="2" bestFit="1" customWidth="1"/>
    <col min="14" max="14" width="13.75" style="2" bestFit="1" customWidth="1"/>
    <col min="15" max="15" width="14" style="2" customWidth="1"/>
    <col min="16" max="16" width="11.375" style="2" customWidth="1"/>
    <col min="17" max="17" width="10.375" style="2" bestFit="1" customWidth="1"/>
    <col min="18" max="16384" width="8.75" style="2"/>
  </cols>
  <sheetData>
    <row r="1" spans="1:20">
      <c r="A1" s="1" t="s">
        <v>0</v>
      </c>
      <c r="B1" s="63">
        <v>42254</v>
      </c>
    </row>
    <row r="2" spans="1:20">
      <c r="A2" s="1" t="s">
        <v>1</v>
      </c>
      <c r="B2" s="2">
        <v>81</v>
      </c>
      <c r="C2" s="3"/>
      <c r="E2" s="4" t="s">
        <v>40</v>
      </c>
    </row>
    <row r="3" spans="1:20">
      <c r="A3" s="1" t="s">
        <v>2</v>
      </c>
      <c r="B3" s="2" t="s">
        <v>43</v>
      </c>
      <c r="D3" s="10" t="s">
        <v>41</v>
      </c>
      <c r="E3" s="10">
        <v>1</v>
      </c>
      <c r="F3" s="10">
        <v>2</v>
      </c>
    </row>
    <row r="4" spans="1:20">
      <c r="D4" s="10" t="s">
        <v>42</v>
      </c>
      <c r="E4" s="10">
        <v>3</v>
      </c>
      <c r="F4" s="10">
        <v>4</v>
      </c>
    </row>
    <row r="5" spans="1:20">
      <c r="A5" s="2"/>
    </row>
    <row r="6" spans="1:20" ht="15">
      <c r="N6"/>
      <c r="O6"/>
      <c r="P6"/>
    </row>
    <row r="7" spans="1:20" ht="15">
      <c r="A7" s="10" t="s">
        <v>3</v>
      </c>
      <c r="B7" s="6" t="s">
        <v>4</v>
      </c>
      <c r="C7" s="7" t="s">
        <v>5</v>
      </c>
      <c r="D7" s="7"/>
      <c r="E7" s="8" t="s">
        <v>6</v>
      </c>
      <c r="F7" s="9" t="s">
        <v>7</v>
      </c>
      <c r="G7" s="10" t="s">
        <v>8</v>
      </c>
      <c r="H7" s="10" t="s">
        <v>9</v>
      </c>
      <c r="N7"/>
      <c r="O7"/>
      <c r="P7"/>
    </row>
    <row r="8" spans="1:20" ht="15">
      <c r="A8" s="10">
        <v>0</v>
      </c>
      <c r="B8" s="10">
        <f>A8/23</f>
        <v>0</v>
      </c>
      <c r="C8" s="65">
        <v>4.9000000000000002E-2</v>
      </c>
      <c r="D8" s="65">
        <v>5.5E-2</v>
      </c>
      <c r="E8" s="11">
        <f t="shared" ref="E8:E13" si="0">AVERAGE(C8:D8)</f>
        <v>5.2000000000000005E-2</v>
      </c>
      <c r="F8" s="12"/>
      <c r="G8" s="10"/>
      <c r="H8" s="10"/>
      <c r="N8"/>
      <c r="O8"/>
      <c r="P8"/>
    </row>
    <row r="9" spans="1:20" ht="15">
      <c r="A9" s="10">
        <v>3.15</v>
      </c>
      <c r="B9" s="10">
        <f t="shared" ref="B9:B13" si="1">A9/23</f>
        <v>0.13695652173913042</v>
      </c>
      <c r="C9" s="65">
        <v>7.8E-2</v>
      </c>
      <c r="D9" s="65">
        <v>8.6999999999999994E-2</v>
      </c>
      <c r="E9" s="11">
        <f t="shared" si="0"/>
        <v>8.249999999999999E-2</v>
      </c>
      <c r="F9" s="12">
        <f>(E9-$E$8)</f>
        <v>3.0499999999999985E-2</v>
      </c>
      <c r="G9" s="12">
        <f>LOG(B9)</f>
        <v>-0.86341728222799241</v>
      </c>
      <c r="H9" s="12">
        <f>LOG(F9)</f>
        <v>-1.5157001606532143</v>
      </c>
      <c r="N9"/>
      <c r="O9"/>
      <c r="P9"/>
    </row>
    <row r="10" spans="1:20" ht="15">
      <c r="A10" s="10">
        <v>10.4</v>
      </c>
      <c r="B10" s="10">
        <f t="shared" si="1"/>
        <v>0.45217391304347826</v>
      </c>
      <c r="C10" s="65">
        <v>0.152</v>
      </c>
      <c r="D10" s="65">
        <v>0.154</v>
      </c>
      <c r="E10" s="11">
        <f t="shared" si="0"/>
        <v>0.153</v>
      </c>
      <c r="F10" s="12">
        <f>(E10-$E$8)</f>
        <v>0.10099999999999999</v>
      </c>
      <c r="G10" s="12">
        <f>LOG(B10)</f>
        <v>-0.34469449671881253</v>
      </c>
      <c r="H10" s="12">
        <f>LOG(F10)</f>
        <v>-0.99567862621735748</v>
      </c>
      <c r="N10"/>
      <c r="O10"/>
      <c r="P10"/>
    </row>
    <row r="11" spans="1:20" ht="15">
      <c r="A11" s="10">
        <v>31.5</v>
      </c>
      <c r="B11" s="10">
        <f t="shared" si="1"/>
        <v>1.3695652173913044</v>
      </c>
      <c r="C11" s="65">
        <v>0.33100000000000002</v>
      </c>
      <c r="D11" s="65">
        <v>0.33300000000000002</v>
      </c>
      <c r="E11" s="11">
        <f t="shared" si="0"/>
        <v>0.33200000000000002</v>
      </c>
      <c r="F11" s="12">
        <f>(E11-$E$8)</f>
        <v>0.28000000000000003</v>
      </c>
      <c r="G11" s="12">
        <f>LOG(B11)</f>
        <v>0.13658271777200767</v>
      </c>
      <c r="H11" s="12">
        <f>LOG(F11)</f>
        <v>-0.55284196865778079</v>
      </c>
      <c r="N11"/>
      <c r="O11"/>
      <c r="P11"/>
      <c r="Q11"/>
      <c r="R11"/>
      <c r="S11"/>
      <c r="T11"/>
    </row>
    <row r="12" spans="1:20" ht="15">
      <c r="A12" s="10">
        <v>106</v>
      </c>
      <c r="B12" s="10">
        <f t="shared" si="1"/>
        <v>4.6086956521739131</v>
      </c>
      <c r="C12" s="65">
        <v>0.86199999999999999</v>
      </c>
      <c r="D12" s="65">
        <v>1.05</v>
      </c>
      <c r="E12" s="11">
        <f t="shared" si="0"/>
        <v>0.95599999999999996</v>
      </c>
      <c r="F12" s="12">
        <f>(E12-$E$8)</f>
        <v>0.90399999999999991</v>
      </c>
      <c r="G12" s="12">
        <f>LOG(B12)</f>
        <v>0.66357802924717735</v>
      </c>
      <c r="H12" s="12">
        <f>LOG(F12)</f>
        <v>-4.3831569524636731E-2</v>
      </c>
      <c r="N12"/>
      <c r="O12"/>
      <c r="P12"/>
      <c r="Q12"/>
      <c r="R12"/>
      <c r="S12"/>
      <c r="T12"/>
    </row>
    <row r="13" spans="1:20" ht="15">
      <c r="A13" s="10">
        <v>210</v>
      </c>
      <c r="B13" s="10">
        <f t="shared" si="1"/>
        <v>9.1304347826086953</v>
      </c>
      <c r="C13" s="65">
        <v>1.663</v>
      </c>
      <c r="D13" s="65">
        <v>1.679</v>
      </c>
      <c r="E13" s="11">
        <f t="shared" si="0"/>
        <v>1.671</v>
      </c>
      <c r="F13" s="12">
        <f>(E13-$E$8)</f>
        <v>1.619</v>
      </c>
      <c r="G13" s="12">
        <f>LOG(B13)</f>
        <v>0.96049145871632635</v>
      </c>
      <c r="H13" s="12">
        <f>LOG(F13)</f>
        <v>0.20924684875337374</v>
      </c>
      <c r="N13"/>
      <c r="O13"/>
      <c r="P13"/>
    </row>
    <row r="14" spans="1:20" ht="15">
      <c r="N14"/>
    </row>
    <row r="15" spans="1:20" ht="15">
      <c r="A15" s="5" t="s">
        <v>10</v>
      </c>
      <c r="B15" s="11">
        <f>SLOPE(H9:H13,G9:G13)</f>
        <v>0.94683010742068308</v>
      </c>
      <c r="N15"/>
    </row>
    <row r="16" spans="1:20" ht="15">
      <c r="A16" s="5" t="s">
        <v>11</v>
      </c>
      <c r="B16" s="11">
        <f>INTERCEPT(H9:H13,G9:G13)</f>
        <v>-0.68439347759004732</v>
      </c>
      <c r="C16" s="66"/>
      <c r="G16" s="66"/>
      <c r="H16" s="66"/>
    </row>
    <row r="17" spans="1:17" ht="15">
      <c r="B17"/>
      <c r="C17"/>
      <c r="D17"/>
      <c r="E17"/>
      <c r="F17"/>
      <c r="G17"/>
    </row>
    <row r="18" spans="1:17" ht="15">
      <c r="B18"/>
      <c r="C18"/>
      <c r="D18"/>
      <c r="E18"/>
      <c r="F18"/>
      <c r="G18"/>
    </row>
    <row r="19" spans="1:17" ht="23.25">
      <c r="A19" s="14" t="s">
        <v>12</v>
      </c>
      <c r="B19" s="15"/>
      <c r="C19" s="15"/>
      <c r="K19" s="16"/>
      <c r="L19" s="17" t="s">
        <v>13</v>
      </c>
      <c r="M19" s="18"/>
    </row>
    <row r="20" spans="1:17" s="17" customFormat="1">
      <c r="A20" s="19" t="s">
        <v>14</v>
      </c>
      <c r="B20" s="9" t="s">
        <v>15</v>
      </c>
      <c r="C20" s="9" t="s">
        <v>15</v>
      </c>
      <c r="D20" s="9" t="s">
        <v>16</v>
      </c>
      <c r="E20" s="20" t="s">
        <v>45</v>
      </c>
      <c r="F20" s="21" t="s">
        <v>9</v>
      </c>
      <c r="G20" s="21" t="s">
        <v>44</v>
      </c>
      <c r="H20" s="21" t="s">
        <v>19</v>
      </c>
      <c r="I20" s="9" t="s">
        <v>20</v>
      </c>
      <c r="J20" s="21" t="s">
        <v>21</v>
      </c>
      <c r="K20" s="21" t="s">
        <v>22</v>
      </c>
      <c r="L20" s="21" t="s">
        <v>23</v>
      </c>
      <c r="M20" s="22" t="s">
        <v>24</v>
      </c>
    </row>
    <row r="21" spans="1:17" s="24" customFormat="1">
      <c r="A21" s="23"/>
      <c r="L21" s="25"/>
      <c r="M21" s="26"/>
    </row>
    <row r="22" spans="1:17" ht="15">
      <c r="A22" s="1" t="s">
        <v>25</v>
      </c>
      <c r="B22" s="65">
        <v>0.94199999999999995</v>
      </c>
      <c r="C22" s="65">
        <v>0.82499999999999996</v>
      </c>
      <c r="D22" s="27">
        <f t="shared" ref="D22:D27" si="2">AVERAGE(B22:C22)</f>
        <v>0.88349999999999995</v>
      </c>
      <c r="E22" s="27">
        <f t="shared" ref="E22:E27" si="3">D22-E$8</f>
        <v>0.83149999999999991</v>
      </c>
      <c r="F22" s="27">
        <f t="shared" ref="F22:F27" si="4">LOG(E22)</f>
        <v>-8.0137746444462005E-2</v>
      </c>
      <c r="G22" s="28">
        <f t="shared" ref="G22:G27" si="5">(F22-$B$16)/$B$15</f>
        <v>0.63818812520830659</v>
      </c>
      <c r="H22" s="28">
        <f t="shared" ref="H22:H27" si="6">10^G22</f>
        <v>4.3469848360551486</v>
      </c>
      <c r="I22" s="29">
        <v>500</v>
      </c>
      <c r="J22" s="30">
        <f t="shared" ref="J22:J27" si="7">(H22*I22)</f>
        <v>2173.4924180275743</v>
      </c>
      <c r="K22" s="31">
        <f t="shared" ref="K22:K27" si="8">(0.05*J22/1000)*1000</f>
        <v>108.67462090137872</v>
      </c>
      <c r="L22" s="32">
        <f t="shared" ref="L22:L27" si="9">K22+K40+K50</f>
        <v>109.62349405302805</v>
      </c>
      <c r="M22" s="33">
        <f t="shared" ref="M22:M27" si="10">(L22*1000000/50000)/1000</f>
        <v>2.192469881060561</v>
      </c>
      <c r="N22" s="34"/>
    </row>
    <row r="23" spans="1:17" ht="15">
      <c r="B23" s="65">
        <v>0.82299999999999995</v>
      </c>
      <c r="C23" s="65">
        <v>0.81</v>
      </c>
      <c r="D23" s="27">
        <f t="shared" si="2"/>
        <v>0.8165</v>
      </c>
      <c r="E23" s="27">
        <f t="shared" si="3"/>
        <v>0.76449999999999996</v>
      </c>
      <c r="F23" s="27">
        <f t="shared" si="4"/>
        <v>-0.11662251025166109</v>
      </c>
      <c r="G23" s="28">
        <f t="shared" si="5"/>
        <v>0.5996545345237122</v>
      </c>
      <c r="H23" s="28">
        <f t="shared" si="6"/>
        <v>3.9779061668843032</v>
      </c>
      <c r="I23" s="29">
        <v>500</v>
      </c>
      <c r="J23" s="30">
        <f t="shared" si="7"/>
        <v>1988.9530834421516</v>
      </c>
      <c r="K23" s="31">
        <f t="shared" si="8"/>
        <v>99.44765417210759</v>
      </c>
      <c r="L23" s="32">
        <f t="shared" si="9"/>
        <v>100.58884465741245</v>
      </c>
      <c r="M23" s="33">
        <f t="shared" si="10"/>
        <v>2.0117768931482494</v>
      </c>
      <c r="N23" s="34"/>
    </row>
    <row r="24" spans="1:17" ht="15">
      <c r="B24" s="65">
        <v>0.79600000000000004</v>
      </c>
      <c r="C24" s="65">
        <v>0.78900000000000003</v>
      </c>
      <c r="D24" s="27">
        <f t="shared" si="2"/>
        <v>0.79249999999999998</v>
      </c>
      <c r="E24" s="27">
        <f t="shared" si="3"/>
        <v>0.74049999999999994</v>
      </c>
      <c r="F24" s="27">
        <f t="shared" si="4"/>
        <v>-0.13047493714277275</v>
      </c>
      <c r="G24" s="28">
        <f t="shared" si="5"/>
        <v>0.58502421512158864</v>
      </c>
      <c r="H24" s="28">
        <f t="shared" si="6"/>
        <v>3.8461322647255582</v>
      </c>
      <c r="I24" s="29">
        <v>500</v>
      </c>
      <c r="J24" s="30">
        <f t="shared" si="7"/>
        <v>1923.0661323627792</v>
      </c>
      <c r="K24" s="31">
        <f t="shared" si="8"/>
        <v>96.15330661813897</v>
      </c>
      <c r="L24" s="32">
        <f t="shared" si="9"/>
        <v>97.479592342918622</v>
      </c>
      <c r="M24" s="33">
        <f t="shared" si="10"/>
        <v>1.9495918468583724</v>
      </c>
      <c r="N24" s="34"/>
    </row>
    <row r="25" spans="1:17" ht="15">
      <c r="A25" s="1" t="s">
        <v>26</v>
      </c>
      <c r="B25" s="65">
        <v>0.80700000000000005</v>
      </c>
      <c r="C25" s="65">
        <v>0.67400000000000004</v>
      </c>
      <c r="D25" s="27">
        <f t="shared" si="2"/>
        <v>0.74050000000000005</v>
      </c>
      <c r="E25" s="27">
        <f t="shared" si="3"/>
        <v>0.6885</v>
      </c>
      <c r="F25" s="27">
        <f t="shared" si="4"/>
        <v>-0.16209605540705752</v>
      </c>
      <c r="G25" s="28">
        <f t="shared" si="5"/>
        <v>0.55162739132346739</v>
      </c>
      <c r="H25" s="28">
        <f t="shared" si="6"/>
        <v>3.5614544263130776</v>
      </c>
      <c r="I25" s="29">
        <v>500</v>
      </c>
      <c r="J25" s="30">
        <f t="shared" si="7"/>
        <v>1780.7272131565387</v>
      </c>
      <c r="K25" s="31">
        <f t="shared" si="8"/>
        <v>89.036360657826947</v>
      </c>
      <c r="L25" s="32">
        <f t="shared" si="9"/>
        <v>92.592915400692988</v>
      </c>
      <c r="M25" s="33">
        <f t="shared" si="10"/>
        <v>1.8518583080138595</v>
      </c>
      <c r="N25" s="34"/>
    </row>
    <row r="26" spans="1:17" ht="15">
      <c r="B26" s="65">
        <v>0.73299999999999998</v>
      </c>
      <c r="C26" s="65">
        <v>0.623</v>
      </c>
      <c r="D26" s="27">
        <f t="shared" si="2"/>
        <v>0.67799999999999994</v>
      </c>
      <c r="E26" s="27">
        <f t="shared" si="3"/>
        <v>0.62599999999999989</v>
      </c>
      <c r="F26" s="27">
        <f t="shared" si="4"/>
        <v>-0.20342566678957039</v>
      </c>
      <c r="G26" s="28">
        <f t="shared" si="5"/>
        <v>0.50797688733273416</v>
      </c>
      <c r="H26" s="28">
        <f t="shared" si="6"/>
        <v>3.2208973741613107</v>
      </c>
      <c r="I26" s="29">
        <v>500</v>
      </c>
      <c r="J26" s="30">
        <f t="shared" si="7"/>
        <v>1610.4486870806554</v>
      </c>
      <c r="K26" s="31">
        <f t="shared" si="8"/>
        <v>80.522434354032782</v>
      </c>
      <c r="L26" s="32">
        <f t="shared" si="9"/>
        <v>85.104460165140495</v>
      </c>
      <c r="M26" s="33">
        <f t="shared" si="10"/>
        <v>1.7020892033028099</v>
      </c>
      <c r="N26" s="34"/>
    </row>
    <row r="27" spans="1:17" ht="15">
      <c r="B27" s="65">
        <v>0.78100000000000003</v>
      </c>
      <c r="C27" s="65">
        <v>0.65300000000000002</v>
      </c>
      <c r="D27" s="27">
        <f t="shared" si="2"/>
        <v>0.71700000000000008</v>
      </c>
      <c r="E27" s="27">
        <f t="shared" si="3"/>
        <v>0.66500000000000004</v>
      </c>
      <c r="F27" s="27">
        <f t="shared" si="4"/>
        <v>-0.17717835469689538</v>
      </c>
      <c r="G27" s="28">
        <f t="shared" si="5"/>
        <v>0.53569813519648968</v>
      </c>
      <c r="H27" s="28">
        <f t="shared" si="6"/>
        <v>3.4331923425519446</v>
      </c>
      <c r="I27" s="29">
        <v>500</v>
      </c>
      <c r="J27" s="30">
        <f t="shared" si="7"/>
        <v>1716.5961712759722</v>
      </c>
      <c r="K27" s="31">
        <f t="shared" si="8"/>
        <v>85.829808563798622</v>
      </c>
      <c r="L27" s="32">
        <f t="shared" si="9"/>
        <v>89.534184082443417</v>
      </c>
      <c r="M27" s="33">
        <f t="shared" si="10"/>
        <v>1.7906836816488683</v>
      </c>
      <c r="N27" s="34"/>
    </row>
    <row r="28" spans="1:17" ht="23.25">
      <c r="A28" s="14" t="s">
        <v>12</v>
      </c>
      <c r="B28" s="15"/>
      <c r="C28" s="15"/>
      <c r="K28" s="16"/>
      <c r="L28" s="17" t="s">
        <v>13</v>
      </c>
      <c r="M28" s="18"/>
    </row>
    <row r="29" spans="1:17" s="17" customFormat="1">
      <c r="A29" s="19" t="s">
        <v>14</v>
      </c>
      <c r="B29" s="9" t="s">
        <v>15</v>
      </c>
      <c r="C29" s="9" t="s">
        <v>15</v>
      </c>
      <c r="D29" s="9" t="s">
        <v>16</v>
      </c>
      <c r="E29" s="20" t="s">
        <v>45</v>
      </c>
      <c r="F29" s="21" t="s">
        <v>9</v>
      </c>
      <c r="G29" s="21" t="s">
        <v>44</v>
      </c>
      <c r="H29" s="21" t="s">
        <v>19</v>
      </c>
      <c r="I29" s="9" t="s">
        <v>20</v>
      </c>
      <c r="J29" s="21" t="s">
        <v>21</v>
      </c>
      <c r="K29" s="21" t="s">
        <v>22</v>
      </c>
      <c r="L29" s="21" t="s">
        <v>23</v>
      </c>
      <c r="M29" s="22" t="s">
        <v>24</v>
      </c>
    </row>
    <row r="30" spans="1:17" s="24" customFormat="1">
      <c r="A30" s="23"/>
      <c r="L30" s="25"/>
      <c r="M30" s="26"/>
    </row>
    <row r="31" spans="1:17" ht="15">
      <c r="A31" s="1" t="s">
        <v>25</v>
      </c>
      <c r="B31" s="65">
        <v>0.94199999999999995</v>
      </c>
      <c r="C31" s="65">
        <v>0.82499999999999996</v>
      </c>
      <c r="D31" s="27">
        <f t="shared" ref="D31:D36" si="11">AVERAGE(B31:C31)</f>
        <v>0.88349999999999995</v>
      </c>
      <c r="E31" s="27">
        <f t="shared" ref="E31:E36" si="12">D31-E$8</f>
        <v>0.83149999999999991</v>
      </c>
      <c r="F31" s="27">
        <f t="shared" ref="F31:F36" si="13">LOG(E31)</f>
        <v>-8.0137746444462005E-2</v>
      </c>
      <c r="G31" s="28">
        <f t="shared" ref="G31:G36" si="14">(F31-$B$16)/$B$15</f>
        <v>0.63818812520830659</v>
      </c>
      <c r="H31" s="28">
        <f t="shared" ref="H31:H36" si="15">10^G31</f>
        <v>4.3469848360551486</v>
      </c>
      <c r="I31" s="29">
        <v>500</v>
      </c>
      <c r="J31" s="30">
        <f t="shared" ref="J31:J36" si="16">(H31*I31)</f>
        <v>2173.4924180275743</v>
      </c>
      <c r="K31" s="31">
        <f t="shared" ref="K31:K36" si="17">(0.05*J31/1000)*1000</f>
        <v>108.67462090137872</v>
      </c>
      <c r="L31" s="32">
        <f t="shared" ref="L31:L36" si="18">K31+K50</f>
        <v>109.44083205183586</v>
      </c>
      <c r="M31" s="33">
        <f t="shared" ref="M31:M36" si="19">(L31*1000000/50000)/1000</f>
        <v>2.1888166410367171</v>
      </c>
      <c r="N31" s="35"/>
      <c r="Q31"/>
    </row>
    <row r="32" spans="1:17" ht="15">
      <c r="B32" s="65">
        <v>0.82299999999999995</v>
      </c>
      <c r="C32" s="65">
        <v>0.81</v>
      </c>
      <c r="D32" s="27">
        <f t="shared" si="11"/>
        <v>0.8165</v>
      </c>
      <c r="E32" s="27">
        <f t="shared" si="12"/>
        <v>0.76449999999999996</v>
      </c>
      <c r="F32" s="27">
        <f t="shared" si="13"/>
        <v>-0.11662251025166109</v>
      </c>
      <c r="G32" s="28">
        <f t="shared" si="14"/>
        <v>0.5996545345237122</v>
      </c>
      <c r="H32" s="28">
        <f t="shared" si="15"/>
        <v>3.9779061668843032</v>
      </c>
      <c r="I32" s="29">
        <v>500</v>
      </c>
      <c r="J32" s="30">
        <f t="shared" si="16"/>
        <v>1988.9530834421516</v>
      </c>
      <c r="K32" s="31">
        <f t="shared" si="17"/>
        <v>99.44765417210759</v>
      </c>
      <c r="L32" s="32">
        <f t="shared" si="18"/>
        <v>100.3400955801114</v>
      </c>
      <c r="M32" s="33">
        <f t="shared" si="19"/>
        <v>2.0068019116022282</v>
      </c>
      <c r="N32" s="36"/>
      <c r="Q32"/>
    </row>
    <row r="33" spans="1:21" ht="15">
      <c r="B33" s="65">
        <v>0.79600000000000004</v>
      </c>
      <c r="C33" s="65">
        <v>0.78900000000000003</v>
      </c>
      <c r="D33" s="27">
        <f t="shared" si="11"/>
        <v>0.79249999999999998</v>
      </c>
      <c r="E33" s="27">
        <f t="shared" si="12"/>
        <v>0.74049999999999994</v>
      </c>
      <c r="F33" s="27">
        <f t="shared" si="13"/>
        <v>-0.13047493714277275</v>
      </c>
      <c r="G33" s="28">
        <f t="shared" si="14"/>
        <v>0.58502421512158864</v>
      </c>
      <c r="H33" s="28">
        <f t="shared" si="15"/>
        <v>3.8461322647255582</v>
      </c>
      <c r="I33" s="29">
        <v>500</v>
      </c>
      <c r="J33" s="30">
        <f t="shared" si="16"/>
        <v>1923.0661323627792</v>
      </c>
      <c r="K33" s="31">
        <f t="shared" si="17"/>
        <v>96.15330661813897</v>
      </c>
      <c r="L33" s="32">
        <f t="shared" si="18"/>
        <v>97.204871936553019</v>
      </c>
      <c r="M33" s="33">
        <f t="shared" si="19"/>
        <v>1.9440974387310603</v>
      </c>
      <c r="N33" s="36"/>
      <c r="Q33"/>
      <c r="R33"/>
      <c r="S33"/>
    </row>
    <row r="34" spans="1:21" ht="15">
      <c r="A34" s="1" t="s">
        <v>26</v>
      </c>
      <c r="B34" s="65">
        <v>0.80700000000000005</v>
      </c>
      <c r="C34" s="65">
        <v>0.67400000000000004</v>
      </c>
      <c r="D34" s="27">
        <f t="shared" si="11"/>
        <v>0.74050000000000005</v>
      </c>
      <c r="E34" s="27">
        <f t="shared" si="12"/>
        <v>0.6885</v>
      </c>
      <c r="F34" s="27">
        <f t="shared" si="13"/>
        <v>-0.16209605540705752</v>
      </c>
      <c r="G34" s="28">
        <f t="shared" si="14"/>
        <v>0.55162739132346739</v>
      </c>
      <c r="H34" s="28">
        <f t="shared" si="15"/>
        <v>3.5614544263130776</v>
      </c>
      <c r="I34" s="29">
        <v>500</v>
      </c>
      <c r="J34" s="30">
        <f t="shared" si="16"/>
        <v>1780.7272131565387</v>
      </c>
      <c r="K34" s="31">
        <f t="shared" si="17"/>
        <v>89.036360657826947</v>
      </c>
      <c r="L34" s="32">
        <f t="shared" si="18"/>
        <v>91.57328421393656</v>
      </c>
      <c r="M34" s="33">
        <f t="shared" si="19"/>
        <v>1.8314656842787314</v>
      </c>
      <c r="N34" s="36"/>
      <c r="Q34"/>
      <c r="R34"/>
      <c r="S34"/>
    </row>
    <row r="35" spans="1:21" ht="15">
      <c r="B35" s="65">
        <v>0.73299999999999998</v>
      </c>
      <c r="C35" s="65">
        <v>0.623</v>
      </c>
      <c r="D35" s="27">
        <f t="shared" si="11"/>
        <v>0.67799999999999994</v>
      </c>
      <c r="E35" s="27">
        <f t="shared" si="12"/>
        <v>0.62599999999999989</v>
      </c>
      <c r="F35" s="27">
        <f t="shared" si="13"/>
        <v>-0.20342566678957039</v>
      </c>
      <c r="G35" s="28">
        <f t="shared" si="14"/>
        <v>0.50797688733273416</v>
      </c>
      <c r="H35" s="28">
        <f t="shared" si="15"/>
        <v>3.2208973741613107</v>
      </c>
      <c r="I35" s="29">
        <v>500</v>
      </c>
      <c r="J35" s="30">
        <f t="shared" si="16"/>
        <v>1610.4486870806554</v>
      </c>
      <c r="K35" s="31">
        <f t="shared" si="17"/>
        <v>80.522434354032782</v>
      </c>
      <c r="L35" s="32">
        <f t="shared" si="18"/>
        <v>84.471158650126483</v>
      </c>
      <c r="M35" s="33">
        <f t="shared" si="19"/>
        <v>1.6894231730025298</v>
      </c>
      <c r="N35" s="36"/>
      <c r="Q35"/>
      <c r="R35"/>
      <c r="S35"/>
    </row>
    <row r="36" spans="1:21" ht="15">
      <c r="B36" s="65">
        <v>0.78100000000000003</v>
      </c>
      <c r="C36" s="65">
        <v>0.65300000000000002</v>
      </c>
      <c r="D36" s="27">
        <f t="shared" si="11"/>
        <v>0.71700000000000008</v>
      </c>
      <c r="E36" s="27">
        <f t="shared" si="12"/>
        <v>0.66500000000000004</v>
      </c>
      <c r="F36" s="27">
        <f t="shared" si="13"/>
        <v>-0.17717835469689538</v>
      </c>
      <c r="G36" s="28">
        <f t="shared" si="14"/>
        <v>0.53569813519648968</v>
      </c>
      <c r="H36" s="28">
        <f t="shared" si="15"/>
        <v>3.4331923425519446</v>
      </c>
      <c r="I36" s="29">
        <v>500</v>
      </c>
      <c r="J36" s="30">
        <f t="shared" si="16"/>
        <v>1716.5961712759722</v>
      </c>
      <c r="K36" s="31">
        <f t="shared" si="17"/>
        <v>85.829808563798622</v>
      </c>
      <c r="L36" s="32">
        <f t="shared" si="18"/>
        <v>88.736512346571715</v>
      </c>
      <c r="M36" s="33">
        <f t="shared" si="19"/>
        <v>1.7747302469314343</v>
      </c>
      <c r="N36" s="37"/>
      <c r="Q36"/>
      <c r="R36"/>
      <c r="S36"/>
    </row>
    <row r="37" spans="1:21" ht="15">
      <c r="R37"/>
      <c r="S37"/>
    </row>
    <row r="38" spans="1:21" ht="23.25">
      <c r="A38" s="14" t="s">
        <v>27</v>
      </c>
      <c r="E38" s="28"/>
      <c r="F38" s="27"/>
      <c r="H38" s="38"/>
      <c r="M38" s="39" t="s">
        <v>28</v>
      </c>
      <c r="R38"/>
      <c r="S38"/>
      <c r="T38"/>
    </row>
    <row r="39" spans="1:21" ht="15">
      <c r="A39" s="19" t="s">
        <v>14</v>
      </c>
      <c r="B39" s="21" t="s">
        <v>15</v>
      </c>
      <c r="C39" s="21" t="s">
        <v>15</v>
      </c>
      <c r="D39" s="9" t="s">
        <v>16</v>
      </c>
      <c r="E39" s="20" t="s">
        <v>45</v>
      </c>
      <c r="F39" s="21" t="s">
        <v>9</v>
      </c>
      <c r="G39" s="21" t="s">
        <v>44</v>
      </c>
      <c r="H39" s="21" t="s">
        <v>19</v>
      </c>
      <c r="I39" s="9" t="s">
        <v>20</v>
      </c>
      <c r="J39" s="21" t="s">
        <v>21</v>
      </c>
      <c r="K39" s="21" t="s">
        <v>29</v>
      </c>
      <c r="L39" s="21" t="s">
        <v>30</v>
      </c>
      <c r="M39" s="17" t="s">
        <v>31</v>
      </c>
      <c r="N39" s="40" t="s">
        <v>32</v>
      </c>
      <c r="R39"/>
      <c r="S39"/>
      <c r="T39"/>
    </row>
    <row r="40" spans="1:21" ht="15">
      <c r="A40" s="1" t="s">
        <v>33</v>
      </c>
      <c r="B40" s="65">
        <v>7.9000000000000001E-2</v>
      </c>
      <c r="C40" s="65">
        <v>7.8E-2</v>
      </c>
      <c r="D40" s="27">
        <f t="shared" ref="D40:D45" si="20">AVERAGE(B40:C40)</f>
        <v>7.85E-2</v>
      </c>
      <c r="E40" s="27">
        <f t="shared" ref="E40:E45" si="21">D40-E$8</f>
        <v>2.6499999999999996E-2</v>
      </c>
      <c r="F40" s="27">
        <f t="shared" ref="F40:F45" si="22">LOG(E40)</f>
        <v>-1.5767541260631923</v>
      </c>
      <c r="G40" s="28">
        <f t="shared" ref="G40:G45" si="23">(F40-$B$16)/$B$15</f>
        <v>-0.94247177131288995</v>
      </c>
      <c r="H40" s="27">
        <f t="shared" ref="H40:H45" si="24">10^G40</f>
        <v>0.11416375074512509</v>
      </c>
      <c r="I40" s="41">
        <v>16</v>
      </c>
      <c r="J40" s="42">
        <f t="shared" ref="J40:J45" si="25">H40*I40</f>
        <v>1.8266200119220015</v>
      </c>
      <c r="K40" s="30">
        <f t="shared" ref="K40:K45" si="26">(0.1*J40/1000)*1000</f>
        <v>0.18266200119220016</v>
      </c>
      <c r="L40" s="43">
        <f t="shared" ref="L40:L45" si="27">K40*100/L22</f>
        <v>0.16662669144977377</v>
      </c>
      <c r="M40" s="30">
        <f>AVERAGE(L40:L42)</f>
        <v>0.23191436843857072</v>
      </c>
      <c r="N40" s="44">
        <f>STDEV(L40:L42)</f>
        <v>5.9118112141309284E-2</v>
      </c>
      <c r="R40"/>
      <c r="S40"/>
      <c r="T40"/>
      <c r="U40"/>
    </row>
    <row r="41" spans="1:21" ht="15">
      <c r="B41" s="65">
        <v>8.7999999999999995E-2</v>
      </c>
      <c r="C41" s="65">
        <v>8.6999999999999994E-2</v>
      </c>
      <c r="D41" s="27">
        <f t="shared" si="20"/>
        <v>8.7499999999999994E-2</v>
      </c>
      <c r="E41" s="27">
        <f t="shared" si="21"/>
        <v>3.549999999999999E-2</v>
      </c>
      <c r="F41" s="27">
        <f t="shared" si="22"/>
        <v>-1.449771646944906</v>
      </c>
      <c r="G41" s="28">
        <f t="shared" si="23"/>
        <v>-0.80835850418811828</v>
      </c>
      <c r="H41" s="27">
        <f t="shared" si="24"/>
        <v>0.1554681733131619</v>
      </c>
      <c r="I41" s="41">
        <v>16</v>
      </c>
      <c r="J41" s="42">
        <f t="shared" si="25"/>
        <v>2.4874907730105904</v>
      </c>
      <c r="K41" s="30">
        <f t="shared" si="26"/>
        <v>0.24874907730105905</v>
      </c>
      <c r="L41" s="43">
        <f t="shared" si="27"/>
        <v>0.24729290623453701</v>
      </c>
      <c r="M41" s="30"/>
      <c r="N41" s="44"/>
      <c r="R41"/>
      <c r="S41"/>
      <c r="T41"/>
      <c r="U41"/>
    </row>
    <row r="42" spans="1:21" s="17" customFormat="1" ht="15">
      <c r="A42" s="1"/>
      <c r="B42" s="65">
        <v>0.09</v>
      </c>
      <c r="C42" s="65">
        <v>9.1999999999999998E-2</v>
      </c>
      <c r="D42" s="27">
        <f t="shared" si="20"/>
        <v>9.0999999999999998E-2</v>
      </c>
      <c r="E42" s="27">
        <f t="shared" si="21"/>
        <v>3.8999999999999993E-2</v>
      </c>
      <c r="F42" s="27">
        <f t="shared" si="22"/>
        <v>-1.4089353929735009</v>
      </c>
      <c r="G42" s="28">
        <f t="shared" si="23"/>
        <v>-0.76522906243150823</v>
      </c>
      <c r="H42" s="27">
        <f t="shared" si="24"/>
        <v>0.17170025397850269</v>
      </c>
      <c r="I42" s="41">
        <v>16</v>
      </c>
      <c r="J42" s="42">
        <f t="shared" si="25"/>
        <v>2.7472040636560431</v>
      </c>
      <c r="K42" s="30">
        <f t="shared" si="26"/>
        <v>0.2747204063656043</v>
      </c>
      <c r="L42" s="43">
        <f t="shared" si="27"/>
        <v>0.28182350763140146</v>
      </c>
      <c r="M42" s="30"/>
      <c r="N42" s="44"/>
      <c r="R42"/>
      <c r="S42"/>
      <c r="T42"/>
      <c r="U42"/>
    </row>
    <row r="43" spans="1:21" ht="15">
      <c r="A43" s="1" t="s">
        <v>34</v>
      </c>
      <c r="B43" s="65">
        <v>0.184</v>
      </c>
      <c r="C43" s="65">
        <v>0.19</v>
      </c>
      <c r="D43" s="27">
        <f t="shared" si="20"/>
        <v>0.187</v>
      </c>
      <c r="E43" s="27">
        <f t="shared" si="21"/>
        <v>0.13500000000000001</v>
      </c>
      <c r="F43" s="27">
        <f t="shared" si="22"/>
        <v>-0.86966623150499389</v>
      </c>
      <c r="G43" s="28">
        <f t="shared" si="23"/>
        <v>-0.1956768721895201</v>
      </c>
      <c r="H43" s="27">
        <f t="shared" si="24"/>
        <v>0.63726949172276992</v>
      </c>
      <c r="I43" s="41">
        <v>16</v>
      </c>
      <c r="J43" s="42">
        <f t="shared" si="25"/>
        <v>10.196311867564319</v>
      </c>
      <c r="K43" s="30">
        <f t="shared" si="26"/>
        <v>1.0196311867564318</v>
      </c>
      <c r="L43" s="43">
        <f t="shared" si="27"/>
        <v>1.1011978425606423</v>
      </c>
      <c r="M43" s="30">
        <f>AVERAGE(L43:L45)</f>
        <v>0.91208566385736967</v>
      </c>
      <c r="N43" s="44">
        <f>STDEV(L43:L45)</f>
        <v>0.17946503142817141</v>
      </c>
      <c r="R43"/>
      <c r="S43"/>
      <c r="T43"/>
      <c r="U43"/>
    </row>
    <row r="44" spans="1:21" ht="15">
      <c r="A44" s="45"/>
      <c r="B44" s="65">
        <v>0.13900000000000001</v>
      </c>
      <c r="C44" s="65">
        <v>0.13700000000000001</v>
      </c>
      <c r="D44" s="27">
        <f t="shared" si="20"/>
        <v>0.13800000000000001</v>
      </c>
      <c r="E44" s="27">
        <f t="shared" si="21"/>
        <v>8.6000000000000007E-2</v>
      </c>
      <c r="F44" s="27">
        <f t="shared" si="22"/>
        <v>-1.0655015487564323</v>
      </c>
      <c r="G44" s="28">
        <f t="shared" si="23"/>
        <v>-0.40250945568744584</v>
      </c>
      <c r="H44" s="27">
        <f t="shared" si="24"/>
        <v>0.39581344688375503</v>
      </c>
      <c r="I44" s="41">
        <v>16</v>
      </c>
      <c r="J44" s="42">
        <f t="shared" si="25"/>
        <v>6.3330151501400804</v>
      </c>
      <c r="K44" s="30">
        <f t="shared" si="26"/>
        <v>0.63330151501400811</v>
      </c>
      <c r="L44" s="43">
        <f t="shared" si="27"/>
        <v>0.74414609267848197</v>
      </c>
      <c r="M44" s="30"/>
      <c r="N44" s="44"/>
      <c r="R44"/>
      <c r="S44"/>
      <c r="T44"/>
      <c r="U44"/>
    </row>
    <row r="45" spans="1:21" ht="15">
      <c r="A45" s="46"/>
      <c r="B45" s="65">
        <v>0.158</v>
      </c>
      <c r="C45" s="65">
        <v>0.16</v>
      </c>
      <c r="D45" s="27">
        <f t="shared" si="20"/>
        <v>0.159</v>
      </c>
      <c r="E45" s="27">
        <f t="shared" si="21"/>
        <v>0.107</v>
      </c>
      <c r="F45" s="27">
        <f t="shared" si="22"/>
        <v>-0.97061622231479039</v>
      </c>
      <c r="G45" s="28">
        <f t="shared" si="23"/>
        <v>-0.30229577881132202</v>
      </c>
      <c r="H45" s="27">
        <f t="shared" si="24"/>
        <v>0.49854483491981072</v>
      </c>
      <c r="I45" s="41">
        <v>16</v>
      </c>
      <c r="J45" s="42">
        <f t="shared" si="25"/>
        <v>7.9767173587169715</v>
      </c>
      <c r="K45" s="30">
        <f t="shared" si="26"/>
        <v>0.79767173587169715</v>
      </c>
      <c r="L45" s="43">
        <f t="shared" si="27"/>
        <v>0.89091305633298445</v>
      </c>
      <c r="M45" s="30"/>
      <c r="N45" s="44"/>
      <c r="R45"/>
      <c r="S45"/>
      <c r="T45"/>
      <c r="U45"/>
    </row>
    <row r="46" spans="1:21" ht="15">
      <c r="E46" s="28"/>
      <c r="F46" s="27"/>
      <c r="G46" s="30"/>
      <c r="H46" s="47"/>
      <c r="R46"/>
      <c r="S46"/>
      <c r="T46"/>
    </row>
    <row r="47" spans="1:21">
      <c r="E47" s="28"/>
      <c r="F47" s="27"/>
      <c r="G47" s="30"/>
      <c r="H47" s="47"/>
    </row>
    <row r="48" spans="1:21" ht="23.25">
      <c r="A48" s="14" t="s">
        <v>35</v>
      </c>
      <c r="E48" s="28"/>
      <c r="F48" s="27"/>
      <c r="H48" s="38"/>
      <c r="M48" s="39" t="s">
        <v>28</v>
      </c>
    </row>
    <row r="49" spans="1:25">
      <c r="A49" s="19" t="s">
        <v>14</v>
      </c>
      <c r="B49" s="21" t="s">
        <v>15</v>
      </c>
      <c r="C49" s="21" t="s">
        <v>15</v>
      </c>
      <c r="D49" s="9" t="s">
        <v>16</v>
      </c>
      <c r="E49" s="20" t="s">
        <v>45</v>
      </c>
      <c r="F49" s="21" t="s">
        <v>9</v>
      </c>
      <c r="G49" s="21" t="s">
        <v>44</v>
      </c>
      <c r="H49" s="21" t="s">
        <v>19</v>
      </c>
      <c r="I49" s="9" t="s">
        <v>20</v>
      </c>
      <c r="J49" s="21" t="s">
        <v>21</v>
      </c>
      <c r="K49" s="21" t="s">
        <v>29</v>
      </c>
      <c r="L49" s="21" t="s">
        <v>30</v>
      </c>
      <c r="M49" s="17" t="s">
        <v>31</v>
      </c>
      <c r="N49" s="40" t="s">
        <v>32</v>
      </c>
      <c r="O49" s="2" t="s">
        <v>36</v>
      </c>
      <c r="P49" s="17" t="s">
        <v>31</v>
      </c>
      <c r="Q49" s="40" t="s">
        <v>32</v>
      </c>
    </row>
    <row r="50" spans="1:25" ht="15">
      <c r="A50" s="1" t="s">
        <v>25</v>
      </c>
      <c r="B50" s="65">
        <v>0.153</v>
      </c>
      <c r="C50" s="65">
        <v>0.157</v>
      </c>
      <c r="D50" s="27">
        <f t="shared" ref="D50:D55" si="28">AVERAGE(B50:C50)</f>
        <v>0.155</v>
      </c>
      <c r="E50" s="27">
        <f t="shared" ref="E50:E55" si="29">D50-E$8</f>
        <v>0.10299999999999999</v>
      </c>
      <c r="F50" s="27">
        <f t="shared" ref="F50:F55" si="30">LOG(E50)</f>
        <v>-0.98716277529482777</v>
      </c>
      <c r="G50" s="28">
        <f t="shared" ref="G50:G55" si="31">(F50-$B$16)/$B$15</f>
        <v>-0.31977151479643218</v>
      </c>
      <c r="H50" s="27">
        <f t="shared" ref="H50:H55" si="32">10^G50</f>
        <v>0.47888196903570762</v>
      </c>
      <c r="I50" s="41">
        <v>16</v>
      </c>
      <c r="J50" s="42">
        <f t="shared" ref="J50:J55" si="33">H50*I50</f>
        <v>7.662111504571322</v>
      </c>
      <c r="K50" s="30">
        <f t="shared" ref="K50:K55" si="34">(0.1*J50/1000)*1000</f>
        <v>0.76621115045713228</v>
      </c>
      <c r="L50" s="43">
        <f t="shared" ref="L50:L55" si="35">K50*100/L31</f>
        <v>0.70011451493188748</v>
      </c>
      <c r="M50" s="30">
        <f>AVERAGE(L50:L52)</f>
        <v>0.89044471901838473</v>
      </c>
      <c r="N50" s="44">
        <f>STDEV(L50:L52)</f>
        <v>0.19084637000308288</v>
      </c>
      <c r="O50" s="48">
        <f t="shared" ref="O50:O55" si="36">L50/L40</f>
        <v>4.2016948715741789</v>
      </c>
      <c r="P50" s="30">
        <f>AVERAGE(O50:O52)</f>
        <v>3.8789633730182143</v>
      </c>
      <c r="Q50" s="44">
        <f>STDEV(O50:O52)</f>
        <v>0.3045559500393592</v>
      </c>
      <c r="S50"/>
      <c r="T50"/>
    </row>
    <row r="51" spans="1:25" ht="15">
      <c r="B51" s="65">
        <v>0.17899999999999999</v>
      </c>
      <c r="C51" s="65">
        <v>0.16300000000000001</v>
      </c>
      <c r="D51" s="27">
        <f t="shared" si="28"/>
        <v>0.17099999999999999</v>
      </c>
      <c r="E51" s="27">
        <f t="shared" si="29"/>
        <v>0.11899999999999998</v>
      </c>
      <c r="F51" s="27">
        <f t="shared" si="30"/>
        <v>-0.9244530386074693</v>
      </c>
      <c r="G51" s="28">
        <f t="shared" si="31"/>
        <v>-0.25354026993436307</v>
      </c>
      <c r="H51" s="27">
        <f t="shared" si="32"/>
        <v>0.55777588000237444</v>
      </c>
      <c r="I51" s="41">
        <v>16</v>
      </c>
      <c r="J51" s="42">
        <f t="shared" si="33"/>
        <v>8.924414080037991</v>
      </c>
      <c r="K51" s="30">
        <f t="shared" si="34"/>
        <v>0.89244140800379912</v>
      </c>
      <c r="L51" s="43">
        <f t="shared" si="35"/>
        <v>0.88941654165684458</v>
      </c>
      <c r="M51" s="30"/>
      <c r="N51" s="44"/>
      <c r="O51" s="2">
        <f t="shared" si="36"/>
        <v>3.5966116262684302</v>
      </c>
      <c r="P51" s="30"/>
      <c r="Q51" s="44"/>
      <c r="S51"/>
      <c r="T51"/>
    </row>
    <row r="52" spans="1:25" ht="15">
      <c r="B52" s="65">
        <v>0.20300000000000001</v>
      </c>
      <c r="C52" s="65">
        <v>0.17899999999999999</v>
      </c>
      <c r="D52" s="27">
        <f t="shared" si="28"/>
        <v>0.191</v>
      </c>
      <c r="E52" s="27">
        <f t="shared" si="29"/>
        <v>0.13900000000000001</v>
      </c>
      <c r="F52" s="27">
        <f t="shared" si="30"/>
        <v>-0.85698519974590492</v>
      </c>
      <c r="G52" s="28">
        <f t="shared" si="31"/>
        <v>-0.18228372841462034</v>
      </c>
      <c r="H52" s="27">
        <f t="shared" si="32"/>
        <v>0.65722832400877851</v>
      </c>
      <c r="I52" s="41">
        <v>16</v>
      </c>
      <c r="J52" s="42">
        <f t="shared" si="33"/>
        <v>10.515653184140456</v>
      </c>
      <c r="K52" s="30">
        <f t="shared" si="34"/>
        <v>1.0515653184140457</v>
      </c>
      <c r="L52" s="43">
        <f t="shared" si="35"/>
        <v>1.0818031004664221</v>
      </c>
      <c r="M52" s="30"/>
      <c r="N52" s="44"/>
      <c r="O52" s="2">
        <f t="shared" si="36"/>
        <v>3.8385836212120332</v>
      </c>
      <c r="P52" s="30"/>
      <c r="Q52" s="44"/>
      <c r="S52"/>
      <c r="T52"/>
    </row>
    <row r="53" spans="1:25" ht="15">
      <c r="A53" s="1" t="s">
        <v>26</v>
      </c>
      <c r="B53" s="65">
        <v>0.38200000000000001</v>
      </c>
      <c r="C53" s="65">
        <v>0.36199999999999999</v>
      </c>
      <c r="D53" s="27">
        <f t="shared" si="28"/>
        <v>0.372</v>
      </c>
      <c r="E53" s="27">
        <f t="shared" si="29"/>
        <v>0.32</v>
      </c>
      <c r="F53" s="27">
        <f t="shared" si="30"/>
        <v>-0.49485002168009401</v>
      </c>
      <c r="G53" s="28">
        <f t="shared" si="31"/>
        <v>0.20018739837741328</v>
      </c>
      <c r="H53" s="27">
        <f t="shared" si="32"/>
        <v>1.5855772225685085</v>
      </c>
      <c r="I53" s="41">
        <v>16</v>
      </c>
      <c r="J53" s="42">
        <f t="shared" si="33"/>
        <v>25.369235561096136</v>
      </c>
      <c r="K53" s="30">
        <f t="shared" si="34"/>
        <v>2.5369235561096137</v>
      </c>
      <c r="L53" s="43">
        <f t="shared" si="35"/>
        <v>2.7703752004599598</v>
      </c>
      <c r="M53" s="30">
        <f>AVERAGE(L53:L55)</f>
        <v>3.5735580827098077</v>
      </c>
      <c r="N53" s="44">
        <f>STDEV(L53:L55)</f>
        <v>0.98646684713810384</v>
      </c>
      <c r="O53" s="2">
        <f t="shared" si="36"/>
        <v>2.5157833528060118</v>
      </c>
      <c r="P53" s="30">
        <f>AVERAGE(O53:O55)</f>
        <v>4.1581374523313928</v>
      </c>
      <c r="Q53" s="44">
        <f>STDEV(O53:O55)</f>
        <v>1.9286502204390856</v>
      </c>
      <c r="S53"/>
      <c r="T53"/>
    </row>
    <row r="54" spans="1:25" ht="15">
      <c r="A54" s="45"/>
      <c r="B54" s="65">
        <v>0.56299999999999994</v>
      </c>
      <c r="C54" s="65">
        <v>0.51400000000000001</v>
      </c>
      <c r="D54" s="27">
        <f t="shared" si="28"/>
        <v>0.53849999999999998</v>
      </c>
      <c r="E54" s="27">
        <f t="shared" si="29"/>
        <v>0.48649999999999999</v>
      </c>
      <c r="F54" s="27">
        <f t="shared" si="30"/>
        <v>-0.31291715539562931</v>
      </c>
      <c r="G54" s="28">
        <f t="shared" si="31"/>
        <v>0.39233682926114277</v>
      </c>
      <c r="H54" s="27">
        <f t="shared" si="32"/>
        <v>2.4679526850585667</v>
      </c>
      <c r="I54" s="41">
        <v>16</v>
      </c>
      <c r="J54" s="42">
        <f t="shared" si="33"/>
        <v>39.487242960937067</v>
      </c>
      <c r="K54" s="30">
        <f t="shared" si="34"/>
        <v>3.9487242960937068</v>
      </c>
      <c r="L54" s="43">
        <f t="shared" si="35"/>
        <v>4.6746420425568465</v>
      </c>
      <c r="M54" s="30"/>
      <c r="N54" s="44"/>
      <c r="O54" s="2">
        <f t="shared" si="36"/>
        <v>6.2818875064315991</v>
      </c>
      <c r="P54" s="30"/>
      <c r="Q54" s="44"/>
      <c r="S54"/>
      <c r="T54"/>
    </row>
    <row r="55" spans="1:25" ht="15">
      <c r="A55" s="46"/>
      <c r="B55" s="65">
        <v>0.434</v>
      </c>
      <c r="C55" s="65">
        <v>0.39800000000000002</v>
      </c>
      <c r="D55" s="27">
        <f t="shared" si="28"/>
        <v>0.41600000000000004</v>
      </c>
      <c r="E55" s="27">
        <f t="shared" si="29"/>
        <v>0.36400000000000005</v>
      </c>
      <c r="F55" s="27">
        <f t="shared" si="30"/>
        <v>-0.43889861635094396</v>
      </c>
      <c r="G55" s="28">
        <f t="shared" si="31"/>
        <v>0.25928079315926139</v>
      </c>
      <c r="H55" s="27">
        <f t="shared" si="32"/>
        <v>1.8166898642331868</v>
      </c>
      <c r="I55" s="41">
        <v>16</v>
      </c>
      <c r="J55" s="42">
        <f t="shared" si="33"/>
        <v>29.067037827730989</v>
      </c>
      <c r="K55" s="30">
        <f t="shared" si="34"/>
        <v>2.906703782773099</v>
      </c>
      <c r="L55" s="43">
        <f t="shared" si="35"/>
        <v>3.2756570051126177</v>
      </c>
      <c r="M55" s="30"/>
      <c r="N55" s="44"/>
      <c r="O55" s="2">
        <f t="shared" si="36"/>
        <v>3.6767414977565664</v>
      </c>
      <c r="P55" s="30"/>
      <c r="Q55" s="44"/>
      <c r="S55"/>
      <c r="T55"/>
      <c r="Y55" s="1"/>
    </row>
    <row r="56" spans="1:25">
      <c r="D56" s="27"/>
      <c r="E56" s="28"/>
      <c r="F56" s="27"/>
      <c r="G56" s="30"/>
      <c r="H56" s="47"/>
    </row>
    <row r="57" spans="1:25">
      <c r="B57" s="30"/>
      <c r="C57" s="30"/>
      <c r="D57" s="27"/>
      <c r="E57" s="28"/>
      <c r="F57" s="27"/>
      <c r="G57" s="30"/>
      <c r="H57" s="47"/>
      <c r="M57" s="2" t="s">
        <v>37</v>
      </c>
      <c r="N57" s="2" t="s">
        <v>38</v>
      </c>
      <c r="O57" s="40" t="s">
        <v>32</v>
      </c>
    </row>
    <row r="58" spans="1:25" ht="15">
      <c r="C58"/>
      <c r="D58"/>
      <c r="E58"/>
      <c r="F58"/>
      <c r="G58"/>
      <c r="H58" s="47"/>
      <c r="M58" s="2" t="s">
        <v>25</v>
      </c>
      <c r="N58" s="30">
        <f>P50</f>
        <v>3.8789633730182143</v>
      </c>
      <c r="O58" s="30">
        <f>Q50</f>
        <v>0.3045559500393592</v>
      </c>
    </row>
    <row r="59" spans="1:25" ht="15">
      <c r="D59"/>
      <c r="E59"/>
      <c r="G59"/>
      <c r="M59" s="2" t="s">
        <v>26</v>
      </c>
      <c r="N59" s="30">
        <f>P53</f>
        <v>4.1581374523313928</v>
      </c>
      <c r="O59" s="30">
        <f>Q53</f>
        <v>1.9286502204390856</v>
      </c>
    </row>
    <row r="60" spans="1:25">
      <c r="G60" s="30"/>
      <c r="H60" s="47"/>
    </row>
    <row r="61" spans="1:25" ht="15">
      <c r="A61" s="49"/>
      <c r="D61"/>
      <c r="E61"/>
      <c r="F61"/>
      <c r="G61" s="30"/>
      <c r="H61" s="47"/>
    </row>
    <row r="62" spans="1:25" ht="15">
      <c r="C62" s="27"/>
      <c r="D62"/>
      <c r="E62"/>
      <c r="F62"/>
      <c r="G62" s="30"/>
      <c r="H62" s="47"/>
    </row>
    <row r="63" spans="1:25" ht="15">
      <c r="C63" s="27"/>
      <c r="D63"/>
      <c r="E63"/>
      <c r="F63"/>
      <c r="G63" s="30"/>
      <c r="H63" s="47"/>
    </row>
    <row r="64" spans="1:25" ht="13.5" thickBot="1">
      <c r="B64" s="50" t="s">
        <v>16</v>
      </c>
      <c r="C64" s="51" t="s">
        <v>39</v>
      </c>
      <c r="D64" s="27"/>
      <c r="E64" s="28"/>
      <c r="F64" s="27"/>
      <c r="G64" s="30"/>
      <c r="H64" s="47"/>
    </row>
    <row r="65" spans="1:8">
      <c r="A65" s="1" t="s">
        <v>33</v>
      </c>
      <c r="B65" s="30">
        <f>M40</f>
        <v>0.23191436843857072</v>
      </c>
      <c r="C65" s="30">
        <f>N40</f>
        <v>5.9118112141309284E-2</v>
      </c>
      <c r="D65" s="27"/>
      <c r="E65" s="28"/>
      <c r="F65" s="27"/>
      <c r="G65" s="30"/>
      <c r="H65" s="47"/>
    </row>
    <row r="66" spans="1:8">
      <c r="A66" s="1" t="s">
        <v>25</v>
      </c>
      <c r="B66" s="30">
        <f>M50</f>
        <v>0.89044471901838473</v>
      </c>
      <c r="C66" s="30">
        <f>N50</f>
        <v>0.19084637000308288</v>
      </c>
      <c r="D66" s="27"/>
      <c r="E66" s="28"/>
      <c r="F66" s="27"/>
      <c r="G66" s="30"/>
      <c r="H66" s="47"/>
    </row>
    <row r="67" spans="1:8">
      <c r="A67" s="52" t="s">
        <v>34</v>
      </c>
      <c r="B67" s="30">
        <f>M43</f>
        <v>0.91208566385736967</v>
      </c>
      <c r="C67" s="30">
        <f>N43</f>
        <v>0.17946503142817141</v>
      </c>
      <c r="D67" s="27"/>
      <c r="E67" s="28"/>
      <c r="F67" s="27"/>
      <c r="G67" s="30"/>
      <c r="H67" s="47"/>
    </row>
    <row r="68" spans="1:8">
      <c r="A68" s="45" t="s">
        <v>26</v>
      </c>
      <c r="B68" s="30">
        <f>M53</f>
        <v>3.5735580827098077</v>
      </c>
      <c r="C68" s="30">
        <f>N53</f>
        <v>0.98646684713810384</v>
      </c>
      <c r="D68" s="27"/>
      <c r="E68" s="28"/>
      <c r="F68" s="27"/>
      <c r="G68" s="30"/>
      <c r="H68" s="47"/>
    </row>
    <row r="69" spans="1:8">
      <c r="A69" s="53"/>
      <c r="C69" s="27"/>
      <c r="D69" s="27"/>
      <c r="E69" s="28"/>
      <c r="F69" s="27"/>
      <c r="G69" s="30"/>
      <c r="H69" s="47"/>
    </row>
    <row r="70" spans="1:8">
      <c r="A70" s="53"/>
      <c r="C70" s="27"/>
      <c r="D70" s="27"/>
      <c r="E70" s="28"/>
      <c r="F70" s="27"/>
      <c r="G70" s="30"/>
      <c r="H70" s="47"/>
    </row>
    <row r="71" spans="1:8">
      <c r="A71" s="53"/>
      <c r="B71" s="48"/>
      <c r="C71" s="27"/>
      <c r="D71" s="27"/>
      <c r="E71" s="28"/>
      <c r="F71" s="27"/>
      <c r="G71" s="30"/>
      <c r="H71" s="47"/>
    </row>
    <row r="72" spans="1:8">
      <c r="A72" s="53"/>
      <c r="B72" s="48"/>
      <c r="C72" s="27"/>
      <c r="D72" s="27"/>
      <c r="E72" s="28"/>
      <c r="F72" s="27"/>
      <c r="G72" s="30"/>
      <c r="H72" s="47"/>
    </row>
    <row r="73" spans="1:8">
      <c r="C73" s="27"/>
      <c r="D73" s="27"/>
      <c r="E73" s="28"/>
      <c r="F73" s="27"/>
      <c r="G73" s="30"/>
      <c r="H73" s="47"/>
    </row>
    <row r="74" spans="1:8">
      <c r="C74" s="27"/>
      <c r="D74" s="28"/>
      <c r="H74" s="47"/>
    </row>
    <row r="75" spans="1:8">
      <c r="A75" s="54"/>
      <c r="C75" s="27"/>
      <c r="D75" s="28"/>
      <c r="H75" s="38"/>
    </row>
    <row r="76" spans="1:8">
      <c r="A76" s="54"/>
      <c r="C76" s="27"/>
      <c r="D76" s="28"/>
    </row>
    <row r="77" spans="1:8">
      <c r="A77" s="55"/>
      <c r="B77" s="38"/>
      <c r="C77" s="56"/>
      <c r="D77" s="57"/>
      <c r="E77" s="38"/>
    </row>
    <row r="78" spans="1:8">
      <c r="A78" s="52"/>
      <c r="B78" s="58"/>
      <c r="C78" s="59"/>
      <c r="D78" s="38"/>
      <c r="E78" s="38"/>
    </row>
    <row r="79" spans="1:8">
      <c r="A79" s="52"/>
      <c r="B79" s="42"/>
      <c r="C79" s="56"/>
      <c r="D79" s="38"/>
      <c r="E79" s="38"/>
    </row>
    <row r="80" spans="1:8">
      <c r="A80" s="52"/>
      <c r="B80" s="42"/>
      <c r="C80" s="56"/>
      <c r="D80" s="38"/>
      <c r="E80" s="38"/>
    </row>
    <row r="81" spans="1:7">
      <c r="A81" s="52"/>
      <c r="B81" s="42"/>
      <c r="C81" s="56"/>
      <c r="D81" s="38"/>
      <c r="E81" s="38"/>
    </row>
    <row r="82" spans="1:7">
      <c r="A82" s="52"/>
      <c r="B82" s="42"/>
      <c r="C82" s="56"/>
      <c r="D82" s="38"/>
      <c r="E82" s="38"/>
    </row>
    <row r="83" spans="1:7">
      <c r="A83" s="52"/>
      <c r="B83" s="38"/>
      <c r="C83" s="38"/>
      <c r="D83" s="60"/>
      <c r="E83" s="58"/>
    </row>
    <row r="84" spans="1:7">
      <c r="A84" s="52"/>
      <c r="B84" s="42"/>
      <c r="C84" s="56"/>
      <c r="D84" s="47"/>
      <c r="E84" s="47"/>
    </row>
    <row r="85" spans="1:7">
      <c r="A85" s="52"/>
      <c r="B85" s="42"/>
      <c r="C85" s="56"/>
      <c r="D85" s="47"/>
      <c r="E85" s="47"/>
    </row>
    <row r="86" spans="1:7">
      <c r="A86" s="52"/>
      <c r="B86" s="42"/>
      <c r="C86" s="56"/>
      <c r="D86" s="47"/>
      <c r="E86" s="47"/>
      <c r="F86" s="47"/>
      <c r="G86" s="38"/>
    </row>
    <row r="87" spans="1:7">
      <c r="A87" s="52"/>
      <c r="B87" s="42"/>
      <c r="C87" s="56"/>
      <c r="D87" s="47"/>
      <c r="E87" s="47"/>
      <c r="F87" s="47"/>
      <c r="G87" s="38"/>
    </row>
    <row r="88" spans="1:7">
      <c r="A88" s="52"/>
      <c r="B88" s="38"/>
      <c r="C88" s="47"/>
      <c r="D88" s="47"/>
      <c r="E88" s="47"/>
      <c r="F88" s="47"/>
      <c r="G88" s="38"/>
    </row>
    <row r="89" spans="1:7">
      <c r="A89" s="52"/>
      <c r="B89" s="38"/>
      <c r="C89" s="47"/>
      <c r="D89" s="47"/>
      <c r="E89" s="47"/>
      <c r="F89" s="47"/>
      <c r="G89" s="38"/>
    </row>
    <row r="90" spans="1:7">
      <c r="C90" s="47"/>
      <c r="D90" s="47"/>
      <c r="E90" s="61"/>
      <c r="F90" s="61"/>
    </row>
    <row r="91" spans="1:7">
      <c r="C91" s="47"/>
      <c r="D91" s="47"/>
      <c r="E91" s="61"/>
      <c r="F91" s="61"/>
    </row>
    <row r="92" spans="1:7">
      <c r="C92" s="47"/>
      <c r="D92" s="47"/>
      <c r="E92" s="61"/>
      <c r="F92" s="61"/>
    </row>
    <row r="93" spans="1:7">
      <c r="C93" s="47"/>
      <c r="D93" s="47"/>
      <c r="E93" s="61"/>
      <c r="F93" s="61"/>
    </row>
    <row r="94" spans="1:7">
      <c r="C94" s="47"/>
      <c r="E94" s="61"/>
      <c r="F94" s="61"/>
    </row>
    <row r="95" spans="1:7">
      <c r="C95" s="47"/>
      <c r="E95" s="61"/>
      <c r="F95" s="61"/>
    </row>
    <row r="96" spans="1:7">
      <c r="C96" s="47"/>
      <c r="D96" s="47"/>
      <c r="E96" s="61"/>
      <c r="F96" s="61"/>
    </row>
    <row r="97" spans="2:6" s="2" customFormat="1">
      <c r="C97" s="47"/>
      <c r="D97" s="47"/>
      <c r="E97" s="61"/>
      <c r="F97" s="61"/>
    </row>
    <row r="98" spans="2:6" s="2" customFormat="1">
      <c r="C98" s="47"/>
      <c r="D98" s="47"/>
      <c r="E98" s="61"/>
      <c r="F98" s="61"/>
    </row>
    <row r="99" spans="2:6" s="2" customFormat="1">
      <c r="C99" s="47"/>
      <c r="D99" s="47"/>
      <c r="E99" s="61"/>
      <c r="F99" s="61"/>
    </row>
    <row r="100" spans="2:6" s="2" customFormat="1">
      <c r="C100" s="47"/>
      <c r="D100" s="47"/>
      <c r="E100" s="61"/>
      <c r="F100" s="61"/>
    </row>
    <row r="101" spans="2:6" s="2" customFormat="1">
      <c r="C101" s="47"/>
      <c r="D101" s="47"/>
      <c r="E101" s="61"/>
      <c r="F101" s="61"/>
    </row>
    <row r="102" spans="2:6" s="2" customFormat="1">
      <c r="C102" s="47"/>
      <c r="D102" s="47"/>
      <c r="E102" s="61"/>
      <c r="F102" s="61"/>
    </row>
    <row r="103" spans="2:6" s="2" customFormat="1">
      <c r="C103" s="47"/>
      <c r="D103" s="47"/>
      <c r="E103" s="61"/>
      <c r="F103" s="61"/>
    </row>
    <row r="104" spans="2:6" s="2" customFormat="1">
      <c r="C104" s="47"/>
      <c r="D104" s="47"/>
      <c r="E104" s="61"/>
      <c r="F104" s="61"/>
    </row>
    <row r="105" spans="2:6" s="2" customFormat="1">
      <c r="C105" s="47"/>
      <c r="D105" s="47"/>
      <c r="E105" s="61"/>
      <c r="F105" s="61"/>
    </row>
    <row r="106" spans="2:6" s="2" customFormat="1">
      <c r="C106" s="47"/>
    </row>
    <row r="107" spans="2:6" s="2" customFormat="1">
      <c r="C107" s="47"/>
    </row>
    <row r="108" spans="2:6" s="2" customFormat="1" ht="13.5" thickBot="1">
      <c r="B108" s="62"/>
      <c r="C108" s="62"/>
      <c r="D108" s="62"/>
      <c r="E108" s="62"/>
    </row>
    <row r="109" spans="2:6" s="2" customFormat="1">
      <c r="B109" s="61"/>
      <c r="C109" s="61"/>
      <c r="D109" s="61"/>
      <c r="E109" s="61"/>
    </row>
    <row r="110" spans="2:6" s="2" customFormat="1">
      <c r="B110" s="61"/>
      <c r="C110" s="61"/>
      <c r="D110" s="61"/>
      <c r="E110" s="61"/>
    </row>
    <row r="111" spans="2:6" s="2" customFormat="1">
      <c r="B111" s="61"/>
      <c r="C111" s="61"/>
      <c r="D111" s="61"/>
      <c r="E111" s="61"/>
    </row>
    <row r="112" spans="2:6" s="2" customFormat="1">
      <c r="B112" s="61"/>
      <c r="C112" s="61"/>
      <c r="D112" s="61"/>
      <c r="E112" s="61"/>
    </row>
    <row r="113" spans="2:5" s="2" customFormat="1">
      <c r="B113" s="61"/>
      <c r="C113" s="61"/>
      <c r="D113" s="61"/>
      <c r="E113" s="61"/>
    </row>
    <row r="114" spans="2:5" s="2" customFormat="1">
      <c r="B114" s="61"/>
      <c r="C114" s="61"/>
      <c r="D114" s="61"/>
      <c r="E114" s="61"/>
    </row>
    <row r="115" spans="2:5" s="2" customFormat="1">
      <c r="B115" s="61"/>
      <c r="C115" s="61"/>
      <c r="D115" s="61"/>
      <c r="E115" s="61"/>
    </row>
    <row r="116" spans="2:5" s="2" customFormat="1">
      <c r="B116" s="61"/>
      <c r="C116" s="61"/>
      <c r="D116" s="61"/>
      <c r="E116" s="61"/>
    </row>
    <row r="117" spans="2:5" s="2" customFormat="1">
      <c r="B117" s="61"/>
      <c r="C117" s="61"/>
      <c r="D117" s="61"/>
      <c r="E117" s="61"/>
    </row>
    <row r="118" spans="2:5" s="2" customFormat="1">
      <c r="B118" s="61"/>
      <c r="C118" s="61"/>
      <c r="D118" s="61"/>
      <c r="E118" s="61"/>
    </row>
  </sheetData>
  <pageMargins left="0.7" right="0.7" top="0.75" bottom="0.75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siNTP</vt:lpstr>
      <vt:lpstr>siHNF4A</vt:lpstr>
      <vt:lpstr>siMRAP2</vt:lpstr>
      <vt:lpstr>siHNF4A!Zone_d_impression</vt:lpstr>
      <vt:lpstr>siMRAP2!Zone_d_impression</vt:lpstr>
      <vt:lpstr>siNTP!Zone_d_impression</vt:lpstr>
    </vt:vector>
  </TitlesOfParts>
  <Company>CNRS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fndiaye</cp:lastModifiedBy>
  <dcterms:created xsi:type="dcterms:W3CDTF">2015-12-08T15:20:20Z</dcterms:created>
  <dcterms:modified xsi:type="dcterms:W3CDTF">2016-05-12T08:55:39Z</dcterms:modified>
</cp:coreProperties>
</file>