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945" yWindow="-15" windowWidth="9045" windowHeight="9795"/>
  </bookViews>
  <sheets>
    <sheet name="siNTP" sheetId="3" r:id="rId1"/>
    <sheet name="siKCNJ11" sheetId="1" r:id="rId2"/>
    <sheet name="siTBC1D4" sheetId="4" r:id="rId3"/>
  </sheets>
  <externalReferences>
    <externalReference r:id="rId4"/>
  </externalReferences>
  <definedNames>
    <definedName name="_xlnm.Print_Area" localSheetId="1">siKCNJ11!$A$1:$Q$83</definedName>
    <definedName name="_xlnm.Print_Area" localSheetId="0">siNTP!$A$1:$Q$83</definedName>
    <definedName name="_xlnm.Print_Area" localSheetId="2">siTBC1D4!$A$1:$Q$83</definedName>
  </definedNames>
  <calcPr calcId="125725"/>
</workbook>
</file>

<file path=xl/calcChain.xml><?xml version="1.0" encoding="utf-8"?>
<calcChain xmlns="http://schemas.openxmlformats.org/spreadsheetml/2006/main">
  <c r="B9" i="3"/>
  <c r="B10"/>
  <c r="B11"/>
  <c r="B12"/>
  <c r="B13"/>
  <c r="B8"/>
  <c r="B9" i="1"/>
  <c r="B10"/>
  <c r="B11"/>
  <c r="B12"/>
  <c r="B13"/>
  <c r="B8"/>
  <c r="B9" i="4"/>
  <c r="B10"/>
  <c r="B11"/>
  <c r="B12"/>
  <c r="B13"/>
  <c r="B8"/>
  <c r="D55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G13"/>
  <c r="E13"/>
  <c r="F13" s="1"/>
  <c r="H13" s="1"/>
  <c r="G12"/>
  <c r="E12"/>
  <c r="F12" s="1"/>
  <c r="H12" s="1"/>
  <c r="G11"/>
  <c r="E11"/>
  <c r="F11" s="1"/>
  <c r="H11" s="1"/>
  <c r="G10"/>
  <c r="E10"/>
  <c r="F10" s="1"/>
  <c r="H10" s="1"/>
  <c r="G9"/>
  <c r="E9"/>
  <c r="F9" s="1"/>
  <c r="H9" s="1"/>
  <c r="E8"/>
  <c r="D51" i="1"/>
  <c r="D52"/>
  <c r="D53"/>
  <c r="D54"/>
  <c r="D55"/>
  <c r="D50"/>
  <c r="D41"/>
  <c r="D42"/>
  <c r="D43"/>
  <c r="D44"/>
  <c r="D45"/>
  <c r="D40"/>
  <c r="D23"/>
  <c r="D24"/>
  <c r="D25"/>
  <c r="D26"/>
  <c r="D27"/>
  <c r="D22"/>
  <c r="D55" i="3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G13"/>
  <c r="E12"/>
  <c r="G12"/>
  <c r="E11"/>
  <c r="G11"/>
  <c r="E10"/>
  <c r="G10"/>
  <c r="E9"/>
  <c r="G9"/>
  <c r="E8"/>
  <c r="B16" i="4" l="1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F9" i="3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D36" i="1"/>
  <c r="D35"/>
  <c r="D34"/>
  <c r="D33"/>
  <c r="D32"/>
  <c r="D31"/>
  <c r="E13"/>
  <c r="G13"/>
  <c r="E12"/>
  <c r="G12"/>
  <c r="E11"/>
  <c r="G11"/>
  <c r="E10"/>
  <c r="G10"/>
  <c r="E9"/>
  <c r="G9"/>
  <c r="E8"/>
  <c r="E36" s="1"/>
  <c r="F36" s="1"/>
  <c r="L36" i="4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3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F9" i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3"/>
  <c r="F33" s="1"/>
  <c r="E35"/>
  <c r="F35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3"/>
  <c r="F53" s="1"/>
  <c r="E55"/>
  <c r="F55" s="1"/>
  <c r="B15"/>
  <c r="B16"/>
  <c r="G36"/>
  <c r="H36" s="1"/>
  <c r="J36" s="1"/>
  <c r="K36" s="1"/>
  <c r="G23"/>
  <c r="H23" s="1"/>
  <c r="J23" s="1"/>
  <c r="K23" s="1"/>
  <c r="G25"/>
  <c r="H25" s="1"/>
  <c r="J25" s="1"/>
  <c r="K25" s="1"/>
  <c r="G27"/>
  <c r="H27" s="1"/>
  <c r="J27" s="1"/>
  <c r="K27" s="1"/>
  <c r="G41"/>
  <c r="H41" s="1"/>
  <c r="J41" s="1"/>
  <c r="K41" s="1"/>
  <c r="G43"/>
  <c r="H43" s="1"/>
  <c r="J43" s="1"/>
  <c r="K43" s="1"/>
  <c r="G45"/>
  <c r="H45" s="1"/>
  <c r="J45" s="1"/>
  <c r="K45" s="1"/>
  <c r="G51"/>
  <c r="H51" s="1"/>
  <c r="J51" s="1"/>
  <c r="K51" s="1"/>
  <c r="G53"/>
  <c r="H53" s="1"/>
  <c r="J53" s="1"/>
  <c r="K53" s="1"/>
  <c r="G55"/>
  <c r="H55" s="1"/>
  <c r="J55" s="1"/>
  <c r="K55" s="1"/>
  <c r="G22"/>
  <c r="H22" s="1"/>
  <c r="J22" s="1"/>
  <c r="K22" s="1"/>
  <c r="G24"/>
  <c r="H24" s="1"/>
  <c r="J24" s="1"/>
  <c r="K24" s="1"/>
  <c r="G26"/>
  <c r="H26" s="1"/>
  <c r="J26" s="1"/>
  <c r="K26" s="1"/>
  <c r="G31"/>
  <c r="H31" s="1"/>
  <c r="J31" s="1"/>
  <c r="K31" s="1"/>
  <c r="G33"/>
  <c r="H33" s="1"/>
  <c r="J33" s="1"/>
  <c r="K33" s="1"/>
  <c r="G35"/>
  <c r="H35" s="1"/>
  <c r="J35" s="1"/>
  <c r="K35" s="1"/>
  <c r="G40"/>
  <c r="H40" s="1"/>
  <c r="J40" s="1"/>
  <c r="K40" s="1"/>
  <c r="G42"/>
  <c r="H42" s="1"/>
  <c r="J42" s="1"/>
  <c r="K42" s="1"/>
  <c r="G44"/>
  <c r="H44" s="1"/>
  <c r="J44" s="1"/>
  <c r="K44" s="1"/>
  <c r="G50"/>
  <c r="H50" s="1"/>
  <c r="J50" s="1"/>
  <c r="K50" s="1"/>
  <c r="E52"/>
  <c r="F52" s="1"/>
  <c r="G52" s="1"/>
  <c r="H52" s="1"/>
  <c r="J52" s="1"/>
  <c r="K52" s="1"/>
  <c r="E54"/>
  <c r="F54" s="1"/>
  <c r="G54" s="1"/>
  <c r="H54" s="1"/>
  <c r="J54" s="1"/>
  <c r="K54" s="1"/>
  <c r="E32"/>
  <c r="F32" s="1"/>
  <c r="G32" s="1"/>
  <c r="H32" s="1"/>
  <c r="J32" s="1"/>
  <c r="K32" s="1"/>
  <c r="L32" s="1"/>
  <c r="M32" s="1"/>
  <c r="E34"/>
  <c r="F34" s="1"/>
  <c r="G34" s="1"/>
  <c r="H34" s="1"/>
  <c r="J34" s="1"/>
  <c r="K34" s="1"/>
  <c r="L34" s="1"/>
  <c r="M34" s="1"/>
  <c r="L40" i="4" l="1"/>
  <c r="L41"/>
  <c r="L42"/>
  <c r="L43"/>
  <c r="L44"/>
  <c r="L45"/>
  <c r="L50"/>
  <c r="L51"/>
  <c r="O51" s="1"/>
  <c r="L52"/>
  <c r="O52" s="1"/>
  <c r="L53"/>
  <c r="L54"/>
  <c r="O54" s="1"/>
  <c r="L55"/>
  <c r="O55" s="1"/>
  <c r="L40" i="3"/>
  <c r="L41"/>
  <c r="L42"/>
  <c r="L43"/>
  <c r="L44"/>
  <c r="L45"/>
  <c r="L50"/>
  <c r="L51"/>
  <c r="O51" s="1"/>
  <c r="L52"/>
  <c r="O52" s="1"/>
  <c r="L53"/>
  <c r="L54"/>
  <c r="O54" s="1"/>
  <c r="L55"/>
  <c r="O55" s="1"/>
  <c r="L33" i="1"/>
  <c r="M33" s="1"/>
  <c r="L26"/>
  <c r="M26" s="1"/>
  <c r="L22"/>
  <c r="M22" s="1"/>
  <c r="L53"/>
  <c r="L25"/>
  <c r="M25" s="1"/>
  <c r="L36"/>
  <c r="M36" s="1"/>
  <c r="L35"/>
  <c r="M35" s="1"/>
  <c r="L31"/>
  <c r="M31" s="1"/>
  <c r="L24"/>
  <c r="M24" s="1"/>
  <c r="L55"/>
  <c r="L51"/>
  <c r="L43"/>
  <c r="L27"/>
  <c r="M27" s="1"/>
  <c r="L23"/>
  <c r="M23" s="1"/>
  <c r="O53" i="4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3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"/>
  <c r="L50"/>
  <c r="L41"/>
  <c r="O51" s="1"/>
  <c r="L40"/>
  <c r="L52"/>
  <c r="L42"/>
  <c r="L54"/>
  <c r="L45"/>
  <c r="O55" s="1"/>
  <c r="L44"/>
  <c r="N43" s="1"/>
  <c r="C67" s="1"/>
  <c r="Q50" i="4" l="1"/>
  <c r="O58" s="1"/>
  <c r="P50"/>
  <c r="N58" s="1"/>
  <c r="Q53"/>
  <c r="O59" s="1"/>
  <c r="P53"/>
  <c r="N59" s="1"/>
  <c r="Q50" i="3"/>
  <c r="O58" s="1"/>
  <c r="P50"/>
  <c r="N58" s="1"/>
  <c r="Q53"/>
  <c r="O59" s="1"/>
  <c r="P53"/>
  <c r="N59" s="1"/>
  <c r="M40" i="1"/>
  <c r="B65" s="1"/>
  <c r="N40"/>
  <c r="C65" s="1"/>
  <c r="O50"/>
  <c r="M50"/>
  <c r="B66" s="1"/>
  <c r="N50"/>
  <c r="C66" s="1"/>
  <c r="O54"/>
  <c r="M43"/>
  <c r="B67" s="1"/>
  <c r="M53"/>
  <c r="B68" s="1"/>
  <c r="N53"/>
  <c r="C68" s="1"/>
  <c r="P53"/>
  <c r="N59" s="1"/>
  <c r="Q53"/>
  <c r="O59" s="1"/>
  <c r="O52"/>
  <c r="Q50" l="1"/>
  <c r="O58" s="1"/>
  <c r="P50"/>
  <c r="N58" s="1"/>
</calcChain>
</file>

<file path=xl/sharedStrings.xml><?xml version="1.0" encoding="utf-8"?>
<sst xmlns="http://schemas.openxmlformats.org/spreadsheetml/2006/main" count="297" uniqueCount="44">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</sst>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5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-1.5767541260631921</c:v>
                </c:pt>
                <c:pt idx="1">
                  <c:v>-0.96058588082386276</c:v>
                </c:pt>
                <c:pt idx="2">
                  <c:v>-0.52287874528033762</c:v>
                </c:pt>
                <c:pt idx="3">
                  <c:v>-1.0327752376126844E-2</c:v>
                </c:pt>
                <c:pt idx="4">
                  <c:v>0.19312459835446161</c:v>
                </c:pt>
              </c:numCache>
            </c:numRef>
          </c:yVal>
        </c:ser>
        <c:axId val="59613568"/>
        <c:axId val="59615104"/>
      </c:scatterChart>
      <c:valAx>
        <c:axId val="5961356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15104"/>
        <c:crosses val="autoZero"/>
        <c:crossBetween val="midCat"/>
      </c:valAx>
      <c:valAx>
        <c:axId val="596151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1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0.16759587426827219</c:v>
                  </c:pt>
                  <c:pt idx="1">
                    <c:v>0.35223200645213981</c:v>
                  </c:pt>
                  <c:pt idx="2">
                    <c:v>0.32089737178894101</c:v>
                  </c:pt>
                  <c:pt idx="3">
                    <c:v>1.1275685683724541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0.16759587426827219</c:v>
                  </c:pt>
                  <c:pt idx="1">
                    <c:v>0.35223200645213981</c:v>
                  </c:pt>
                  <c:pt idx="2">
                    <c:v>0.32089737178894101</c:v>
                  </c:pt>
                  <c:pt idx="3">
                    <c:v>1.1275685683724541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0.56718788398922992</c:v>
                </c:pt>
                <c:pt idx="1">
                  <c:v>1.3346265917541025</c:v>
                </c:pt>
                <c:pt idx="2">
                  <c:v>0.90202367709997988</c:v>
                </c:pt>
                <c:pt idx="3">
                  <c:v>3.0703580189205191</c:v>
                </c:pt>
              </c:numCache>
            </c:numRef>
          </c:val>
        </c:ser>
        <c:axId val="59999360"/>
        <c:axId val="60000896"/>
      </c:barChart>
      <c:catAx>
        <c:axId val="5999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0896"/>
        <c:crosses val="autoZero"/>
        <c:auto val="1"/>
        <c:lblAlgn val="ctr"/>
        <c:lblOffset val="100"/>
      </c:catAx>
      <c:valAx>
        <c:axId val="600008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99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4"/>
          <c:y val="2.720080182307739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0.45916945780091845</c:v>
                  </c:pt>
                  <c:pt idx="1">
                    <c:v>0.68538185423091402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0.45916945780091845</c:v>
                  </c:pt>
                  <c:pt idx="1">
                    <c:v>0.68538185423091402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2.3996225049631659</c:v>
                </c:pt>
                <c:pt idx="1">
                  <c:v>3.4238784259849093</c:v>
                </c:pt>
              </c:numCache>
            </c:numRef>
          </c:val>
        </c:ser>
        <c:axId val="60295808"/>
        <c:axId val="60297600"/>
      </c:barChart>
      <c:catAx>
        <c:axId val="60295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7600"/>
        <c:crosses val="autoZero"/>
        <c:auto val="1"/>
        <c:lblAlgn val="ctr"/>
        <c:lblOffset val="100"/>
      </c:catAx>
      <c:valAx>
        <c:axId val="6029760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5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siKCNJ11!$G$9:$G$13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siKCNJ11!$H$9:$H$13</c:f>
              <c:numCache>
                <c:formatCode>0.00</c:formatCode>
                <c:ptCount val="5"/>
                <c:pt idx="0">
                  <c:v>-1.5767541260631921</c:v>
                </c:pt>
                <c:pt idx="1">
                  <c:v>-0.96058588082386276</c:v>
                </c:pt>
                <c:pt idx="2">
                  <c:v>-0.52287874528033762</c:v>
                </c:pt>
                <c:pt idx="3">
                  <c:v>-1.0327752376126844E-2</c:v>
                </c:pt>
                <c:pt idx="4">
                  <c:v>0.19312459835446161</c:v>
                </c:pt>
              </c:numCache>
            </c:numRef>
          </c:yVal>
        </c:ser>
        <c:axId val="60470400"/>
        <c:axId val="60471936"/>
      </c:scatterChart>
      <c:valAx>
        <c:axId val="6047040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71936"/>
        <c:crosses val="autoZero"/>
        <c:crossBetween val="midCat"/>
      </c:valAx>
      <c:valAx>
        <c:axId val="6047193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0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siKCNJ11!$C$65:$C$68</c:f>
                <c:numCache>
                  <c:formatCode>General</c:formatCode>
                  <c:ptCount val="4"/>
                  <c:pt idx="0">
                    <c:v>7.3301122748845163E-2</c:v>
                  </c:pt>
                  <c:pt idx="1">
                    <c:v>6.748777140833126E-2</c:v>
                  </c:pt>
                  <c:pt idx="2">
                    <c:v>8.1016447100256447E-2</c:v>
                  </c:pt>
                  <c:pt idx="3">
                    <c:v>0.50422644022328378</c:v>
                  </c:pt>
                </c:numCache>
              </c:numRef>
            </c:plus>
            <c:minus>
              <c:numRef>
                <c:f>siKCNJ11!$C$65:$C$68</c:f>
                <c:numCache>
                  <c:formatCode>General</c:formatCode>
                  <c:ptCount val="4"/>
                  <c:pt idx="0">
                    <c:v>7.3301122748845163E-2</c:v>
                  </c:pt>
                  <c:pt idx="1">
                    <c:v>6.748777140833126E-2</c:v>
                  </c:pt>
                  <c:pt idx="2">
                    <c:v>8.1016447100256447E-2</c:v>
                  </c:pt>
                  <c:pt idx="3">
                    <c:v>0.50422644022328378</c:v>
                  </c:pt>
                </c:numCache>
              </c:numRef>
            </c:minus>
          </c:errBars>
          <c:cat>
            <c:strRef>
              <c:f>(siKCNJ11!$A$65,siKCNJ11!$A$66,siKCNJ11!$A$67,siKCNJ11!$A$68)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siKCNJ11!$B$65:$B$68</c:f>
              <c:numCache>
                <c:formatCode>0.0</c:formatCode>
                <c:ptCount val="4"/>
                <c:pt idx="0">
                  <c:v>0.37857765328776599</c:v>
                </c:pt>
                <c:pt idx="1">
                  <c:v>0.82087524245411203</c:v>
                </c:pt>
                <c:pt idx="2">
                  <c:v>0.7829534411848581</c:v>
                </c:pt>
                <c:pt idx="3">
                  <c:v>1.5746934591233257</c:v>
                </c:pt>
              </c:numCache>
            </c:numRef>
          </c:val>
        </c:ser>
        <c:axId val="60528512"/>
        <c:axId val="60530048"/>
      </c:barChart>
      <c:catAx>
        <c:axId val="6052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30048"/>
        <c:crosses val="autoZero"/>
        <c:auto val="1"/>
        <c:lblAlgn val="ctr"/>
        <c:lblOffset val="100"/>
      </c:catAx>
      <c:valAx>
        <c:axId val="605300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8"/>
          <c:y val="2.7200801823077381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siKCNJ11!$O$58:$O$59</c:f>
                <c:numCache>
                  <c:formatCode>General</c:formatCode>
                  <c:ptCount val="2"/>
                  <c:pt idx="0">
                    <c:v>0.31552942591573219</c:v>
                  </c:pt>
                  <c:pt idx="1">
                    <c:v>0.50303060226634122</c:v>
                  </c:pt>
                </c:numCache>
              </c:numRef>
            </c:plus>
            <c:minus>
              <c:numRef>
                <c:f>siKCNJ11!$O$58:$O$59</c:f>
                <c:numCache>
                  <c:formatCode>General</c:formatCode>
                  <c:ptCount val="2"/>
                  <c:pt idx="0">
                    <c:v>0.31552942591573219</c:v>
                  </c:pt>
                  <c:pt idx="1">
                    <c:v>0.50303060226634122</c:v>
                  </c:pt>
                </c:numCache>
              </c:numRef>
            </c:minus>
          </c:errBars>
          <c:cat>
            <c:strRef>
              <c:f>siKCNJ11!$M$58:$M$59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siKCNJ11!$N$58:$N$59</c:f>
              <c:numCache>
                <c:formatCode>0.0</c:formatCode>
                <c:ptCount val="2"/>
                <c:pt idx="0">
                  <c:v>2.2063800159103142</c:v>
                </c:pt>
                <c:pt idx="1">
                  <c:v>1.9933405153209796</c:v>
                </c:pt>
              </c:numCache>
            </c:numRef>
          </c:val>
        </c:ser>
        <c:axId val="60554624"/>
        <c:axId val="60564608"/>
      </c:barChart>
      <c:catAx>
        <c:axId val="60554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4608"/>
        <c:crosses val="autoZero"/>
        <c:auto val="1"/>
        <c:lblAlgn val="ctr"/>
        <c:lblOffset val="100"/>
      </c:catAx>
      <c:valAx>
        <c:axId val="6056460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54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siTBC1D4!$G$9:$G$13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siTBC1D4!$H$9:$H$13</c:f>
              <c:numCache>
                <c:formatCode>0.00</c:formatCode>
                <c:ptCount val="5"/>
                <c:pt idx="0">
                  <c:v>-1.5767541260631921</c:v>
                </c:pt>
                <c:pt idx="1">
                  <c:v>-0.96058588082386276</c:v>
                </c:pt>
                <c:pt idx="2">
                  <c:v>-0.52287874528033762</c:v>
                </c:pt>
                <c:pt idx="3">
                  <c:v>-1.0327752376126844E-2</c:v>
                </c:pt>
                <c:pt idx="4">
                  <c:v>0.19312459835446161</c:v>
                </c:pt>
              </c:numCache>
            </c:numRef>
          </c:yVal>
        </c:ser>
        <c:axId val="60605952"/>
        <c:axId val="60607488"/>
      </c:scatterChart>
      <c:valAx>
        <c:axId val="6060595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607488"/>
        <c:crosses val="autoZero"/>
        <c:crossBetween val="midCat"/>
      </c:valAx>
      <c:valAx>
        <c:axId val="6060748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0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siTBC1D4!$C$65:$C$68</c:f>
                <c:numCache>
                  <c:formatCode>General</c:formatCode>
                  <c:ptCount val="4"/>
                  <c:pt idx="0">
                    <c:v>8.9948307972503236E-2</c:v>
                  </c:pt>
                  <c:pt idx="1">
                    <c:v>0.14636130217015286</c:v>
                  </c:pt>
                  <c:pt idx="2">
                    <c:v>0.14630477470266848</c:v>
                  </c:pt>
                  <c:pt idx="3">
                    <c:v>0.557265493799462</c:v>
                  </c:pt>
                </c:numCache>
              </c:numRef>
            </c:plus>
            <c:minus>
              <c:numRef>
                <c:f>siTBC1D4!$C$65:$C$68</c:f>
                <c:numCache>
                  <c:formatCode>General</c:formatCode>
                  <c:ptCount val="4"/>
                  <c:pt idx="0">
                    <c:v>8.9948307972503236E-2</c:v>
                  </c:pt>
                  <c:pt idx="1">
                    <c:v>0.14636130217015286</c:v>
                  </c:pt>
                  <c:pt idx="2">
                    <c:v>0.14630477470266848</c:v>
                  </c:pt>
                  <c:pt idx="3">
                    <c:v>0.557265493799462</c:v>
                  </c:pt>
                </c:numCache>
              </c:numRef>
            </c:minus>
          </c:errBars>
          <c:cat>
            <c:strRef>
              <c:f>(siTBC1D4!$A$65,siTBC1D4!$A$66,siTBC1D4!$A$67,siTBC1D4!$A$68)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siTBC1D4!$B$65:$B$68</c:f>
              <c:numCache>
                <c:formatCode>0.0</c:formatCode>
                <c:ptCount val="4"/>
                <c:pt idx="0">
                  <c:v>0.19022006409904213</c:v>
                </c:pt>
                <c:pt idx="1">
                  <c:v>0.73378594988750578</c:v>
                </c:pt>
                <c:pt idx="2">
                  <c:v>0.7673383900265397</c:v>
                </c:pt>
                <c:pt idx="3">
                  <c:v>1.8552857578434818</c:v>
                </c:pt>
              </c:numCache>
            </c:numRef>
          </c:val>
        </c:ser>
        <c:axId val="60713216"/>
        <c:axId val="60731392"/>
      </c:barChart>
      <c:catAx>
        <c:axId val="60713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31392"/>
        <c:crosses val="autoZero"/>
        <c:auto val="1"/>
        <c:lblAlgn val="ctr"/>
        <c:lblOffset val="100"/>
      </c:catAx>
      <c:valAx>
        <c:axId val="6073139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13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4"/>
          <c:y val="2.720080182307739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siTBC1D4!$O$58:$O$59</c:f>
                <c:numCache>
                  <c:formatCode>General</c:formatCode>
                  <c:ptCount val="2"/>
                  <c:pt idx="0">
                    <c:v>1.7008929023732622</c:v>
                  </c:pt>
                  <c:pt idx="1">
                    <c:v>0.71613380858690157</c:v>
                  </c:pt>
                </c:numCache>
              </c:numRef>
            </c:plus>
            <c:minus>
              <c:numRef>
                <c:f>siTBC1D4!$O$58:$O$59</c:f>
                <c:numCache>
                  <c:formatCode>General</c:formatCode>
                  <c:ptCount val="2"/>
                  <c:pt idx="0">
                    <c:v>1.7008929023732622</c:v>
                  </c:pt>
                  <c:pt idx="1">
                    <c:v>0.71613380858690157</c:v>
                  </c:pt>
                </c:numCache>
              </c:numRef>
            </c:minus>
          </c:errBars>
          <c:cat>
            <c:strRef>
              <c:f>siTBC1D4!$M$58:$M$59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siTBC1D4!$N$58:$N$59</c:f>
              <c:numCache>
                <c:formatCode>0.0</c:formatCode>
                <c:ptCount val="2"/>
                <c:pt idx="0">
                  <c:v>4.3931849323276362</c:v>
                </c:pt>
                <c:pt idx="1">
                  <c:v>2.4593299632521277</c:v>
                </c:pt>
              </c:numCache>
            </c:numRef>
          </c:val>
        </c:ser>
        <c:axId val="60776448"/>
        <c:axId val="60777984"/>
      </c:barChart>
      <c:catAx>
        <c:axId val="60776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7984"/>
        <c:crosses val="autoZero"/>
        <c:auto val="1"/>
        <c:lblAlgn val="ctr"/>
        <c:lblOffset val="100"/>
      </c:catAx>
      <c:valAx>
        <c:axId val="6077798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64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D18" sqref="D18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42725</v>
      </c>
    </row>
    <row r="2" spans="1:20">
      <c r="A2" s="1" t="s">
        <v>1</v>
      </c>
      <c r="B2" s="2">
        <v>77</v>
      </c>
      <c r="C2" s="3"/>
      <c r="D2" s="38"/>
      <c r="E2" s="64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>
        <v>5.0999999999999997E-2</v>
      </c>
      <c r="D8">
        <v>6.0999999999999999E-2</v>
      </c>
      <c r="E8" s="11">
        <f t="shared" ref="E8:E13" si="0">AVERAGE(C8:D8)</f>
        <v>5.5999999999999994E-2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>
        <v>8.1000000000000003E-2</v>
      </c>
      <c r="D9">
        <v>8.4000000000000005E-2</v>
      </c>
      <c r="E9" s="11">
        <f t="shared" si="0"/>
        <v>8.2500000000000004E-2</v>
      </c>
      <c r="F9" s="12">
        <f>(E9-$E$8)</f>
        <v>2.650000000000001E-2</v>
      </c>
      <c r="G9" s="12">
        <f>LOG(B9)</f>
        <v>-0.86341728222799241</v>
      </c>
      <c r="H9" s="12">
        <f>LOG(F9)</f>
        <v>-1.5767541260631921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>
        <v>0.161</v>
      </c>
      <c r="D10">
        <v>0.17</v>
      </c>
      <c r="E10" s="11">
        <f t="shared" si="0"/>
        <v>0.16550000000000001</v>
      </c>
      <c r="F10" s="12">
        <f>(E10-$E$8)</f>
        <v>0.10950000000000001</v>
      </c>
      <c r="G10" s="12">
        <f>LOG(B10)</f>
        <v>-0.34469449671881253</v>
      </c>
      <c r="H10" s="12">
        <f>LOG(F10)</f>
        <v>-0.96058588082386276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>
        <v>0.33800000000000002</v>
      </c>
      <c r="D11">
        <v>0.374</v>
      </c>
      <c r="E11" s="11">
        <f t="shared" si="0"/>
        <v>0.35599999999999998</v>
      </c>
      <c r="F11" s="12">
        <f>(E11-$E$8)</f>
        <v>0.3</v>
      </c>
      <c r="G11" s="12">
        <f>LOG(B11)</f>
        <v>0.13658271777200767</v>
      </c>
      <c r="H11" s="12">
        <f>LOG(F11)</f>
        <v>-0.52287874528033762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>
        <v>1.02</v>
      </c>
      <c r="D12">
        <v>1.0449999999999999</v>
      </c>
      <c r="E12" s="11">
        <f t="shared" si="0"/>
        <v>1.0325</v>
      </c>
      <c r="F12" s="12">
        <f>(E12-$E$8)</f>
        <v>0.97649999999999992</v>
      </c>
      <c r="G12" s="12">
        <f>LOG(B12)</f>
        <v>0.66357802924717735</v>
      </c>
      <c r="H12" s="12">
        <f>LOG(F12)</f>
        <v>-1.0327752376126844E-2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>
        <v>1.5489999999999999</v>
      </c>
      <c r="D13">
        <v>1.6830000000000001</v>
      </c>
      <c r="E13" s="11">
        <f t="shared" si="0"/>
        <v>1.6160000000000001</v>
      </c>
      <c r="F13" s="12">
        <f>(E13-$E$8)</f>
        <v>1.56</v>
      </c>
      <c r="G13" s="12">
        <f>LOG(B13)</f>
        <v>0.96049145871632635</v>
      </c>
      <c r="H13" s="12">
        <f>LOG(F13)</f>
        <v>0.19312459835446161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0.96930162946576981</v>
      </c>
      <c r="N15"/>
    </row>
    <row r="16" spans="1:20" ht="15">
      <c r="A16" s="5" t="s">
        <v>11</v>
      </c>
      <c r="B16" s="11">
        <f>INTERCEPT(H9:H13,G9:G13)</f>
        <v>-0.68260004844421251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>
        <v>0.47699999999999998</v>
      </c>
      <c r="C22">
        <v>0.46</v>
      </c>
      <c r="D22" s="27">
        <f>AVERAGE(B22:C22)</f>
        <v>0.46850000000000003</v>
      </c>
      <c r="E22" s="27">
        <f t="shared" ref="E22:E27" si="2">D22-E$8</f>
        <v>0.41250000000000003</v>
      </c>
      <c r="F22" s="27">
        <f>LOG(E22)</f>
        <v>-0.38457604711405607</v>
      </c>
      <c r="G22" s="28">
        <f>(F22-$B$16)/$B$15</f>
        <v>0.30746260221847788</v>
      </c>
      <c r="H22" s="28">
        <f>10^G22</f>
        <v>2.0298437192954788</v>
      </c>
      <c r="I22" s="29">
        <v>500</v>
      </c>
      <c r="J22" s="30">
        <f>(H22*I22)</f>
        <v>1014.9218596477394</v>
      </c>
      <c r="K22" s="31">
        <f>(0.05*J22/1000)*1000</f>
        <v>50.746092982386976</v>
      </c>
      <c r="L22" s="32">
        <f>K22+K40+K50</f>
        <v>52.030170965876984</v>
      </c>
      <c r="M22" s="33">
        <f>(L22*1000000/50000)/1000</f>
        <v>1.0406034193175397</v>
      </c>
      <c r="N22" s="34"/>
    </row>
    <row r="23" spans="1:17" ht="15">
      <c r="B23">
        <v>0.496</v>
      </c>
      <c r="C23">
        <v>0.48199999999999998</v>
      </c>
      <c r="D23" s="27">
        <f t="shared" ref="D23:D27" si="3">AVERAGE(B23:C23)</f>
        <v>0.48899999999999999</v>
      </c>
      <c r="E23" s="27">
        <f t="shared" si="2"/>
        <v>0.433</v>
      </c>
      <c r="F23" s="27">
        <f t="shared" ref="F23:F27" si="4">LOG(E23)</f>
        <v>-0.36351210364663455</v>
      </c>
      <c r="G23" s="28">
        <f t="shared" ref="G23:G27" si="5">(F23-$B$16)/$B$15</f>
        <v>0.329193653551829</v>
      </c>
      <c r="H23" s="28">
        <f t="shared" ref="H23:H27" si="6">10^G23</f>
        <v>2.1339962580281484</v>
      </c>
      <c r="I23" s="29">
        <v>500</v>
      </c>
      <c r="J23" s="30">
        <f t="shared" ref="J23:J27" si="7">(H23*I23)</f>
        <v>1066.9981290140743</v>
      </c>
      <c r="K23" s="31">
        <f t="shared" ref="K23:K27" si="8">(0.05*J23/1000)*1000</f>
        <v>53.349906450703713</v>
      </c>
      <c r="L23" s="32">
        <f>K23+K41+K51</f>
        <v>54.228744250426004</v>
      </c>
      <c r="M23" s="33">
        <f t="shared" ref="M23:M27" si="9">(L23*1000000/50000)/1000</f>
        <v>1.0845748850085202</v>
      </c>
      <c r="N23" s="34"/>
    </row>
    <row r="24" spans="1:17" ht="15">
      <c r="B24">
        <v>0.52400000000000002</v>
      </c>
      <c r="C24">
        <v>0.504</v>
      </c>
      <c r="D24" s="27">
        <f t="shared" si="3"/>
        <v>0.51400000000000001</v>
      </c>
      <c r="E24" s="27">
        <f t="shared" si="2"/>
        <v>0.45800000000000002</v>
      </c>
      <c r="F24" s="27">
        <f t="shared" si="4"/>
        <v>-0.33913452199613081</v>
      </c>
      <c r="G24" s="28">
        <f t="shared" si="5"/>
        <v>0.3543432879994049</v>
      </c>
      <c r="H24" s="28">
        <f t="shared" si="6"/>
        <v>2.2612224468876265</v>
      </c>
      <c r="I24" s="29">
        <v>500</v>
      </c>
      <c r="J24" s="30">
        <f t="shared" si="7"/>
        <v>1130.6112234438133</v>
      </c>
      <c r="K24" s="31">
        <f t="shared" si="8"/>
        <v>56.530561172190666</v>
      </c>
      <c r="L24" s="32">
        <f t="shared" ref="L24:L27" si="10">K24+K42+K52</f>
        <v>57.445774222910629</v>
      </c>
      <c r="M24" s="33">
        <f t="shared" si="9"/>
        <v>1.1489154844582126</v>
      </c>
      <c r="N24" s="34"/>
    </row>
    <row r="25" spans="1:17" ht="15">
      <c r="A25" s="1" t="s">
        <v>26</v>
      </c>
      <c r="B25">
        <v>0.47399999999999998</v>
      </c>
      <c r="C25">
        <v>0.45300000000000001</v>
      </c>
      <c r="D25" s="27">
        <f t="shared" si="3"/>
        <v>0.46350000000000002</v>
      </c>
      <c r="E25" s="27">
        <f t="shared" si="2"/>
        <v>0.40750000000000003</v>
      </c>
      <c r="F25" s="27">
        <f t="shared" si="4"/>
        <v>-0.38987238692400455</v>
      </c>
      <c r="G25" s="28">
        <f t="shared" si="5"/>
        <v>0.30199852411425809</v>
      </c>
      <c r="H25" s="28">
        <f t="shared" si="6"/>
        <v>2.0044652154741938</v>
      </c>
      <c r="I25" s="29">
        <v>500</v>
      </c>
      <c r="J25" s="30">
        <f t="shared" si="7"/>
        <v>1002.2326077370968</v>
      </c>
      <c r="K25" s="31">
        <f t="shared" si="8"/>
        <v>50.111630386854841</v>
      </c>
      <c r="L25" s="32">
        <f t="shared" si="10"/>
        <v>51.995012521917182</v>
      </c>
      <c r="M25" s="33">
        <f t="shared" si="9"/>
        <v>1.0399002504383437</v>
      </c>
      <c r="N25" s="34"/>
    </row>
    <row r="26" spans="1:17" ht="15">
      <c r="B26">
        <v>0.52200000000000002</v>
      </c>
      <c r="C26">
        <v>0.55400000000000005</v>
      </c>
      <c r="D26" s="27">
        <f t="shared" si="3"/>
        <v>0.53800000000000003</v>
      </c>
      <c r="E26" s="27">
        <f t="shared" si="2"/>
        <v>0.48200000000000004</v>
      </c>
      <c r="F26" s="27">
        <f t="shared" si="4"/>
        <v>-0.3169529617611504</v>
      </c>
      <c r="G26" s="28">
        <f t="shared" si="5"/>
        <v>0.37722735170123295</v>
      </c>
      <c r="H26" s="28">
        <f t="shared" si="6"/>
        <v>2.3835669320846242</v>
      </c>
      <c r="I26" s="29">
        <v>500</v>
      </c>
      <c r="J26" s="30">
        <f t="shared" si="7"/>
        <v>1191.7834660423121</v>
      </c>
      <c r="K26" s="31">
        <f t="shared" si="8"/>
        <v>59.589173302115604</v>
      </c>
      <c r="L26" s="32">
        <f t="shared" si="10"/>
        <v>61.260044024772498</v>
      </c>
      <c r="M26" s="33">
        <f t="shared" si="9"/>
        <v>1.2252008804954497</v>
      </c>
      <c r="N26" s="34"/>
    </row>
    <row r="27" spans="1:17" ht="15">
      <c r="B27">
        <v>0.40699999999999997</v>
      </c>
      <c r="C27">
        <v>0.41199999999999998</v>
      </c>
      <c r="D27" s="27">
        <f t="shared" si="3"/>
        <v>0.40949999999999998</v>
      </c>
      <c r="E27" s="27">
        <f t="shared" si="2"/>
        <v>0.35349999999999998</v>
      </c>
      <c r="F27" s="27">
        <f t="shared" si="4"/>
        <v>-0.45161058186708181</v>
      </c>
      <c r="G27" s="28">
        <f t="shared" si="5"/>
        <v>0.23830504309008585</v>
      </c>
      <c r="H27" s="28">
        <f t="shared" si="6"/>
        <v>1.7310317877015795</v>
      </c>
      <c r="I27" s="29">
        <v>500</v>
      </c>
      <c r="J27" s="30">
        <f t="shared" si="7"/>
        <v>865.51589385078978</v>
      </c>
      <c r="K27" s="31">
        <f t="shared" si="8"/>
        <v>43.275794692539492</v>
      </c>
      <c r="L27" s="32">
        <f t="shared" si="10"/>
        <v>45.783731344416445</v>
      </c>
      <c r="M27" s="33">
        <f t="shared" si="9"/>
        <v>0.9156746268883289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>
        <v>0.47699999999999998</v>
      </c>
      <c r="C31">
        <v>0.46</v>
      </c>
      <c r="D31" s="27">
        <f t="shared" ref="D31:D36" si="11">AVERAGE(B31:C31)</f>
        <v>0.46850000000000003</v>
      </c>
      <c r="E31" s="27">
        <f t="shared" ref="E31:E36" si="12">D31-E$8</f>
        <v>0.41250000000000003</v>
      </c>
      <c r="F31" s="27">
        <f>LOG(E31)</f>
        <v>-0.38457604711405607</v>
      </c>
      <c r="G31" s="28">
        <f>(F31-$B$16)/$B$15</f>
        <v>0.30746260221847788</v>
      </c>
      <c r="H31" s="28">
        <f>10^G31</f>
        <v>2.0298437192954788</v>
      </c>
      <c r="I31" s="29">
        <v>500</v>
      </c>
      <c r="J31" s="30">
        <f>(H31*I31)</f>
        <v>1014.9218596477394</v>
      </c>
      <c r="K31" s="31">
        <f>(0.05*J31/1000)*1000</f>
        <v>50.746092982386976</v>
      </c>
      <c r="L31" s="32">
        <f>K31+K50</f>
        <v>51.642945098790847</v>
      </c>
      <c r="M31" s="33">
        <f>(L31*1000000/50000)/1000</f>
        <v>1.032858901975817</v>
      </c>
      <c r="N31" s="35"/>
      <c r="Q31"/>
    </row>
    <row r="32" spans="1:17" ht="15">
      <c r="B32">
        <v>0.496</v>
      </c>
      <c r="C32">
        <v>0.48199999999999998</v>
      </c>
      <c r="D32" s="27">
        <f t="shared" si="11"/>
        <v>0.48899999999999999</v>
      </c>
      <c r="E32" s="27">
        <f t="shared" si="12"/>
        <v>0.433</v>
      </c>
      <c r="F32" s="27">
        <f t="shared" ref="F32:F36" si="13">LOG(E32)</f>
        <v>-0.36351210364663455</v>
      </c>
      <c r="G32" s="28">
        <f t="shared" ref="G32:G36" si="14">(F32-$B$16)/$B$15</f>
        <v>0.329193653551829</v>
      </c>
      <c r="H32" s="28">
        <f t="shared" ref="H32:H36" si="15">10^G32</f>
        <v>2.1339962580281484</v>
      </c>
      <c r="I32" s="29">
        <v>500</v>
      </c>
      <c r="J32" s="30">
        <f t="shared" ref="J32:J36" si="16">(H32*I32)</f>
        <v>1066.9981290140743</v>
      </c>
      <c r="K32" s="31">
        <f t="shared" ref="K32:K36" si="17">(0.05*J32/1000)*1000</f>
        <v>53.349906450703713</v>
      </c>
      <c r="L32" s="32">
        <f>K32+K51</f>
        <v>53.932472210454691</v>
      </c>
      <c r="M32" s="33">
        <f t="shared" ref="M32:M36" si="18">(L32*1000000/50000)/1000</f>
        <v>1.0786494442090937</v>
      </c>
      <c r="N32" s="36"/>
      <c r="Q32"/>
    </row>
    <row r="33" spans="1:21" ht="15">
      <c r="B33">
        <v>0.52400000000000002</v>
      </c>
      <c r="C33">
        <v>0.504</v>
      </c>
      <c r="D33" s="27">
        <f t="shared" si="11"/>
        <v>0.51400000000000001</v>
      </c>
      <c r="E33" s="27">
        <f t="shared" si="12"/>
        <v>0.45800000000000002</v>
      </c>
      <c r="F33" s="27">
        <f t="shared" si="13"/>
        <v>-0.33913452199613081</v>
      </c>
      <c r="G33" s="28">
        <f t="shared" si="14"/>
        <v>0.3543432879994049</v>
      </c>
      <c r="H33" s="28">
        <f t="shared" si="15"/>
        <v>2.2612224468876265</v>
      </c>
      <c r="I33" s="29">
        <v>500</v>
      </c>
      <c r="J33" s="30">
        <f t="shared" si="16"/>
        <v>1130.6112234438133</v>
      </c>
      <c r="K33" s="31">
        <f t="shared" si="17"/>
        <v>56.530561172190666</v>
      </c>
      <c r="L33" s="32">
        <f t="shared" ref="L33:L36" si="19">K33+K52</f>
        <v>57.209676285477784</v>
      </c>
      <c r="M33" s="33">
        <f t="shared" si="18"/>
        <v>1.1441935257095559</v>
      </c>
      <c r="N33" s="36"/>
      <c r="Q33"/>
      <c r="R33"/>
      <c r="S33"/>
    </row>
    <row r="34" spans="1:21" ht="15">
      <c r="A34" s="1" t="s">
        <v>26</v>
      </c>
      <c r="B34">
        <v>0.47399999999999998</v>
      </c>
      <c r="C34">
        <v>0.45300000000000001</v>
      </c>
      <c r="D34" s="27">
        <f t="shared" si="11"/>
        <v>0.46350000000000002</v>
      </c>
      <c r="E34" s="27">
        <f t="shared" si="12"/>
        <v>0.40750000000000003</v>
      </c>
      <c r="F34" s="27">
        <f t="shared" si="13"/>
        <v>-0.38987238692400455</v>
      </c>
      <c r="G34" s="28">
        <f t="shared" si="14"/>
        <v>0.30199852411425809</v>
      </c>
      <c r="H34" s="28">
        <f t="shared" si="15"/>
        <v>2.0044652154741938</v>
      </c>
      <c r="I34" s="29">
        <v>500</v>
      </c>
      <c r="J34" s="30">
        <f t="shared" si="16"/>
        <v>1002.2326077370968</v>
      </c>
      <c r="K34" s="31">
        <f t="shared" si="17"/>
        <v>50.111630386854841</v>
      </c>
      <c r="L34" s="32">
        <f t="shared" si="19"/>
        <v>51.626795395947497</v>
      </c>
      <c r="M34" s="33">
        <f t="shared" si="18"/>
        <v>1.0325359079189498</v>
      </c>
      <c r="N34" s="36"/>
      <c r="Q34"/>
      <c r="R34"/>
      <c r="S34"/>
    </row>
    <row r="35" spans="1:21" ht="15">
      <c r="B35">
        <v>0.52200000000000002</v>
      </c>
      <c r="C35">
        <v>0.55400000000000005</v>
      </c>
      <c r="D35" s="27">
        <f t="shared" si="11"/>
        <v>0.53800000000000003</v>
      </c>
      <c r="E35" s="27">
        <f t="shared" si="12"/>
        <v>0.48200000000000004</v>
      </c>
      <c r="F35" s="27">
        <f t="shared" si="13"/>
        <v>-0.3169529617611504</v>
      </c>
      <c r="G35" s="28">
        <f t="shared" si="14"/>
        <v>0.37722735170123295</v>
      </c>
      <c r="H35" s="28">
        <f t="shared" si="15"/>
        <v>2.3835669320846242</v>
      </c>
      <c r="I35" s="29">
        <v>500</v>
      </c>
      <c r="J35" s="30">
        <f t="shared" si="16"/>
        <v>1191.7834660423121</v>
      </c>
      <c r="K35" s="31">
        <f t="shared" si="17"/>
        <v>59.589173302115604</v>
      </c>
      <c r="L35" s="32">
        <f t="shared" si="19"/>
        <v>60.815624686855088</v>
      </c>
      <c r="M35" s="33">
        <f t="shared" si="18"/>
        <v>1.2163124937371017</v>
      </c>
      <c r="N35" s="36"/>
      <c r="Q35"/>
      <c r="R35"/>
      <c r="S35"/>
    </row>
    <row r="36" spans="1:21" ht="15">
      <c r="B36">
        <v>0.40699999999999997</v>
      </c>
      <c r="C36">
        <v>0.41199999999999998</v>
      </c>
      <c r="D36" s="27">
        <f t="shared" si="11"/>
        <v>0.40949999999999998</v>
      </c>
      <c r="E36" s="27">
        <f t="shared" si="12"/>
        <v>0.35349999999999998</v>
      </c>
      <c r="F36" s="27">
        <f t="shared" si="13"/>
        <v>-0.45161058186708181</v>
      </c>
      <c r="G36" s="28">
        <f t="shared" si="14"/>
        <v>0.23830504309008585</v>
      </c>
      <c r="H36" s="28">
        <f t="shared" si="15"/>
        <v>1.7310317877015795</v>
      </c>
      <c r="I36" s="29">
        <v>500</v>
      </c>
      <c r="J36" s="30">
        <f t="shared" si="16"/>
        <v>865.51589385078978</v>
      </c>
      <c r="K36" s="31">
        <f t="shared" si="17"/>
        <v>43.275794692539492</v>
      </c>
      <c r="L36" s="32">
        <f t="shared" si="19"/>
        <v>45.201165584665468</v>
      </c>
      <c r="M36" s="33">
        <f t="shared" si="18"/>
        <v>0.90402331169330941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>
        <v>0.112</v>
      </c>
      <c r="C40">
        <v>0.105</v>
      </c>
      <c r="D40" s="27">
        <f>AVERAGE(B40:C40)</f>
        <v>0.1085</v>
      </c>
      <c r="E40" s="27">
        <f t="shared" ref="E40:E45" si="20">D40-E$8</f>
        <v>5.2500000000000005E-2</v>
      </c>
      <c r="F40" s="27">
        <f t="shared" ref="F40:F45" si="21">LOG(E40)</f>
        <v>-1.279840696594043</v>
      </c>
      <c r="G40" s="28">
        <f t="shared" ref="G40:G45" si="22">(F40-$B$16)/$B$15</f>
        <v>-0.61615562173252447</v>
      </c>
      <c r="H40" s="27">
        <f t="shared" ref="H40:H45" si="23">10^G40</f>
        <v>0.24201616692883388</v>
      </c>
      <c r="I40" s="41">
        <v>16</v>
      </c>
      <c r="J40" s="42">
        <f t="shared" ref="J40:J45" si="24">H40*I40</f>
        <v>3.872258670861342</v>
      </c>
      <c r="K40" s="30">
        <f>(0.1*J40/1000)*1000</f>
        <v>0.38722586708613421</v>
      </c>
      <c r="L40" s="43">
        <f>K40*100/L22</f>
        <v>0.74423331674248971</v>
      </c>
      <c r="M40" s="30">
        <f>AVERAGE(L40:L42)</f>
        <v>0.56718788398922992</v>
      </c>
      <c r="N40" s="44">
        <f>STDEV(L40:L42)</f>
        <v>0.16759587426827219</v>
      </c>
      <c r="R40"/>
      <c r="S40"/>
      <c r="T40"/>
      <c r="U40"/>
    </row>
    <row r="41" spans="1:21" ht="15">
      <c r="B41">
        <v>9.7000000000000003E-2</v>
      </c>
      <c r="C41">
        <v>9.6000000000000002E-2</v>
      </c>
      <c r="D41" s="27">
        <f t="shared" ref="D41:D45" si="25">AVERAGE(B41:C41)</f>
        <v>9.6500000000000002E-2</v>
      </c>
      <c r="E41" s="27">
        <f t="shared" si="20"/>
        <v>4.0500000000000008E-2</v>
      </c>
      <c r="F41" s="27">
        <f t="shared" si="21"/>
        <v>-1.3925449767853313</v>
      </c>
      <c r="G41" s="28">
        <f t="shared" si="22"/>
        <v>-0.73242931483815277</v>
      </c>
      <c r="H41" s="27">
        <f t="shared" si="23"/>
        <v>0.18517002498207136</v>
      </c>
      <c r="I41" s="41">
        <v>16</v>
      </c>
      <c r="J41" s="42">
        <f t="shared" si="24"/>
        <v>2.9627203997131417</v>
      </c>
      <c r="K41" s="30">
        <f t="shared" ref="K41:K45" si="26">(0.1*J41/1000)*1000</f>
        <v>0.29627203997131418</v>
      </c>
      <c r="L41" s="43">
        <f t="shared" ref="L41:L45" si="27">K41*100/L23</f>
        <v>0.54633763710836203</v>
      </c>
      <c r="M41" s="30"/>
      <c r="N41" s="44"/>
      <c r="R41"/>
      <c r="S41"/>
      <c r="T41"/>
      <c r="U41"/>
    </row>
    <row r="42" spans="1:21" s="17" customFormat="1" ht="15">
      <c r="A42" s="1"/>
      <c r="B42">
        <v>8.3000000000000004E-2</v>
      </c>
      <c r="C42">
        <v>9.4E-2</v>
      </c>
      <c r="D42" s="27">
        <f t="shared" si="25"/>
        <v>8.8499999999999995E-2</v>
      </c>
      <c r="E42" s="27">
        <f t="shared" si="20"/>
        <v>3.2500000000000001E-2</v>
      </c>
      <c r="F42" s="27">
        <f t="shared" si="21"/>
        <v>-1.4881166390211256</v>
      </c>
      <c r="G42" s="28">
        <f t="shared" si="22"/>
        <v>-0.8310277895858621</v>
      </c>
      <c r="H42" s="27">
        <f t="shared" si="23"/>
        <v>0.14756121089552959</v>
      </c>
      <c r="I42" s="41">
        <v>16</v>
      </c>
      <c r="J42" s="42">
        <f t="shared" si="24"/>
        <v>2.3609793743284735</v>
      </c>
      <c r="K42" s="30">
        <f t="shared" si="26"/>
        <v>0.23609793743284735</v>
      </c>
      <c r="L42" s="43">
        <f t="shared" si="27"/>
        <v>0.41099269811683786</v>
      </c>
      <c r="M42" s="30"/>
      <c r="N42" s="44"/>
      <c r="R42"/>
      <c r="S42"/>
      <c r="T42"/>
      <c r="U42"/>
    </row>
    <row r="43" spans="1:21" ht="15">
      <c r="A43" s="1" t="s">
        <v>34</v>
      </c>
      <c r="B43">
        <v>0.105</v>
      </c>
      <c r="C43">
        <v>0.107</v>
      </c>
      <c r="D43" s="27">
        <f t="shared" si="25"/>
        <v>0.106</v>
      </c>
      <c r="E43" s="27">
        <f t="shared" si="20"/>
        <v>0.05</v>
      </c>
      <c r="F43" s="27">
        <f t="shared" si="21"/>
        <v>-1.3010299956639813</v>
      </c>
      <c r="G43" s="28">
        <f t="shared" si="22"/>
        <v>-0.63801599875635839</v>
      </c>
      <c r="H43" s="27">
        <f t="shared" si="23"/>
        <v>0.23013570373105521</v>
      </c>
      <c r="I43" s="41">
        <v>16</v>
      </c>
      <c r="J43" s="42">
        <f t="shared" si="24"/>
        <v>3.6821712596968834</v>
      </c>
      <c r="K43" s="30">
        <f t="shared" si="26"/>
        <v>0.36821712596968836</v>
      </c>
      <c r="L43" s="43">
        <f t="shared" si="27"/>
        <v>0.70817778111790197</v>
      </c>
      <c r="M43" s="30">
        <f>AVERAGE(L43:L45)</f>
        <v>0.90202367709997988</v>
      </c>
      <c r="N43" s="44">
        <f>STDEV(L43:L45)</f>
        <v>0.32089737178894101</v>
      </c>
      <c r="R43"/>
      <c r="S43"/>
      <c r="T43"/>
      <c r="U43"/>
    </row>
    <row r="44" spans="1:21" ht="15">
      <c r="A44" s="45"/>
      <c r="B44">
        <v>0.11700000000000001</v>
      </c>
      <c r="C44">
        <v>0.115</v>
      </c>
      <c r="D44" s="27">
        <f t="shared" si="25"/>
        <v>0.11600000000000001</v>
      </c>
      <c r="E44" s="27">
        <f t="shared" si="20"/>
        <v>6.0000000000000012E-2</v>
      </c>
      <c r="F44" s="27">
        <f t="shared" si="21"/>
        <v>-1.2218487496163564</v>
      </c>
      <c r="G44" s="28">
        <f t="shared" si="22"/>
        <v>-0.55632703461909017</v>
      </c>
      <c r="H44" s="27">
        <f t="shared" si="23"/>
        <v>0.27776208619837972</v>
      </c>
      <c r="I44" s="41">
        <v>16</v>
      </c>
      <c r="J44" s="42">
        <f t="shared" si="24"/>
        <v>4.4441933791740755</v>
      </c>
      <c r="K44" s="30">
        <f t="shared" si="26"/>
        <v>0.44441933791740756</v>
      </c>
      <c r="L44" s="43">
        <f t="shared" si="27"/>
        <v>0.72546362803411002</v>
      </c>
      <c r="M44" s="30"/>
      <c r="N44" s="44"/>
      <c r="R44"/>
      <c r="S44"/>
      <c r="T44"/>
      <c r="U44"/>
    </row>
    <row r="45" spans="1:21" ht="15">
      <c r="A45" s="46"/>
      <c r="B45">
        <v>0.13400000000000001</v>
      </c>
      <c r="C45">
        <v>0.13400000000000001</v>
      </c>
      <c r="D45" s="27">
        <f t="shared" si="25"/>
        <v>0.13400000000000001</v>
      </c>
      <c r="E45" s="27">
        <f t="shared" si="20"/>
        <v>7.8000000000000014E-2</v>
      </c>
      <c r="F45" s="27">
        <f t="shared" si="21"/>
        <v>-1.1079053973095194</v>
      </c>
      <c r="G45" s="28">
        <f t="shared" si="22"/>
        <v>-0.43877502723245576</v>
      </c>
      <c r="H45" s="27">
        <f t="shared" si="23"/>
        <v>0.3641035998443628</v>
      </c>
      <c r="I45" s="41">
        <v>16</v>
      </c>
      <c r="J45" s="42">
        <f t="shared" si="24"/>
        <v>5.8256575975098048</v>
      </c>
      <c r="K45" s="30">
        <f t="shared" si="26"/>
        <v>0.58256575975098046</v>
      </c>
      <c r="L45" s="43">
        <f t="shared" si="27"/>
        <v>1.2724296221479277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>
        <v>0.182</v>
      </c>
      <c r="C50">
        <v>0.16700000000000001</v>
      </c>
      <c r="D50" s="27">
        <f>AVERAGE(B50:C50)</f>
        <v>0.17449999999999999</v>
      </c>
      <c r="E50" s="27">
        <f t="shared" ref="E50:E55" si="28">D50-E$8</f>
        <v>0.11849999999999999</v>
      </c>
      <c r="F50" s="27">
        <f t="shared" ref="F50:F55" si="29">LOG(E50)</f>
        <v>-0.92628164965387738</v>
      </c>
      <c r="G50" s="28">
        <f t="shared" ref="G50:G55" si="30">(F50-$B$16)/$B$15</f>
        <v>-0.25139914532483543</v>
      </c>
      <c r="H50" s="27">
        <f t="shared" ref="H50:H55" si="31">10^G50</f>
        <v>0.56053257275241941</v>
      </c>
      <c r="I50" s="41">
        <v>16</v>
      </c>
      <c r="J50" s="42">
        <f t="shared" ref="J50:J55" si="32">H50*I50</f>
        <v>8.9685211640387106</v>
      </c>
      <c r="K50" s="30">
        <f>(0.1*J50/1000)*1000</f>
        <v>0.89685211640387108</v>
      </c>
      <c r="L50" s="43">
        <f t="shared" ref="L50:L55" si="33">K50*100/L31</f>
        <v>1.7366401445313191</v>
      </c>
      <c r="M50" s="30">
        <f>AVERAGE(L50:L52)</f>
        <v>1.3346265917541025</v>
      </c>
      <c r="N50" s="44">
        <f>STDEV(L50:L52)</f>
        <v>0.35223200645213981</v>
      </c>
      <c r="O50" s="48">
        <f>L50/L40</f>
        <v>2.3334619741730931</v>
      </c>
      <c r="P50" s="30">
        <f>AVERAGE(O50:O52)</f>
        <v>2.3996225049631659</v>
      </c>
      <c r="Q50" s="44">
        <f>STDEV(O50:O52)</f>
        <v>0.45916945780091845</v>
      </c>
      <c r="S50"/>
      <c r="T50"/>
    </row>
    <row r="51" spans="1:25" ht="15">
      <c r="B51">
        <v>0.13800000000000001</v>
      </c>
      <c r="C51">
        <v>0.13</v>
      </c>
      <c r="D51" s="27">
        <f t="shared" ref="D51:D55" si="34">AVERAGE(B51:C51)</f>
        <v>0.13400000000000001</v>
      </c>
      <c r="E51" s="27">
        <f t="shared" si="28"/>
        <v>7.8000000000000014E-2</v>
      </c>
      <c r="F51" s="27">
        <f t="shared" si="29"/>
        <v>-1.1079053973095194</v>
      </c>
      <c r="G51" s="28">
        <f t="shared" si="30"/>
        <v>-0.43877502723245576</v>
      </c>
      <c r="H51" s="27">
        <f t="shared" si="31"/>
        <v>0.3641035998443628</v>
      </c>
      <c r="I51" s="41">
        <v>16</v>
      </c>
      <c r="J51" s="42">
        <f t="shared" si="32"/>
        <v>5.8256575975098048</v>
      </c>
      <c r="K51" s="30">
        <f t="shared" ref="K51:K55" si="35">(0.1*J51/1000)*1000</f>
        <v>0.58256575975098046</v>
      </c>
      <c r="L51" s="43">
        <f t="shared" si="33"/>
        <v>1.0801762572234754</v>
      </c>
      <c r="M51" s="30"/>
      <c r="N51" s="44"/>
      <c r="O51" s="2">
        <f t="shared" ref="O51:O55" si="36">L51/L41</f>
        <v>1.9771221747427048</v>
      </c>
      <c r="P51" s="30"/>
      <c r="Q51" s="44"/>
      <c r="S51"/>
      <c r="T51"/>
    </row>
    <row r="52" spans="1:25" ht="15">
      <c r="B52">
        <v>0.15</v>
      </c>
      <c r="C52">
        <v>0.14299999999999999</v>
      </c>
      <c r="D52" s="27">
        <f t="shared" si="34"/>
        <v>0.14649999999999999</v>
      </c>
      <c r="E52" s="27">
        <f t="shared" si="28"/>
        <v>9.0499999999999997E-2</v>
      </c>
      <c r="F52" s="27">
        <f t="shared" si="29"/>
        <v>-1.0433514207947967</v>
      </c>
      <c r="G52" s="28">
        <f t="shared" si="30"/>
        <v>-0.37217658712635421</v>
      </c>
      <c r="H52" s="27">
        <f t="shared" si="31"/>
        <v>0.42444694580445014</v>
      </c>
      <c r="I52" s="41">
        <v>16</v>
      </c>
      <c r="J52" s="42">
        <f t="shared" si="32"/>
        <v>6.7911511328712022</v>
      </c>
      <c r="K52" s="30">
        <f t="shared" si="35"/>
        <v>0.67911511328712026</v>
      </c>
      <c r="L52" s="43">
        <f t="shared" si="33"/>
        <v>1.1870633735075131</v>
      </c>
      <c r="M52" s="30"/>
      <c r="N52" s="44"/>
      <c r="O52" s="2">
        <f t="shared" si="36"/>
        <v>2.8882833659736997</v>
      </c>
      <c r="P52" s="30"/>
      <c r="Q52" s="44"/>
      <c r="S52"/>
      <c r="T52"/>
    </row>
    <row r="53" spans="1:25" ht="15">
      <c r="A53" s="1" t="s">
        <v>26</v>
      </c>
      <c r="B53">
        <v>0.25800000000000001</v>
      </c>
      <c r="C53">
        <v>0.248</v>
      </c>
      <c r="D53" s="27">
        <f t="shared" si="34"/>
        <v>0.253</v>
      </c>
      <c r="E53" s="27">
        <f t="shared" si="28"/>
        <v>0.19700000000000001</v>
      </c>
      <c r="F53" s="27">
        <f t="shared" si="29"/>
        <v>-0.7055337738384071</v>
      </c>
      <c r="G53" s="28">
        <f t="shared" si="30"/>
        <v>-2.3660050387859653E-2</v>
      </c>
      <c r="H53" s="27">
        <f t="shared" si="31"/>
        <v>0.94697813068291126</v>
      </c>
      <c r="I53" s="41">
        <v>16</v>
      </c>
      <c r="J53" s="42">
        <f t="shared" si="32"/>
        <v>15.15165009092658</v>
      </c>
      <c r="K53" s="30">
        <f t="shared" si="35"/>
        <v>1.5151650090926581</v>
      </c>
      <c r="L53" s="43">
        <f t="shared" si="33"/>
        <v>2.9348422606366009</v>
      </c>
      <c r="M53" s="30">
        <f>AVERAGE(L53:L55)</f>
        <v>3.0703580189205191</v>
      </c>
      <c r="N53" s="44">
        <f>STDEV(L53:L55)</f>
        <v>1.1275685683724541</v>
      </c>
      <c r="O53" s="2">
        <f t="shared" si="36"/>
        <v>4.1442168038705942</v>
      </c>
      <c r="P53" s="30">
        <f>AVERAGE(O53:O55)</f>
        <v>3.4238784259849093</v>
      </c>
      <c r="Q53" s="44">
        <f>STDEV(O53:O55)</f>
        <v>0.68538185423091402</v>
      </c>
      <c r="S53"/>
      <c r="T53"/>
    </row>
    <row r="54" spans="1:25" ht="15">
      <c r="A54" s="45"/>
      <c r="B54">
        <v>0.23100000000000001</v>
      </c>
      <c r="C54">
        <v>0.20200000000000001</v>
      </c>
      <c r="D54" s="27">
        <f t="shared" si="34"/>
        <v>0.21650000000000003</v>
      </c>
      <c r="E54" s="27">
        <f t="shared" si="28"/>
        <v>0.16050000000000003</v>
      </c>
      <c r="F54" s="27">
        <f t="shared" si="29"/>
        <v>-0.79452496325910904</v>
      </c>
      <c r="G54" s="28">
        <f t="shared" si="30"/>
        <v>-0.11546964475504276</v>
      </c>
      <c r="H54" s="27">
        <f t="shared" si="31"/>
        <v>0.76653211546217892</v>
      </c>
      <c r="I54" s="41">
        <v>16</v>
      </c>
      <c r="J54" s="42">
        <f t="shared" si="32"/>
        <v>12.264513847394863</v>
      </c>
      <c r="K54" s="30">
        <f t="shared" si="35"/>
        <v>1.2264513847394864</v>
      </c>
      <c r="L54" s="43">
        <f t="shared" si="33"/>
        <v>2.0166715232386263</v>
      </c>
      <c r="M54" s="30"/>
      <c r="N54" s="44"/>
      <c r="O54" s="2">
        <f t="shared" si="36"/>
        <v>2.7798382238727561</v>
      </c>
      <c r="P54" s="30"/>
      <c r="Q54" s="44"/>
      <c r="S54"/>
      <c r="T54"/>
    </row>
    <row r="55" spans="1:25" ht="15">
      <c r="A55" s="46"/>
      <c r="B55">
        <v>0.312</v>
      </c>
      <c r="C55">
        <v>0.29699999999999999</v>
      </c>
      <c r="D55" s="27">
        <f t="shared" si="34"/>
        <v>0.30449999999999999</v>
      </c>
      <c r="E55" s="27">
        <f t="shared" si="28"/>
        <v>0.2485</v>
      </c>
      <c r="F55" s="27">
        <f t="shared" si="29"/>
        <v>-0.60467360693064909</v>
      </c>
      <c r="G55" s="28">
        <f t="shared" si="30"/>
        <v>8.0394419182512417E-2</v>
      </c>
      <c r="H55" s="27">
        <f t="shared" si="31"/>
        <v>1.2033568075787362</v>
      </c>
      <c r="I55" s="41">
        <v>16</v>
      </c>
      <c r="J55" s="42">
        <f t="shared" si="32"/>
        <v>19.253708921259779</v>
      </c>
      <c r="K55" s="30">
        <f t="shared" si="35"/>
        <v>1.925370892125978</v>
      </c>
      <c r="L55" s="43">
        <f t="shared" si="33"/>
        <v>4.2595602728863291</v>
      </c>
      <c r="M55" s="30"/>
      <c r="N55" s="44"/>
      <c r="O55" s="2">
        <f t="shared" si="36"/>
        <v>3.3475802502113781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2.3996225049631659</v>
      </c>
      <c r="O58" s="30">
        <f>Q50</f>
        <v>0.45916945780091845</v>
      </c>
    </row>
    <row r="59" spans="1:25" ht="15">
      <c r="D59"/>
      <c r="E59"/>
      <c r="G59"/>
      <c r="M59" s="2" t="s">
        <v>26</v>
      </c>
      <c r="N59" s="30">
        <f>P53</f>
        <v>3.4238784259849093</v>
      </c>
      <c r="O59" s="30">
        <f>Q53</f>
        <v>0.68538185423091402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0.56718788398922992</v>
      </c>
      <c r="C65" s="30">
        <f>N40</f>
        <v>0.16759587426827219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1.3346265917541025</v>
      </c>
      <c r="C66" s="30">
        <f>N50</f>
        <v>0.35223200645213981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0.90202367709997988</v>
      </c>
      <c r="C67" s="30">
        <f>N43</f>
        <v>0.32089737178894101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3.0703580189205191</v>
      </c>
      <c r="C68" s="30">
        <f>N53</f>
        <v>1.1275685683724541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D16" sqref="D1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42725</v>
      </c>
    </row>
    <row r="2" spans="1:20">
      <c r="A2" s="1" t="s">
        <v>1</v>
      </c>
      <c r="B2" s="2">
        <v>77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>
        <v>5.0999999999999997E-2</v>
      </c>
      <c r="D8">
        <v>6.0999999999999999E-2</v>
      </c>
      <c r="E8" s="11">
        <f t="shared" ref="E8:E13" si="0">AVERAGE(C8:D8)</f>
        <v>5.5999999999999994E-2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>
        <v>8.1000000000000003E-2</v>
      </c>
      <c r="D9">
        <v>8.4000000000000005E-2</v>
      </c>
      <c r="E9" s="11">
        <f t="shared" si="0"/>
        <v>8.2500000000000004E-2</v>
      </c>
      <c r="F9" s="12">
        <f>(E9-$E$8)</f>
        <v>2.650000000000001E-2</v>
      </c>
      <c r="G9" s="12">
        <f>LOG(B9)</f>
        <v>-0.86341728222799241</v>
      </c>
      <c r="H9" s="12">
        <f>LOG(F9)</f>
        <v>-1.5767541260631921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>
        <v>0.161</v>
      </c>
      <c r="D10">
        <v>0.17</v>
      </c>
      <c r="E10" s="11">
        <f t="shared" si="0"/>
        <v>0.16550000000000001</v>
      </c>
      <c r="F10" s="12">
        <f>(E10-$E$8)</f>
        <v>0.10950000000000001</v>
      </c>
      <c r="G10" s="12">
        <f>LOG(B10)</f>
        <v>-0.34469449671881253</v>
      </c>
      <c r="H10" s="12">
        <f>LOG(F10)</f>
        <v>-0.96058588082386276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>
        <v>0.33800000000000002</v>
      </c>
      <c r="D11">
        <v>0.374</v>
      </c>
      <c r="E11" s="11">
        <f t="shared" si="0"/>
        <v>0.35599999999999998</v>
      </c>
      <c r="F11" s="12">
        <f>(E11-$E$8)</f>
        <v>0.3</v>
      </c>
      <c r="G11" s="12">
        <f>LOG(B11)</f>
        <v>0.13658271777200767</v>
      </c>
      <c r="H11" s="12">
        <f>LOG(F11)</f>
        <v>-0.52287874528033762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>
        <v>1.02</v>
      </c>
      <c r="D12">
        <v>1.0449999999999999</v>
      </c>
      <c r="E12" s="11">
        <f t="shared" si="0"/>
        <v>1.0325</v>
      </c>
      <c r="F12" s="12">
        <f>(E12-$E$8)</f>
        <v>0.97649999999999992</v>
      </c>
      <c r="G12" s="12">
        <f>LOG(B12)</f>
        <v>0.66357802924717735</v>
      </c>
      <c r="H12" s="12">
        <f>LOG(F12)</f>
        <v>-1.0327752376126844E-2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>
        <v>1.5489999999999999</v>
      </c>
      <c r="D13">
        <v>1.6830000000000001</v>
      </c>
      <c r="E13" s="11">
        <f t="shared" si="0"/>
        <v>1.6160000000000001</v>
      </c>
      <c r="F13" s="12">
        <f>(E13-$E$8)</f>
        <v>1.56</v>
      </c>
      <c r="G13" s="12">
        <f>LOG(B13)</f>
        <v>0.96049145871632635</v>
      </c>
      <c r="H13" s="12">
        <f>LOG(F13)</f>
        <v>0.19312459835446161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0.96930162946576981</v>
      </c>
      <c r="N15"/>
    </row>
    <row r="16" spans="1:20" ht="15">
      <c r="A16" s="5" t="s">
        <v>11</v>
      </c>
      <c r="B16" s="11">
        <f>INTERCEPT(H9:H13,G9:G13)</f>
        <v>-0.68260004844421251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>
        <v>0.54400000000000004</v>
      </c>
      <c r="C22">
        <v>0.50800000000000001</v>
      </c>
      <c r="D22" s="27">
        <f>AVERAGE(B22:C22)</f>
        <v>0.52600000000000002</v>
      </c>
      <c r="E22" s="27">
        <f t="shared" ref="E22:E27" si="2">D22-E$8</f>
        <v>0.47000000000000003</v>
      </c>
      <c r="F22" s="27">
        <f>LOG(E22)</f>
        <v>-0.32790214206428253</v>
      </c>
      <c r="G22" s="28">
        <f>(F22-$B$16)/$B$15</f>
        <v>0.36593140421668496</v>
      </c>
      <c r="H22" s="28">
        <f>10^G22</f>
        <v>2.3223699545610721</v>
      </c>
      <c r="I22" s="29">
        <v>500</v>
      </c>
      <c r="J22" s="30">
        <f>(H22*I22)</f>
        <v>1161.184977280536</v>
      </c>
      <c r="K22" s="31">
        <f>(0.05*J22/1000)*1000</f>
        <v>58.059248864026806</v>
      </c>
      <c r="L22" s="32">
        <f>K22+K40+K50</f>
        <v>58.687707639873267</v>
      </c>
      <c r="M22" s="33">
        <f>(L22*1000000/50000)/1000</f>
        <v>1.1737541527974653</v>
      </c>
      <c r="N22" s="34"/>
    </row>
    <row r="23" spans="1:17" ht="15">
      <c r="B23">
        <v>0.58199999999999996</v>
      </c>
      <c r="C23">
        <v>0.56100000000000005</v>
      </c>
      <c r="D23" s="27">
        <f t="shared" ref="D23:D27" si="3">AVERAGE(B23:C23)</f>
        <v>0.57150000000000001</v>
      </c>
      <c r="E23" s="27">
        <f t="shared" si="2"/>
        <v>0.51550000000000007</v>
      </c>
      <c r="F23" s="27">
        <f t="shared" ref="F23:F27" si="4">LOG(E23)</f>
        <v>-0.2877713303804646</v>
      </c>
      <c r="G23" s="28">
        <f t="shared" ref="G23:G27" si="5">(F23-$B$16)/$B$15</f>
        <v>0.40733318304783783</v>
      </c>
      <c r="H23" s="28">
        <f t="shared" ref="H23:H27" si="6">10^G23</f>
        <v>2.5546604413790233</v>
      </c>
      <c r="I23" s="29">
        <v>500</v>
      </c>
      <c r="J23" s="30">
        <f t="shared" ref="J23:J27" si="7">(H23*I23)</f>
        <v>1277.3302206895116</v>
      </c>
      <c r="K23" s="31">
        <f t="shared" ref="K23:K27" si="8">(0.05*J23/1000)*1000</f>
        <v>63.866511034475593</v>
      </c>
      <c r="L23" s="32">
        <f>K23+K41+K51</f>
        <v>64.733952493403862</v>
      </c>
      <c r="M23" s="33">
        <f t="shared" ref="M23:M27" si="9">(L23*1000000/50000)/1000</f>
        <v>1.2946790498680774</v>
      </c>
      <c r="N23" s="34"/>
    </row>
    <row r="24" spans="1:17" ht="15">
      <c r="B24">
        <v>0.52700000000000002</v>
      </c>
      <c r="C24">
        <v>0.51</v>
      </c>
      <c r="D24" s="27">
        <f t="shared" si="3"/>
        <v>0.51849999999999996</v>
      </c>
      <c r="E24" s="27">
        <f t="shared" si="2"/>
        <v>0.46249999999999997</v>
      </c>
      <c r="F24" s="27">
        <f t="shared" si="4"/>
        <v>-0.33488826292494861</v>
      </c>
      <c r="G24" s="28">
        <f t="shared" si="5"/>
        <v>0.35872402867093611</v>
      </c>
      <c r="H24" s="28">
        <f t="shared" si="6"/>
        <v>2.2841468867592809</v>
      </c>
      <c r="I24" s="29">
        <v>500</v>
      </c>
      <c r="J24" s="30">
        <f t="shared" si="7"/>
        <v>1142.0734433796404</v>
      </c>
      <c r="K24" s="31">
        <f t="shared" si="8"/>
        <v>57.103672168982023</v>
      </c>
      <c r="L24" s="32">
        <f t="shared" ref="L24:L27" si="10">K24+K42+K52</f>
        <v>57.784422709618703</v>
      </c>
      <c r="M24" s="33">
        <f t="shared" si="9"/>
        <v>1.1556884541923742</v>
      </c>
      <c r="N24" s="34"/>
    </row>
    <row r="25" spans="1:17" ht="15">
      <c r="A25" s="1" t="s">
        <v>26</v>
      </c>
      <c r="B25">
        <v>0.75</v>
      </c>
      <c r="C25">
        <v>0.70699999999999996</v>
      </c>
      <c r="D25" s="27">
        <f t="shared" si="3"/>
        <v>0.72849999999999993</v>
      </c>
      <c r="E25" s="27">
        <f t="shared" si="2"/>
        <v>0.67249999999999988</v>
      </c>
      <c r="F25" s="27">
        <f t="shared" si="4"/>
        <v>-0.1723077113255545</v>
      </c>
      <c r="G25" s="28">
        <f t="shared" si="5"/>
        <v>0.52645360495257343</v>
      </c>
      <c r="H25" s="28">
        <f t="shared" si="6"/>
        <v>3.3608846328782005</v>
      </c>
      <c r="I25" s="29">
        <v>500</v>
      </c>
      <c r="J25" s="30">
        <f t="shared" si="7"/>
        <v>1680.4423164391003</v>
      </c>
      <c r="K25" s="31">
        <f t="shared" si="8"/>
        <v>84.022115821955026</v>
      </c>
      <c r="L25" s="32">
        <f t="shared" si="10"/>
        <v>85.614833031323059</v>
      </c>
      <c r="M25" s="33">
        <f t="shared" si="9"/>
        <v>1.7122966606264614</v>
      </c>
      <c r="N25" s="34"/>
    </row>
    <row r="26" spans="1:17" ht="15">
      <c r="B26">
        <v>0.58499999999999996</v>
      </c>
      <c r="C26">
        <v>0.55800000000000005</v>
      </c>
      <c r="D26" s="27">
        <f t="shared" si="3"/>
        <v>0.57150000000000001</v>
      </c>
      <c r="E26" s="27">
        <f t="shared" si="2"/>
        <v>0.51550000000000007</v>
      </c>
      <c r="F26" s="27">
        <f t="shared" si="4"/>
        <v>-0.2877713303804646</v>
      </c>
      <c r="G26" s="28">
        <f t="shared" si="5"/>
        <v>0.40733318304783783</v>
      </c>
      <c r="H26" s="28">
        <f t="shared" si="6"/>
        <v>2.5546604413790233</v>
      </c>
      <c r="I26" s="29">
        <v>500</v>
      </c>
      <c r="J26" s="30">
        <f t="shared" si="7"/>
        <v>1277.3302206895116</v>
      </c>
      <c r="K26" s="31">
        <f t="shared" si="8"/>
        <v>63.866511034475593</v>
      </c>
      <c r="L26" s="32">
        <f t="shared" si="10"/>
        <v>65.315312454766485</v>
      </c>
      <c r="M26" s="33">
        <f t="shared" si="9"/>
        <v>1.3063062490953297</v>
      </c>
      <c r="N26" s="34"/>
    </row>
    <row r="27" spans="1:17" ht="15">
      <c r="B27">
        <v>0.51</v>
      </c>
      <c r="C27">
        <v>0.49299999999999999</v>
      </c>
      <c r="D27" s="27">
        <f t="shared" si="3"/>
        <v>0.50150000000000006</v>
      </c>
      <c r="E27" s="27">
        <f t="shared" si="2"/>
        <v>0.44550000000000006</v>
      </c>
      <c r="F27" s="27">
        <f t="shared" si="4"/>
        <v>-0.35115229162710632</v>
      </c>
      <c r="G27" s="28">
        <f t="shared" si="5"/>
        <v>0.34194490831484881</v>
      </c>
      <c r="H27" s="28">
        <f t="shared" si="6"/>
        <v>2.1975810847054271</v>
      </c>
      <c r="I27" s="29">
        <v>500</v>
      </c>
      <c r="J27" s="30">
        <f t="shared" si="7"/>
        <v>1098.7905423527136</v>
      </c>
      <c r="K27" s="31">
        <f t="shared" si="8"/>
        <v>54.939527117635684</v>
      </c>
      <c r="L27" s="32">
        <f t="shared" si="10"/>
        <v>56.613524288941043</v>
      </c>
      <c r="M27" s="33">
        <f t="shared" si="9"/>
        <v>1.1322704857788208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>
        <v>0.54400000000000004</v>
      </c>
      <c r="C31">
        <v>0.50800000000000001</v>
      </c>
      <c r="D31" s="27">
        <f t="shared" ref="D31:D36" si="11">AVERAGE(B31:C31)</f>
        <v>0.52600000000000002</v>
      </c>
      <c r="E31" s="27">
        <f t="shared" ref="E31:E36" si="12">D31-E$8</f>
        <v>0.47000000000000003</v>
      </c>
      <c r="F31" s="27">
        <f>LOG(E31)</f>
        <v>-0.32790214206428253</v>
      </c>
      <c r="G31" s="28">
        <f>(F31-$B$16)/$B$15</f>
        <v>0.36593140421668496</v>
      </c>
      <c r="H31" s="28">
        <f>10^G31</f>
        <v>2.3223699545610721</v>
      </c>
      <c r="I31" s="29">
        <v>500</v>
      </c>
      <c r="J31" s="30">
        <f>(H31*I31)</f>
        <v>1161.184977280536</v>
      </c>
      <c r="K31" s="31">
        <f>(0.05*J31/1000)*1000</f>
        <v>58.059248864026806</v>
      </c>
      <c r="L31" s="32">
        <f>K31+K50</f>
        <v>58.511311780758426</v>
      </c>
      <c r="M31" s="33">
        <f>(L31*1000000/50000)/1000</f>
        <v>1.1702262356151685</v>
      </c>
      <c r="N31" s="35"/>
      <c r="Q31"/>
    </row>
    <row r="32" spans="1:17" ht="15">
      <c r="B32">
        <v>0.58199999999999996</v>
      </c>
      <c r="C32">
        <v>0.56100000000000005</v>
      </c>
      <c r="D32" s="27">
        <f t="shared" si="11"/>
        <v>0.57150000000000001</v>
      </c>
      <c r="E32" s="27">
        <f t="shared" si="12"/>
        <v>0.51550000000000007</v>
      </c>
      <c r="F32" s="27">
        <f t="shared" ref="F32:F36" si="13">LOG(E32)</f>
        <v>-0.2877713303804646</v>
      </c>
      <c r="G32" s="28">
        <f t="shared" ref="G32:G36" si="14">(F32-$B$16)/$B$15</f>
        <v>0.40733318304783783</v>
      </c>
      <c r="H32" s="28">
        <f t="shared" ref="H32:H36" si="15">10^G32</f>
        <v>2.5546604413790233</v>
      </c>
      <c r="I32" s="29">
        <v>500</v>
      </c>
      <c r="J32" s="30">
        <f t="shared" ref="J32:J36" si="16">(H32*I32)</f>
        <v>1277.3302206895116</v>
      </c>
      <c r="K32" s="31">
        <f t="shared" ref="K32:K36" si="17">(0.05*J32/1000)*1000</f>
        <v>63.866511034475593</v>
      </c>
      <c r="L32" s="32">
        <f>K32+K51</f>
        <v>64.445224519637179</v>
      </c>
      <c r="M32" s="33">
        <f t="shared" ref="M32:M36" si="18">(L32*1000000/50000)/1000</f>
        <v>1.2889044903927436</v>
      </c>
      <c r="N32" s="36"/>
      <c r="Q32"/>
    </row>
    <row r="33" spans="1:21" ht="15">
      <c r="B33">
        <v>0.52700000000000002</v>
      </c>
      <c r="C33">
        <v>0.51</v>
      </c>
      <c r="D33" s="27">
        <f t="shared" si="11"/>
        <v>0.51849999999999996</v>
      </c>
      <c r="E33" s="27">
        <f t="shared" si="12"/>
        <v>0.46249999999999997</v>
      </c>
      <c r="F33" s="27">
        <f t="shared" si="13"/>
        <v>-0.33488826292494861</v>
      </c>
      <c r="G33" s="28">
        <f t="shared" si="14"/>
        <v>0.35872402867093611</v>
      </c>
      <c r="H33" s="28">
        <f t="shared" si="15"/>
        <v>2.2841468867592809</v>
      </c>
      <c r="I33" s="29">
        <v>500</v>
      </c>
      <c r="J33" s="30">
        <f t="shared" si="16"/>
        <v>1142.0734433796404</v>
      </c>
      <c r="K33" s="31">
        <f t="shared" si="17"/>
        <v>57.103672168982023</v>
      </c>
      <c r="L33" s="32">
        <f t="shared" ref="L33:L36" si="19">K33+K52</f>
        <v>57.559558367672494</v>
      </c>
      <c r="M33" s="33">
        <f t="shared" si="18"/>
        <v>1.1511911673534498</v>
      </c>
      <c r="N33" s="36"/>
      <c r="Q33"/>
      <c r="R33"/>
      <c r="S33"/>
    </row>
    <row r="34" spans="1:21" ht="15">
      <c r="A34" s="1" t="s">
        <v>26</v>
      </c>
      <c r="B34">
        <v>0.75</v>
      </c>
      <c r="C34">
        <v>0.70699999999999996</v>
      </c>
      <c r="D34" s="27">
        <f t="shared" si="11"/>
        <v>0.72849999999999993</v>
      </c>
      <c r="E34" s="27">
        <f t="shared" si="12"/>
        <v>0.67249999999999988</v>
      </c>
      <c r="F34" s="27">
        <f t="shared" si="13"/>
        <v>-0.1723077113255545</v>
      </c>
      <c r="G34" s="28">
        <f t="shared" si="14"/>
        <v>0.52645360495257343</v>
      </c>
      <c r="H34" s="28">
        <f t="shared" si="15"/>
        <v>3.3608846328782005</v>
      </c>
      <c r="I34" s="29">
        <v>500</v>
      </c>
      <c r="J34" s="30">
        <f t="shared" si="16"/>
        <v>1680.4423164391003</v>
      </c>
      <c r="K34" s="31">
        <f t="shared" si="17"/>
        <v>84.022115821955026</v>
      </c>
      <c r="L34" s="32">
        <f t="shared" si="19"/>
        <v>85.024560380735664</v>
      </c>
      <c r="M34" s="33">
        <f t="shared" si="18"/>
        <v>1.7004912076147134</v>
      </c>
      <c r="N34" s="36"/>
      <c r="Q34"/>
      <c r="R34"/>
      <c r="S34"/>
    </row>
    <row r="35" spans="1:21" ht="15">
      <c r="B35">
        <v>0.58499999999999996</v>
      </c>
      <c r="C35">
        <v>0.55800000000000005</v>
      </c>
      <c r="D35" s="27">
        <f t="shared" si="11"/>
        <v>0.57150000000000001</v>
      </c>
      <c r="E35" s="27">
        <f t="shared" si="12"/>
        <v>0.51550000000000007</v>
      </c>
      <c r="F35" s="27">
        <f t="shared" si="13"/>
        <v>-0.2877713303804646</v>
      </c>
      <c r="G35" s="28">
        <f t="shared" si="14"/>
        <v>0.40733318304783783</v>
      </c>
      <c r="H35" s="28">
        <f t="shared" si="15"/>
        <v>2.5546604413790233</v>
      </c>
      <c r="I35" s="29">
        <v>500</v>
      </c>
      <c r="J35" s="30">
        <f t="shared" si="16"/>
        <v>1277.3302206895116</v>
      </c>
      <c r="K35" s="31">
        <f t="shared" si="17"/>
        <v>63.866511034475593</v>
      </c>
      <c r="L35" s="32">
        <f t="shared" si="19"/>
        <v>64.775077589847839</v>
      </c>
      <c r="M35" s="33">
        <f t="shared" si="18"/>
        <v>1.2955015517969568</v>
      </c>
      <c r="N35" s="36"/>
      <c r="Q35"/>
      <c r="R35"/>
      <c r="S35"/>
    </row>
    <row r="36" spans="1:21" ht="15">
      <c r="B36">
        <v>0.51</v>
      </c>
      <c r="C36">
        <v>0.49299999999999999</v>
      </c>
      <c r="D36" s="27">
        <f t="shared" si="11"/>
        <v>0.50150000000000006</v>
      </c>
      <c r="E36" s="27">
        <f t="shared" si="12"/>
        <v>0.44550000000000006</v>
      </c>
      <c r="F36" s="27">
        <f t="shared" si="13"/>
        <v>-0.35115229162710632</v>
      </c>
      <c r="G36" s="28">
        <f t="shared" si="14"/>
        <v>0.34194490831484881</v>
      </c>
      <c r="H36" s="28">
        <f t="shared" si="15"/>
        <v>2.1975810847054271</v>
      </c>
      <c r="I36" s="29">
        <v>500</v>
      </c>
      <c r="J36" s="30">
        <f t="shared" si="16"/>
        <v>1098.7905423527136</v>
      </c>
      <c r="K36" s="31">
        <f t="shared" si="17"/>
        <v>54.939527117635684</v>
      </c>
      <c r="L36" s="32">
        <f t="shared" si="19"/>
        <v>56.142335192973626</v>
      </c>
      <c r="M36" s="33">
        <f t="shared" si="18"/>
        <v>1.1228467038594727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>
        <v>8.4000000000000005E-2</v>
      </c>
      <c r="C40">
        <v>7.6999999999999999E-2</v>
      </c>
      <c r="D40" s="27">
        <f>AVERAGE(B40:C40)</f>
        <v>8.0500000000000002E-2</v>
      </c>
      <c r="E40" s="27">
        <f t="shared" ref="E40:E45" si="20">D40-E$8</f>
        <v>2.4500000000000008E-2</v>
      </c>
      <c r="F40" s="27">
        <f t="shared" ref="F40:F45" si="21">LOG(E40)</f>
        <v>-1.6108339156354674</v>
      </c>
      <c r="G40" s="28">
        <f t="shared" ref="G40:G45" si="22">(F40-$B$16)/$B$15</f>
        <v>-0.95763159678463616</v>
      </c>
      <c r="H40" s="27">
        <f t="shared" ref="H40:H45" si="23">10^G40</f>
        <v>0.11024741194677398</v>
      </c>
      <c r="I40" s="41">
        <v>16</v>
      </c>
      <c r="J40" s="42">
        <f t="shared" ref="J40:J45" si="24">H40*I40</f>
        <v>1.7639585911483837</v>
      </c>
      <c r="K40" s="30">
        <f>(0.1*J40/1000)*1000</f>
        <v>0.17639585911483838</v>
      </c>
      <c r="L40" s="43">
        <f>K40*100/L22</f>
        <v>0.30056696062701982</v>
      </c>
      <c r="M40" s="30">
        <f>AVERAGE(L40:L42)</f>
        <v>0.37857765328776599</v>
      </c>
      <c r="N40" s="44">
        <f>STDEV(L40:L42)</f>
        <v>7.3301122748845163E-2</v>
      </c>
      <c r="R40"/>
      <c r="S40"/>
      <c r="T40"/>
      <c r="U40"/>
    </row>
    <row r="41" spans="1:21" ht="15">
      <c r="B41">
        <v>0.10199999999999999</v>
      </c>
      <c r="C41">
        <v>8.8999999999999996E-2</v>
      </c>
      <c r="D41" s="27">
        <f t="shared" ref="D41:D45" si="25">AVERAGE(B41:C41)</f>
        <v>9.5500000000000002E-2</v>
      </c>
      <c r="E41" s="27">
        <f t="shared" si="20"/>
        <v>3.9500000000000007E-2</v>
      </c>
      <c r="F41" s="27">
        <f t="shared" si="21"/>
        <v>-1.4034029043735397</v>
      </c>
      <c r="G41" s="28">
        <f t="shared" si="22"/>
        <v>-0.74363111957894601</v>
      </c>
      <c r="H41" s="27">
        <f t="shared" si="23"/>
        <v>0.18045498360417483</v>
      </c>
      <c r="I41" s="41">
        <v>16</v>
      </c>
      <c r="J41" s="42">
        <f t="shared" si="24"/>
        <v>2.8872797376667974</v>
      </c>
      <c r="K41" s="30">
        <f t="shared" ref="K41:K45" si="26">(0.1*J41/1000)*1000</f>
        <v>0.28872797376667975</v>
      </c>
      <c r="L41" s="43">
        <f t="shared" ref="L41:L45" si="27">K41*100/L23</f>
        <v>0.44602246988718941</v>
      </c>
      <c r="M41" s="30"/>
      <c r="N41" s="44"/>
      <c r="R41"/>
      <c r="S41"/>
      <c r="T41"/>
      <c r="U41"/>
    </row>
    <row r="42" spans="1:21" s="17" customFormat="1" ht="15">
      <c r="A42" s="1"/>
      <c r="B42">
        <v>8.8999999999999996E-2</v>
      </c>
      <c r="C42">
        <v>8.5000000000000006E-2</v>
      </c>
      <c r="D42" s="27">
        <f t="shared" si="25"/>
        <v>8.6999999999999994E-2</v>
      </c>
      <c r="E42" s="27">
        <f t="shared" si="20"/>
        <v>3.1E-2</v>
      </c>
      <c r="F42" s="27">
        <f t="shared" si="21"/>
        <v>-1.5086383061657274</v>
      </c>
      <c r="G42" s="28">
        <f t="shared" si="22"/>
        <v>-0.85219939037633263</v>
      </c>
      <c r="H42" s="27">
        <f t="shared" si="23"/>
        <v>0.14054021371637906</v>
      </c>
      <c r="I42" s="41">
        <v>16</v>
      </c>
      <c r="J42" s="42">
        <f t="shared" si="24"/>
        <v>2.248643419462065</v>
      </c>
      <c r="K42" s="30">
        <f t="shared" si="26"/>
        <v>0.22486434194620653</v>
      </c>
      <c r="L42" s="43">
        <f t="shared" si="27"/>
        <v>0.38914352934908869</v>
      </c>
      <c r="M42" s="30"/>
      <c r="N42" s="44"/>
      <c r="R42"/>
      <c r="S42"/>
      <c r="T42"/>
      <c r="U42"/>
    </row>
    <row r="43" spans="1:21" ht="15">
      <c r="A43" s="1" t="s">
        <v>34</v>
      </c>
      <c r="B43">
        <v>0.13500000000000001</v>
      </c>
      <c r="C43">
        <v>0.13500000000000001</v>
      </c>
      <c r="D43" s="27">
        <f t="shared" si="25"/>
        <v>0.13500000000000001</v>
      </c>
      <c r="E43" s="27">
        <f t="shared" si="20"/>
        <v>7.9000000000000015E-2</v>
      </c>
      <c r="F43" s="27">
        <f t="shared" si="21"/>
        <v>-1.1023729087095584</v>
      </c>
      <c r="G43" s="28">
        <f t="shared" si="22"/>
        <v>-0.4330673213628079</v>
      </c>
      <c r="H43" s="27">
        <f t="shared" si="23"/>
        <v>0.36892040661711734</v>
      </c>
      <c r="I43" s="41">
        <v>16</v>
      </c>
      <c r="J43" s="42">
        <f t="shared" si="24"/>
        <v>5.9027265058738774</v>
      </c>
      <c r="K43" s="30">
        <f t="shared" si="26"/>
        <v>0.59027265058738776</v>
      </c>
      <c r="L43" s="43">
        <f t="shared" si="27"/>
        <v>0.68945138323335919</v>
      </c>
      <c r="M43" s="30">
        <f>AVERAGE(L43:L45)</f>
        <v>0.7829534411848581</v>
      </c>
      <c r="N43" s="44">
        <f>STDEV(L43:L45)</f>
        <v>8.1016447100256447E-2</v>
      </c>
      <c r="R43"/>
      <c r="S43"/>
      <c r="T43"/>
      <c r="U43"/>
    </row>
    <row r="44" spans="1:21" ht="15">
      <c r="A44" s="45"/>
      <c r="B44">
        <v>0.13</v>
      </c>
      <c r="C44">
        <v>0.127</v>
      </c>
      <c r="D44" s="27">
        <f t="shared" si="25"/>
        <v>0.1285</v>
      </c>
      <c r="E44" s="27">
        <f t="shared" si="20"/>
        <v>7.2500000000000009E-2</v>
      </c>
      <c r="F44" s="27">
        <f t="shared" si="21"/>
        <v>-1.1396619934290062</v>
      </c>
      <c r="G44" s="28">
        <f t="shared" si="22"/>
        <v>-0.47153737401298212</v>
      </c>
      <c r="H44" s="27">
        <f t="shared" si="23"/>
        <v>0.33764679057415309</v>
      </c>
      <c r="I44" s="41">
        <v>16</v>
      </c>
      <c r="J44" s="42">
        <f t="shared" si="24"/>
        <v>5.4023486491864494</v>
      </c>
      <c r="K44" s="30">
        <f t="shared" si="26"/>
        <v>0.54023486491864492</v>
      </c>
      <c r="L44" s="43">
        <f t="shared" si="27"/>
        <v>0.82711824320335225</v>
      </c>
      <c r="M44" s="30"/>
      <c r="N44" s="44"/>
      <c r="R44"/>
      <c r="S44"/>
      <c r="T44"/>
      <c r="U44"/>
    </row>
    <row r="45" spans="1:21" ht="15">
      <c r="A45" s="46"/>
      <c r="B45">
        <v>0.121</v>
      </c>
      <c r="C45">
        <v>0.11799999999999999</v>
      </c>
      <c r="D45" s="27">
        <f t="shared" si="25"/>
        <v>0.1195</v>
      </c>
      <c r="E45" s="27">
        <f t="shared" si="20"/>
        <v>6.3500000000000001E-2</v>
      </c>
      <c r="F45" s="27">
        <f t="shared" si="21"/>
        <v>-1.1972262747080242</v>
      </c>
      <c r="G45" s="28">
        <f t="shared" si="22"/>
        <v>-0.53092475099567071</v>
      </c>
      <c r="H45" s="27">
        <f t="shared" si="23"/>
        <v>0.29449318497963634</v>
      </c>
      <c r="I45" s="41">
        <v>16</v>
      </c>
      <c r="J45" s="42">
        <f t="shared" si="24"/>
        <v>4.7118909596741814</v>
      </c>
      <c r="K45" s="30">
        <f t="shared" si="26"/>
        <v>0.47118909596741815</v>
      </c>
      <c r="L45" s="43">
        <f t="shared" si="27"/>
        <v>0.83229069711786308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>
        <v>0.11600000000000001</v>
      </c>
      <c r="C50">
        <v>0.11799999999999999</v>
      </c>
      <c r="D50" s="27">
        <f>AVERAGE(B50:C50)</f>
        <v>0.11699999999999999</v>
      </c>
      <c r="E50" s="27">
        <f t="shared" ref="E50:E55" si="28">D50-E$8</f>
        <v>6.0999999999999999E-2</v>
      </c>
      <c r="F50" s="27">
        <f t="shared" ref="F50:F55" si="29">LOG(E50)</f>
        <v>-1.2146701649892331</v>
      </c>
      <c r="G50" s="28">
        <f t="shared" ref="G50:G55" si="30">(F50-$B$16)/$B$15</f>
        <v>-0.54892109986266169</v>
      </c>
      <c r="H50" s="27">
        <f t="shared" ref="H50:H55" si="31">10^G50</f>
        <v>0.28253932295726081</v>
      </c>
      <c r="I50" s="41">
        <v>16</v>
      </c>
      <c r="J50" s="42">
        <f t="shared" ref="J50:J55" si="32">H50*I50</f>
        <v>4.5206291673161729</v>
      </c>
      <c r="K50" s="30">
        <f>(0.1*J50/1000)*1000</f>
        <v>0.4520629167316173</v>
      </c>
      <c r="L50" s="43">
        <f t="shared" ref="L50:L55" si="33">K50*100/L31</f>
        <v>0.77260772827226065</v>
      </c>
      <c r="M50" s="30">
        <f>AVERAGE(L50:L52)</f>
        <v>0.82087524245411203</v>
      </c>
      <c r="N50" s="44">
        <f>STDEV(L50:L52)</f>
        <v>6.748777140833126E-2</v>
      </c>
      <c r="O50" s="48">
        <f>L50/L40</f>
        <v>2.5705011843633958</v>
      </c>
      <c r="P50" s="30">
        <f>AVERAGE(O50:O52)</f>
        <v>2.2063800159103142</v>
      </c>
      <c r="Q50" s="44">
        <f>STDEV(O50:O52)</f>
        <v>0.31552942591573219</v>
      </c>
      <c r="S50"/>
      <c r="T50"/>
    </row>
    <row r="51" spans="1:25" ht="15">
      <c r="B51">
        <v>0.14299999999999999</v>
      </c>
      <c r="C51">
        <v>0.124</v>
      </c>
      <c r="D51" s="27">
        <f t="shared" ref="D51:D55" si="34">AVERAGE(B51:C51)</f>
        <v>0.13350000000000001</v>
      </c>
      <c r="E51" s="27">
        <f t="shared" si="28"/>
        <v>7.7500000000000013E-2</v>
      </c>
      <c r="F51" s="27">
        <f t="shared" si="29"/>
        <v>-1.1106982974936896</v>
      </c>
      <c r="G51" s="28">
        <f t="shared" si="30"/>
        <v>-0.44165638025948983</v>
      </c>
      <c r="H51" s="27">
        <f t="shared" si="31"/>
        <v>0.36169592822599528</v>
      </c>
      <c r="I51" s="41">
        <v>16</v>
      </c>
      <c r="J51" s="42">
        <f t="shared" si="32"/>
        <v>5.7871348516159244</v>
      </c>
      <c r="K51" s="30">
        <f t="shared" ref="K51:K55" si="35">(0.1*J51/1000)*1000</f>
        <v>0.57871348516159249</v>
      </c>
      <c r="L51" s="43">
        <f t="shared" si="33"/>
        <v>0.8979928140140967</v>
      </c>
      <c r="M51" s="30"/>
      <c r="N51" s="44"/>
      <c r="O51" s="2">
        <f t="shared" ref="O51:O55" si="36">L51/L41</f>
        <v>2.013335369048161</v>
      </c>
      <c r="P51" s="30"/>
      <c r="Q51" s="44"/>
      <c r="S51"/>
      <c r="T51"/>
    </row>
    <row r="52" spans="1:25" ht="15">
      <c r="B52">
        <v>0.124</v>
      </c>
      <c r="C52">
        <v>0.111</v>
      </c>
      <c r="D52" s="27">
        <f t="shared" si="34"/>
        <v>0.11749999999999999</v>
      </c>
      <c r="E52" s="27">
        <f t="shared" si="28"/>
        <v>6.1499999999999999E-2</v>
      </c>
      <c r="F52" s="27">
        <f t="shared" si="29"/>
        <v>-1.2111248842245832</v>
      </c>
      <c r="G52" s="28">
        <f t="shared" si="30"/>
        <v>-0.5452635379058085</v>
      </c>
      <c r="H52" s="27">
        <f t="shared" si="31"/>
        <v>0.28492887418154633</v>
      </c>
      <c r="I52" s="41">
        <v>16</v>
      </c>
      <c r="J52" s="42">
        <f t="shared" si="32"/>
        <v>4.5588619869047413</v>
      </c>
      <c r="K52" s="30">
        <f t="shared" si="35"/>
        <v>0.45588619869047414</v>
      </c>
      <c r="L52" s="43">
        <f t="shared" si="33"/>
        <v>0.79202518507597885</v>
      </c>
      <c r="M52" s="30"/>
      <c r="N52" s="44"/>
      <c r="O52" s="2">
        <f t="shared" si="36"/>
        <v>2.0353034943193862</v>
      </c>
      <c r="P52" s="30"/>
      <c r="Q52" s="44"/>
      <c r="S52"/>
      <c r="T52"/>
    </row>
    <row r="53" spans="1:25" ht="15">
      <c r="A53" s="1" t="s">
        <v>26</v>
      </c>
      <c r="B53">
        <v>0.186</v>
      </c>
      <c r="C53">
        <v>0.19</v>
      </c>
      <c r="D53" s="27">
        <f t="shared" si="34"/>
        <v>0.188</v>
      </c>
      <c r="E53" s="27">
        <f t="shared" si="28"/>
        <v>0.13200000000000001</v>
      </c>
      <c r="F53" s="27">
        <f t="shared" si="29"/>
        <v>-0.87942606879415008</v>
      </c>
      <c r="G53" s="28">
        <f t="shared" si="30"/>
        <v>-0.20305961979906931</v>
      </c>
      <c r="H53" s="27">
        <f t="shared" si="31"/>
        <v>0.62652784923789562</v>
      </c>
      <c r="I53" s="41">
        <v>16</v>
      </c>
      <c r="J53" s="42">
        <f t="shared" si="32"/>
        <v>10.02444558780633</v>
      </c>
      <c r="K53" s="30">
        <f t="shared" si="35"/>
        <v>1.002444558780633</v>
      </c>
      <c r="L53" s="43">
        <f t="shared" si="33"/>
        <v>1.1790058711174007</v>
      </c>
      <c r="M53" s="30">
        <f>AVERAGE(L53:L55)</f>
        <v>1.5746934591233257</v>
      </c>
      <c r="N53" s="44">
        <f>STDEV(L53:L55)</f>
        <v>0.50422644022328378</v>
      </c>
      <c r="O53" s="2">
        <f t="shared" si="36"/>
        <v>1.7100638272537074</v>
      </c>
      <c r="P53" s="30">
        <f>AVERAGE(O53:O55)</f>
        <v>1.9933405153209796</v>
      </c>
      <c r="Q53" s="44">
        <f>STDEV(O53:O55)</f>
        <v>0.50303060226634122</v>
      </c>
      <c r="S53"/>
      <c r="T53"/>
    </row>
    <row r="54" spans="1:25" ht="15">
      <c r="A54" s="45"/>
      <c r="B54">
        <v>0.17499999999999999</v>
      </c>
      <c r="C54">
        <v>0.17699999999999999</v>
      </c>
      <c r="D54" s="27">
        <f t="shared" si="34"/>
        <v>0.17599999999999999</v>
      </c>
      <c r="E54" s="27">
        <f t="shared" si="28"/>
        <v>0.12</v>
      </c>
      <c r="F54" s="27">
        <f t="shared" si="29"/>
        <v>-0.92081875395237522</v>
      </c>
      <c r="G54" s="28">
        <f t="shared" si="30"/>
        <v>-0.24576323640295214</v>
      </c>
      <c r="H54" s="27">
        <f t="shared" si="31"/>
        <v>0.56785409710765311</v>
      </c>
      <c r="I54" s="41">
        <v>16</v>
      </c>
      <c r="J54" s="42">
        <f t="shared" si="32"/>
        <v>9.0856655537224498</v>
      </c>
      <c r="K54" s="30">
        <f t="shared" si="35"/>
        <v>0.90856655537224507</v>
      </c>
      <c r="L54" s="43">
        <f t="shared" si="33"/>
        <v>1.4026483474481306</v>
      </c>
      <c r="M54" s="30"/>
      <c r="N54" s="44"/>
      <c r="O54" s="2">
        <f t="shared" si="36"/>
        <v>1.6958256681847612</v>
      </c>
      <c r="P54" s="30"/>
      <c r="Q54" s="44"/>
      <c r="S54"/>
      <c r="T54"/>
    </row>
    <row r="55" spans="1:25" ht="15">
      <c r="A55" s="46"/>
      <c r="B55">
        <v>0.215</v>
      </c>
      <c r="C55">
        <v>0.21199999999999999</v>
      </c>
      <c r="D55" s="27">
        <f t="shared" si="34"/>
        <v>0.2135</v>
      </c>
      <c r="E55" s="27">
        <f t="shared" si="28"/>
        <v>0.1575</v>
      </c>
      <c r="F55" s="27">
        <f t="shared" si="29"/>
        <v>-0.80271944187438071</v>
      </c>
      <c r="G55" s="28">
        <f t="shared" si="30"/>
        <v>-0.12392364747841386</v>
      </c>
      <c r="H55" s="27">
        <f t="shared" si="31"/>
        <v>0.75175504708621321</v>
      </c>
      <c r="I55" s="41">
        <v>16</v>
      </c>
      <c r="J55" s="42">
        <f t="shared" si="32"/>
        <v>12.028080753379411</v>
      </c>
      <c r="K55" s="30">
        <f t="shared" si="35"/>
        <v>1.2028080753379413</v>
      </c>
      <c r="L55" s="43">
        <f t="shared" si="33"/>
        <v>2.1424261588044455</v>
      </c>
      <c r="M55" s="30"/>
      <c r="N55" s="44"/>
      <c r="O55" s="2">
        <f t="shared" si="36"/>
        <v>2.57413205052447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2.2063800159103142</v>
      </c>
      <c r="O58" s="30">
        <f>Q50</f>
        <v>0.31552942591573219</v>
      </c>
    </row>
    <row r="59" spans="1:25" ht="15">
      <c r="D59"/>
      <c r="E59"/>
      <c r="G59"/>
      <c r="M59" s="2" t="s">
        <v>26</v>
      </c>
      <c r="N59" s="30">
        <f>P53</f>
        <v>1.9933405153209796</v>
      </c>
      <c r="O59" s="30">
        <f>Q53</f>
        <v>0.50303060226634122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0.37857765328776599</v>
      </c>
      <c r="C65" s="30">
        <f>N40</f>
        <v>7.3301122748845163E-2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0.82087524245411203</v>
      </c>
      <c r="C66" s="30">
        <f>N50</f>
        <v>6.748777140833126E-2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0.7829534411848581</v>
      </c>
      <c r="C67" s="30">
        <f>N43</f>
        <v>8.1016447100256447E-2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1.5746934591233257</v>
      </c>
      <c r="C68" s="30">
        <f>N53</f>
        <v>0.50422644022328378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D17" sqref="D17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42725</v>
      </c>
    </row>
    <row r="2" spans="1:20">
      <c r="A2" s="1" t="s">
        <v>1</v>
      </c>
      <c r="B2" s="2">
        <v>77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>
        <v>5.0999999999999997E-2</v>
      </c>
      <c r="D8">
        <v>6.0999999999999999E-2</v>
      </c>
      <c r="E8" s="11">
        <f t="shared" ref="E8:E13" si="0">AVERAGE(C8:D8)</f>
        <v>5.5999999999999994E-2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>
        <v>8.1000000000000003E-2</v>
      </c>
      <c r="D9">
        <v>8.4000000000000005E-2</v>
      </c>
      <c r="E9" s="11">
        <f t="shared" si="0"/>
        <v>8.2500000000000004E-2</v>
      </c>
      <c r="F9" s="12">
        <f>(E9-$E$8)</f>
        <v>2.650000000000001E-2</v>
      </c>
      <c r="G9" s="12">
        <f>LOG(B9)</f>
        <v>-0.86341728222799241</v>
      </c>
      <c r="H9" s="12">
        <f>LOG(F9)</f>
        <v>-1.5767541260631921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>
        <v>0.161</v>
      </c>
      <c r="D10">
        <v>0.17</v>
      </c>
      <c r="E10" s="11">
        <f t="shared" si="0"/>
        <v>0.16550000000000001</v>
      </c>
      <c r="F10" s="12">
        <f>(E10-$E$8)</f>
        <v>0.10950000000000001</v>
      </c>
      <c r="G10" s="12">
        <f>LOG(B10)</f>
        <v>-0.34469449671881253</v>
      </c>
      <c r="H10" s="12">
        <f>LOG(F10)</f>
        <v>-0.96058588082386276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>
        <v>0.33800000000000002</v>
      </c>
      <c r="D11">
        <v>0.374</v>
      </c>
      <c r="E11" s="11">
        <f t="shared" si="0"/>
        <v>0.35599999999999998</v>
      </c>
      <c r="F11" s="12">
        <f>(E11-$E$8)</f>
        <v>0.3</v>
      </c>
      <c r="G11" s="12">
        <f>LOG(B11)</f>
        <v>0.13658271777200767</v>
      </c>
      <c r="H11" s="12">
        <f>LOG(F11)</f>
        <v>-0.52287874528033762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>
        <v>1.02</v>
      </c>
      <c r="D12">
        <v>1.0449999999999999</v>
      </c>
      <c r="E12" s="11">
        <f t="shared" si="0"/>
        <v>1.0325</v>
      </c>
      <c r="F12" s="12">
        <f>(E12-$E$8)</f>
        <v>0.97649999999999992</v>
      </c>
      <c r="G12" s="12">
        <f>LOG(B12)</f>
        <v>0.66357802924717735</v>
      </c>
      <c r="H12" s="12">
        <f>LOG(F12)</f>
        <v>-1.0327752376126844E-2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>
        <v>1.5489999999999999</v>
      </c>
      <c r="D13">
        <v>1.6830000000000001</v>
      </c>
      <c r="E13" s="11">
        <f t="shared" si="0"/>
        <v>1.6160000000000001</v>
      </c>
      <c r="F13" s="12">
        <f>(E13-$E$8)</f>
        <v>1.56</v>
      </c>
      <c r="G13" s="12">
        <f>LOG(B13)</f>
        <v>0.96049145871632635</v>
      </c>
      <c r="H13" s="12">
        <f>LOG(F13)</f>
        <v>0.19312459835446161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0.96930162946576981</v>
      </c>
      <c r="N15"/>
    </row>
    <row r="16" spans="1:20" ht="15">
      <c r="A16" s="5" t="s">
        <v>11</v>
      </c>
      <c r="B16" s="11">
        <f>INTERCEPT(H9:H13,G9:G13)</f>
        <v>-0.68260004844421251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>
        <v>0.97099999999999997</v>
      </c>
      <c r="C22">
        <v>1.0129999999999999</v>
      </c>
      <c r="D22" s="27">
        <f>AVERAGE(B22:C22)</f>
        <v>0.99199999999999999</v>
      </c>
      <c r="E22" s="27">
        <f t="shared" ref="E22:E27" si="2">D22-E$8</f>
        <v>0.93599999999999994</v>
      </c>
      <c r="F22" s="27">
        <f>LOG(E22)</f>
        <v>-2.8724151261894797E-2</v>
      </c>
      <c r="G22" s="28">
        <f>(F22-$B$16)/$B$15</f>
        <v>0.67458454345393104</v>
      </c>
      <c r="H22" s="28">
        <f>10^G22</f>
        <v>4.7269884751631706</v>
      </c>
      <c r="I22" s="29">
        <v>500</v>
      </c>
      <c r="J22" s="30">
        <f>(H22*I22)</f>
        <v>2363.4942375815854</v>
      </c>
      <c r="K22" s="31">
        <f>(0.05*J22/1000)*1000</f>
        <v>118.17471187907927</v>
      </c>
      <c r="L22" s="32">
        <f>K22+K40+K50</f>
        <v>118.95241899529469</v>
      </c>
      <c r="M22" s="33">
        <f>(L22*1000000/50000)/1000</f>
        <v>2.3790483799058939</v>
      </c>
      <c r="N22" s="34"/>
    </row>
    <row r="23" spans="1:17" ht="15">
      <c r="B23">
        <v>0.77800000000000002</v>
      </c>
      <c r="C23">
        <v>0.82299999999999995</v>
      </c>
      <c r="D23" s="27">
        <f t="shared" ref="D23:D27" si="3">AVERAGE(B23:C23)</f>
        <v>0.80049999999999999</v>
      </c>
      <c r="E23" s="27">
        <f t="shared" si="2"/>
        <v>0.74449999999999994</v>
      </c>
      <c r="F23" s="27">
        <f t="shared" ref="F23:F27" si="4">LOG(E23)</f>
        <v>-0.12813529791180508</v>
      </c>
      <c r="G23" s="28">
        <f t="shared" ref="G23:G27" si="5">(F23-$B$16)/$B$15</f>
        <v>0.57202498549187464</v>
      </c>
      <c r="H23" s="28">
        <f t="shared" ref="H23:H27" si="6">10^G23</f>
        <v>3.7327163195079751</v>
      </c>
      <c r="I23" s="29">
        <v>500</v>
      </c>
      <c r="J23" s="30">
        <f t="shared" ref="J23:J27" si="7">(H23*I23)</f>
        <v>1866.3581597539876</v>
      </c>
      <c r="K23" s="31">
        <f t="shared" ref="K23:K27" si="8">(0.05*J23/1000)*1000</f>
        <v>93.317907987699385</v>
      </c>
      <c r="L23" s="32">
        <f>K23+K41+K51</f>
        <v>94.329687516977458</v>
      </c>
      <c r="M23" s="33">
        <f t="shared" ref="M23:M27" si="9">(L23*1000000/50000)/1000</f>
        <v>1.8865937503395491</v>
      </c>
      <c r="N23" s="34"/>
    </row>
    <row r="24" spans="1:17" ht="15">
      <c r="B24">
        <v>0.72199999999999998</v>
      </c>
      <c r="C24">
        <v>0.77200000000000002</v>
      </c>
      <c r="D24" s="27">
        <f t="shared" si="3"/>
        <v>0.747</v>
      </c>
      <c r="E24" s="27">
        <f t="shared" si="2"/>
        <v>0.69100000000000006</v>
      </c>
      <c r="F24" s="27">
        <f t="shared" si="4"/>
        <v>-0.16052195262580155</v>
      </c>
      <c r="G24" s="28">
        <f t="shared" si="5"/>
        <v>0.53861262577898905</v>
      </c>
      <c r="H24" s="28">
        <f t="shared" si="6"/>
        <v>3.4563095058303763</v>
      </c>
      <c r="I24" s="29">
        <v>500</v>
      </c>
      <c r="J24" s="30">
        <f t="shared" si="7"/>
        <v>1728.1547529151881</v>
      </c>
      <c r="K24" s="31">
        <f t="shared" si="8"/>
        <v>86.407737645759411</v>
      </c>
      <c r="L24" s="32">
        <f t="shared" ref="L24:L27" si="10">K24+K42+K52</f>
        <v>87.316864778991089</v>
      </c>
      <c r="M24" s="33">
        <f t="shared" si="9"/>
        <v>1.7463372955798218</v>
      </c>
      <c r="N24" s="34"/>
    </row>
    <row r="25" spans="1:17" ht="15">
      <c r="A25" s="1" t="s">
        <v>26</v>
      </c>
      <c r="B25">
        <v>0.76100000000000001</v>
      </c>
      <c r="C25">
        <v>0.71</v>
      </c>
      <c r="D25" s="27">
        <f t="shared" si="3"/>
        <v>0.73550000000000004</v>
      </c>
      <c r="E25" s="27">
        <f t="shared" si="2"/>
        <v>0.67949999999999999</v>
      </c>
      <c r="F25" s="27">
        <f t="shared" si="4"/>
        <v>-0.1678105389314869</v>
      </c>
      <c r="G25" s="28">
        <f t="shared" si="5"/>
        <v>0.53109320552411698</v>
      </c>
      <c r="H25" s="28">
        <f t="shared" si="6"/>
        <v>3.3969816863189575</v>
      </c>
      <c r="I25" s="29">
        <v>500</v>
      </c>
      <c r="J25" s="30">
        <f t="shared" si="7"/>
        <v>1698.4908431594788</v>
      </c>
      <c r="K25" s="31">
        <f t="shared" si="8"/>
        <v>84.924542157973946</v>
      </c>
      <c r="L25" s="32">
        <f t="shared" si="10"/>
        <v>86.844967666886475</v>
      </c>
      <c r="M25" s="33">
        <f t="shared" si="9"/>
        <v>1.7368993533377295</v>
      </c>
      <c r="N25" s="34"/>
    </row>
    <row r="26" spans="1:17" ht="15">
      <c r="B26">
        <v>0.78200000000000003</v>
      </c>
      <c r="C26">
        <v>0.81699999999999995</v>
      </c>
      <c r="D26" s="27">
        <f t="shared" si="3"/>
        <v>0.79949999999999999</v>
      </c>
      <c r="E26" s="27">
        <f t="shared" si="2"/>
        <v>0.74350000000000005</v>
      </c>
      <c r="F26" s="27">
        <f t="shared" si="4"/>
        <v>-0.12871902714202696</v>
      </c>
      <c r="G26" s="28">
        <f t="shared" si="5"/>
        <v>0.57142276920287116</v>
      </c>
      <c r="H26" s="28">
        <f t="shared" si="6"/>
        <v>3.7275439195541491</v>
      </c>
      <c r="I26" s="29">
        <v>500</v>
      </c>
      <c r="J26" s="30">
        <f t="shared" si="7"/>
        <v>1863.7719597770745</v>
      </c>
      <c r="K26" s="31">
        <f t="shared" si="8"/>
        <v>93.188597988853729</v>
      </c>
      <c r="L26" s="32">
        <f t="shared" si="10"/>
        <v>95.389959601779339</v>
      </c>
      <c r="M26" s="33">
        <f t="shared" si="9"/>
        <v>1.9077991920355868</v>
      </c>
      <c r="N26" s="34"/>
    </row>
    <row r="27" spans="1:17" ht="15">
      <c r="B27">
        <v>0.66100000000000003</v>
      </c>
      <c r="C27">
        <v>0.65800000000000003</v>
      </c>
      <c r="D27" s="27">
        <f t="shared" si="3"/>
        <v>0.65949999999999998</v>
      </c>
      <c r="E27" s="27">
        <f t="shared" si="2"/>
        <v>0.60349999999999993</v>
      </c>
      <c r="F27" s="27">
        <f t="shared" si="4"/>
        <v>-0.21932272556663204</v>
      </c>
      <c r="G27" s="28">
        <f t="shared" si="5"/>
        <v>0.47794959669356546</v>
      </c>
      <c r="H27" s="28">
        <f t="shared" si="6"/>
        <v>3.0057274439634889</v>
      </c>
      <c r="I27" s="29">
        <v>500</v>
      </c>
      <c r="J27" s="30">
        <f t="shared" si="7"/>
        <v>1502.8637219817444</v>
      </c>
      <c r="K27" s="31">
        <f t="shared" si="8"/>
        <v>75.143186099087231</v>
      </c>
      <c r="L27" s="32">
        <f t="shared" si="10"/>
        <v>77.712087170429058</v>
      </c>
      <c r="M27" s="33">
        <f t="shared" si="9"/>
        <v>1.5542417434085809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>
        <v>0.97099999999999997</v>
      </c>
      <c r="C31">
        <v>1.0129999999999999</v>
      </c>
      <c r="D31" s="27">
        <f t="shared" ref="D31:D36" si="11">AVERAGE(B31:C31)</f>
        <v>0.99199999999999999</v>
      </c>
      <c r="E31" s="27">
        <f t="shared" ref="E31:E36" si="12">D31-E$8</f>
        <v>0.93599999999999994</v>
      </c>
      <c r="F31" s="27">
        <f>LOG(E31)</f>
        <v>-2.8724151261894797E-2</v>
      </c>
      <c r="G31" s="28">
        <f>(F31-$B$16)/$B$15</f>
        <v>0.67458454345393104</v>
      </c>
      <c r="H31" s="28">
        <f>10^G31</f>
        <v>4.7269884751631706</v>
      </c>
      <c r="I31" s="29">
        <v>500</v>
      </c>
      <c r="J31" s="30">
        <f>(H31*I31)</f>
        <v>2363.4942375815854</v>
      </c>
      <c r="K31" s="31">
        <f>(0.05*J31/1000)*1000</f>
        <v>118.17471187907927</v>
      </c>
      <c r="L31" s="32">
        <f>K31+K50</f>
        <v>118.84608666011029</v>
      </c>
      <c r="M31" s="33">
        <f>(L31*1000000/50000)/1000</f>
        <v>2.3769217332022059</v>
      </c>
      <c r="N31" s="35"/>
      <c r="Q31"/>
    </row>
    <row r="32" spans="1:17" ht="15">
      <c r="B32">
        <v>0.77800000000000002</v>
      </c>
      <c r="C32">
        <v>0.82299999999999995</v>
      </c>
      <c r="D32" s="27">
        <f t="shared" si="11"/>
        <v>0.80049999999999999</v>
      </c>
      <c r="E32" s="27">
        <f t="shared" si="12"/>
        <v>0.74449999999999994</v>
      </c>
      <c r="F32" s="27">
        <f t="shared" ref="F32:F36" si="13">LOG(E32)</f>
        <v>-0.12813529791180508</v>
      </c>
      <c r="G32" s="28">
        <f t="shared" ref="G32:G36" si="14">(F32-$B$16)/$B$15</f>
        <v>0.57202498549187464</v>
      </c>
      <c r="H32" s="28">
        <f t="shared" ref="H32:H36" si="15">10^G32</f>
        <v>3.7327163195079751</v>
      </c>
      <c r="I32" s="29">
        <v>500</v>
      </c>
      <c r="J32" s="30">
        <f t="shared" ref="J32:J36" si="16">(H32*I32)</f>
        <v>1866.3581597539876</v>
      </c>
      <c r="K32" s="31">
        <f t="shared" ref="K32:K36" si="17">(0.05*J32/1000)*1000</f>
        <v>93.317907987699385</v>
      </c>
      <c r="L32" s="32">
        <f>K32+K51</f>
        <v>94.082339545925905</v>
      </c>
      <c r="M32" s="33">
        <f t="shared" ref="M32:M36" si="18">(L32*1000000/50000)/1000</f>
        <v>1.8816467909185179</v>
      </c>
      <c r="N32" s="36"/>
      <c r="Q32"/>
    </row>
    <row r="33" spans="1:21" ht="15">
      <c r="B33">
        <v>0.72199999999999998</v>
      </c>
      <c r="C33">
        <v>0.77200000000000002</v>
      </c>
      <c r="D33" s="27">
        <f t="shared" si="11"/>
        <v>0.747</v>
      </c>
      <c r="E33" s="27">
        <f t="shared" si="12"/>
        <v>0.69100000000000006</v>
      </c>
      <c r="F33" s="27">
        <f t="shared" si="13"/>
        <v>-0.16052195262580155</v>
      </c>
      <c r="G33" s="28">
        <f t="shared" si="14"/>
        <v>0.53861262577898905</v>
      </c>
      <c r="H33" s="28">
        <f t="shared" si="15"/>
        <v>3.4563095058303763</v>
      </c>
      <c r="I33" s="29">
        <v>500</v>
      </c>
      <c r="J33" s="30">
        <f t="shared" si="16"/>
        <v>1728.1547529151881</v>
      </c>
      <c r="K33" s="31">
        <f t="shared" si="17"/>
        <v>86.407737645759411</v>
      </c>
      <c r="L33" s="32">
        <f t="shared" ref="L33:L36" si="19">K33+K52</f>
        <v>87.125594494842375</v>
      </c>
      <c r="M33" s="33">
        <f t="shared" si="18"/>
        <v>1.7425118898968477</v>
      </c>
      <c r="N33" s="36"/>
      <c r="Q33"/>
      <c r="R33"/>
      <c r="S33"/>
    </row>
    <row r="34" spans="1:21" ht="15">
      <c r="A34" s="1" t="s">
        <v>26</v>
      </c>
      <c r="B34">
        <v>0.76100000000000001</v>
      </c>
      <c r="C34">
        <v>0.71</v>
      </c>
      <c r="D34" s="27">
        <f t="shared" si="11"/>
        <v>0.73550000000000004</v>
      </c>
      <c r="E34" s="27">
        <f t="shared" si="12"/>
        <v>0.67949999999999999</v>
      </c>
      <c r="F34" s="27">
        <f t="shared" si="13"/>
        <v>-0.1678105389314869</v>
      </c>
      <c r="G34" s="28">
        <f t="shared" si="14"/>
        <v>0.53109320552411698</v>
      </c>
      <c r="H34" s="28">
        <f t="shared" si="15"/>
        <v>3.3969816863189575</v>
      </c>
      <c r="I34" s="29">
        <v>500</v>
      </c>
      <c r="J34" s="30">
        <f t="shared" si="16"/>
        <v>1698.4908431594788</v>
      </c>
      <c r="K34" s="31">
        <f t="shared" si="17"/>
        <v>84.924542157973946</v>
      </c>
      <c r="L34" s="32">
        <f t="shared" si="19"/>
        <v>86.111595932575938</v>
      </c>
      <c r="M34" s="33">
        <f t="shared" si="18"/>
        <v>1.7222319186515187</v>
      </c>
      <c r="N34" s="36"/>
      <c r="Q34"/>
      <c r="R34"/>
      <c r="S34"/>
    </row>
    <row r="35" spans="1:21" ht="15">
      <c r="B35">
        <v>0.78200000000000003</v>
      </c>
      <c r="C35">
        <v>0.81699999999999995</v>
      </c>
      <c r="D35" s="27">
        <f t="shared" si="11"/>
        <v>0.79949999999999999</v>
      </c>
      <c r="E35" s="27">
        <f t="shared" si="12"/>
        <v>0.74350000000000005</v>
      </c>
      <c r="F35" s="27">
        <f t="shared" si="13"/>
        <v>-0.12871902714202696</v>
      </c>
      <c r="G35" s="28">
        <f t="shared" si="14"/>
        <v>0.57142276920287116</v>
      </c>
      <c r="H35" s="28">
        <f t="shared" si="15"/>
        <v>3.7275439195541491</v>
      </c>
      <c r="I35" s="29">
        <v>500</v>
      </c>
      <c r="J35" s="30">
        <f t="shared" si="16"/>
        <v>1863.7719597770745</v>
      </c>
      <c r="K35" s="31">
        <f t="shared" si="17"/>
        <v>93.188597988853729</v>
      </c>
      <c r="L35" s="32">
        <f t="shared" si="19"/>
        <v>94.818948299707955</v>
      </c>
      <c r="M35" s="33">
        <f t="shared" si="18"/>
        <v>1.896378965994159</v>
      </c>
      <c r="N35" s="36"/>
      <c r="Q35"/>
      <c r="R35"/>
      <c r="S35"/>
    </row>
    <row r="36" spans="1:21" ht="15">
      <c r="B36">
        <v>0.66100000000000003</v>
      </c>
      <c r="C36">
        <v>0.65800000000000003</v>
      </c>
      <c r="D36" s="27">
        <f t="shared" si="11"/>
        <v>0.65949999999999998</v>
      </c>
      <c r="E36" s="27">
        <f t="shared" si="12"/>
        <v>0.60349999999999993</v>
      </c>
      <c r="F36" s="27">
        <f t="shared" si="13"/>
        <v>-0.21932272556663204</v>
      </c>
      <c r="G36" s="28">
        <f t="shared" si="14"/>
        <v>0.47794959669356546</v>
      </c>
      <c r="H36" s="28">
        <f t="shared" si="15"/>
        <v>3.0057274439634889</v>
      </c>
      <c r="I36" s="29">
        <v>500</v>
      </c>
      <c r="J36" s="30">
        <f t="shared" si="16"/>
        <v>1502.8637219817444</v>
      </c>
      <c r="K36" s="31">
        <f t="shared" si="17"/>
        <v>75.143186099087231</v>
      </c>
      <c r="L36" s="32">
        <f t="shared" si="19"/>
        <v>77.044581530416579</v>
      </c>
      <c r="M36" s="33">
        <f t="shared" si="18"/>
        <v>1.5408916306083316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>
        <v>7.0000000000000007E-2</v>
      </c>
      <c r="C40">
        <v>7.1999999999999995E-2</v>
      </c>
      <c r="D40" s="27">
        <f>AVERAGE(B40:C40)</f>
        <v>7.1000000000000008E-2</v>
      </c>
      <c r="E40" s="27">
        <f t="shared" ref="E40:E45" si="20">D40-E$8</f>
        <v>1.5000000000000013E-2</v>
      </c>
      <c r="F40" s="27">
        <f t="shared" ref="F40:F45" si="21">LOG(E40)</f>
        <v>-1.8239087409443184</v>
      </c>
      <c r="G40" s="28">
        <f t="shared" ref="G40:G45" si="22">(F40-$B$16)/$B$15</f>
        <v>-1.1774546310513661</v>
      </c>
      <c r="H40" s="27">
        <f t="shared" ref="H40:H45" si="23">10^G40</f>
        <v>6.6457709490255326E-2</v>
      </c>
      <c r="I40" s="41">
        <v>16</v>
      </c>
      <c r="J40" s="42">
        <f t="shared" ref="J40:J45" si="24">H40*I40</f>
        <v>1.0633233518440852</v>
      </c>
      <c r="K40" s="30">
        <f>(0.1*J40/1000)*1000</f>
        <v>0.10633233518440853</v>
      </c>
      <c r="L40" s="43">
        <f>K40*100/L22</f>
        <v>8.9390645505590463E-2</v>
      </c>
      <c r="M40" s="30">
        <f>AVERAGE(L40:L42)</f>
        <v>0.19022006409904213</v>
      </c>
      <c r="N40" s="44">
        <f>STDEV(L40:L42)</f>
        <v>8.9948307972503236E-2</v>
      </c>
      <c r="R40"/>
      <c r="S40"/>
      <c r="T40"/>
      <c r="U40"/>
    </row>
    <row r="41" spans="1:21" ht="15">
      <c r="B41">
        <v>9.0999999999999998E-2</v>
      </c>
      <c r="C41">
        <v>8.8999999999999996E-2</v>
      </c>
      <c r="D41" s="27">
        <f t="shared" ref="D41:D45" si="25">AVERAGE(B41:C41)</f>
        <v>0.09</v>
      </c>
      <c r="E41" s="27">
        <f t="shared" si="20"/>
        <v>3.4000000000000002E-2</v>
      </c>
      <c r="F41" s="27">
        <f t="shared" si="21"/>
        <v>-1.4685210829577449</v>
      </c>
      <c r="G41" s="28">
        <f t="shared" si="22"/>
        <v>-0.8108116303762869</v>
      </c>
      <c r="H41" s="27">
        <f t="shared" si="23"/>
        <v>0.15459248190722427</v>
      </c>
      <c r="I41" s="41">
        <v>16</v>
      </c>
      <c r="J41" s="42">
        <f t="shared" si="24"/>
        <v>2.4734797105155883</v>
      </c>
      <c r="K41" s="30">
        <f t="shared" ref="K41:K45" si="26">(0.1*J41/1000)*1000</f>
        <v>0.24734797105155884</v>
      </c>
      <c r="L41" s="43">
        <f t="shared" ref="L41:L45" si="27">K41*100/L23</f>
        <v>0.2622164639388222</v>
      </c>
      <c r="M41" s="30"/>
      <c r="N41" s="44"/>
      <c r="R41"/>
      <c r="S41"/>
      <c r="T41"/>
      <c r="U41"/>
    </row>
    <row r="42" spans="1:21" s="17" customFormat="1" ht="15">
      <c r="A42" s="1"/>
      <c r="B42">
        <v>8.4000000000000005E-2</v>
      </c>
      <c r="C42">
        <v>8.1000000000000003E-2</v>
      </c>
      <c r="D42" s="27">
        <f t="shared" si="25"/>
        <v>8.2500000000000004E-2</v>
      </c>
      <c r="E42" s="27">
        <f t="shared" si="20"/>
        <v>2.650000000000001E-2</v>
      </c>
      <c r="F42" s="27">
        <f t="shared" si="21"/>
        <v>-1.5767541260631921</v>
      </c>
      <c r="G42" s="28">
        <f t="shared" si="22"/>
        <v>-0.92247247960554057</v>
      </c>
      <c r="H42" s="27">
        <f t="shared" si="23"/>
        <v>0.11954392759294713</v>
      </c>
      <c r="I42" s="41">
        <v>16</v>
      </c>
      <c r="J42" s="42">
        <f t="shared" si="24"/>
        <v>1.9127028414871541</v>
      </c>
      <c r="K42" s="30">
        <f t="shared" si="26"/>
        <v>0.19127028414871541</v>
      </c>
      <c r="L42" s="43">
        <f t="shared" si="27"/>
        <v>0.2190530828527138</v>
      </c>
      <c r="M42" s="30"/>
      <c r="N42" s="44"/>
      <c r="R42"/>
      <c r="S42"/>
      <c r="T42"/>
      <c r="U42"/>
    </row>
    <row r="43" spans="1:21" ht="15">
      <c r="A43" s="1" t="s">
        <v>34</v>
      </c>
      <c r="B43">
        <v>0.154</v>
      </c>
      <c r="C43">
        <v>0.153</v>
      </c>
      <c r="D43" s="27">
        <f t="shared" si="25"/>
        <v>0.1535</v>
      </c>
      <c r="E43" s="27">
        <f t="shared" si="20"/>
        <v>9.7500000000000003E-2</v>
      </c>
      <c r="F43" s="27">
        <f t="shared" si="21"/>
        <v>-1.0109953843014632</v>
      </c>
      <c r="G43" s="28">
        <f t="shared" si="22"/>
        <v>-0.3387958153317514</v>
      </c>
      <c r="H43" s="27">
        <f t="shared" si="23"/>
        <v>0.45835733394408729</v>
      </c>
      <c r="I43" s="41">
        <v>16</v>
      </c>
      <c r="J43" s="42">
        <f t="shared" si="24"/>
        <v>7.3337173431053966</v>
      </c>
      <c r="K43" s="30">
        <f t="shared" si="26"/>
        <v>0.7333717343105397</v>
      </c>
      <c r="L43" s="43">
        <f t="shared" si="27"/>
        <v>0.84446082946746315</v>
      </c>
      <c r="M43" s="30">
        <f>AVERAGE(L43:L45)</f>
        <v>0.7673383900265397</v>
      </c>
      <c r="N43" s="44">
        <f>STDEV(L43:L45)</f>
        <v>0.14630477470266848</v>
      </c>
      <c r="R43"/>
      <c r="S43"/>
      <c r="T43"/>
      <c r="U43"/>
    </row>
    <row r="44" spans="1:21" ht="15">
      <c r="A44" s="45"/>
      <c r="B44">
        <v>0.13</v>
      </c>
      <c r="C44">
        <v>0.13500000000000001</v>
      </c>
      <c r="D44" s="27">
        <f t="shared" si="25"/>
        <v>0.13250000000000001</v>
      </c>
      <c r="E44" s="27">
        <f t="shared" si="20"/>
        <v>7.6500000000000012E-2</v>
      </c>
      <c r="F44" s="27">
        <f t="shared" si="21"/>
        <v>-1.1163385648463824</v>
      </c>
      <c r="G44" s="28">
        <f t="shared" si="22"/>
        <v>-0.44747527830034151</v>
      </c>
      <c r="H44" s="27">
        <f t="shared" si="23"/>
        <v>0.35688206379461407</v>
      </c>
      <c r="I44" s="41">
        <v>16</v>
      </c>
      <c r="J44" s="42">
        <f t="shared" si="24"/>
        <v>5.7101130207138251</v>
      </c>
      <c r="K44" s="30">
        <f t="shared" si="26"/>
        <v>0.57101130207138251</v>
      </c>
      <c r="L44" s="43">
        <f t="shared" si="27"/>
        <v>0.59860734238190338</v>
      </c>
      <c r="M44" s="30"/>
      <c r="N44" s="44"/>
      <c r="R44"/>
      <c r="S44"/>
      <c r="T44"/>
      <c r="U44"/>
    </row>
    <row r="45" spans="1:21" ht="15">
      <c r="A45" s="46"/>
      <c r="B45">
        <v>0.14199999999999999</v>
      </c>
      <c r="C45">
        <v>0.14799999999999999</v>
      </c>
      <c r="D45" s="27">
        <f t="shared" si="25"/>
        <v>0.14499999999999999</v>
      </c>
      <c r="E45" s="27">
        <f t="shared" si="20"/>
        <v>8.8999999999999996E-2</v>
      </c>
      <c r="F45" s="27">
        <f t="shared" si="21"/>
        <v>-1.0506099933550872</v>
      </c>
      <c r="G45" s="28">
        <f t="shared" si="22"/>
        <v>-0.37966504308230992</v>
      </c>
      <c r="H45" s="27">
        <f t="shared" si="23"/>
        <v>0.41719102500779859</v>
      </c>
      <c r="I45" s="41">
        <v>16</v>
      </c>
      <c r="J45" s="42">
        <f t="shared" si="24"/>
        <v>6.6750564001247774</v>
      </c>
      <c r="K45" s="30">
        <f t="shared" si="26"/>
        <v>0.66750564001247781</v>
      </c>
      <c r="L45" s="43">
        <f t="shared" si="27"/>
        <v>0.85894699823025278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>
        <v>0.14499999999999999</v>
      </c>
      <c r="C50">
        <v>0.14599999999999999</v>
      </c>
      <c r="D50" s="27">
        <f>AVERAGE(B50:C50)</f>
        <v>0.14549999999999999</v>
      </c>
      <c r="E50" s="27">
        <f t="shared" ref="E50:E55" si="28">D50-E$8</f>
        <v>8.9499999999999996E-2</v>
      </c>
      <c r="F50" s="27">
        <f t="shared" ref="F50:F55" si="29">LOG(E50)</f>
        <v>-1.0481769646840879</v>
      </c>
      <c r="G50" s="28">
        <f t="shared" ref="G50:G55" si="30">(F50-$B$16)/$B$15</f>
        <v>-0.37715495891754869</v>
      </c>
      <c r="H50" s="27">
        <f t="shared" ref="H50:H55" si="31">10^G50</f>
        <v>0.41960923814439099</v>
      </c>
      <c r="I50" s="41">
        <v>16</v>
      </c>
      <c r="J50" s="42">
        <f t="shared" ref="J50:J55" si="32">H50*I50</f>
        <v>6.7137478103102559</v>
      </c>
      <c r="K50" s="30">
        <f>(0.1*J50/1000)*1000</f>
        <v>0.67137478103102566</v>
      </c>
      <c r="L50" s="43">
        <f t="shared" ref="L50:L55" si="33">K50*100/L31</f>
        <v>0.56491113834576689</v>
      </c>
      <c r="M50" s="30">
        <f>AVERAGE(L50:L52)</f>
        <v>0.73378594988750578</v>
      </c>
      <c r="N50" s="44">
        <f>STDEV(L50:L52)</f>
        <v>0.14636130217015286</v>
      </c>
      <c r="O50" s="48">
        <f>L50/L40</f>
        <v>6.3195777941936608</v>
      </c>
      <c r="P50" s="30">
        <f>AVERAGE(O50:O52)</f>
        <v>4.3931849323276362</v>
      </c>
      <c r="Q50" s="44">
        <f>STDEV(O50:O52)</f>
        <v>1.7008929023732622</v>
      </c>
      <c r="S50"/>
      <c r="T50"/>
    </row>
    <row r="51" spans="1:25" ht="15">
      <c r="B51">
        <v>0.157</v>
      </c>
      <c r="C51">
        <v>0.158</v>
      </c>
      <c r="D51" s="27">
        <f t="shared" ref="D51:D55" si="34">AVERAGE(B51:C51)</f>
        <v>0.1575</v>
      </c>
      <c r="E51" s="27">
        <f t="shared" si="28"/>
        <v>0.10150000000000001</v>
      </c>
      <c r="F51" s="27">
        <f t="shared" si="29"/>
        <v>-0.99353395775076825</v>
      </c>
      <c r="G51" s="28">
        <f t="shared" si="30"/>
        <v>-0.32078137481098307</v>
      </c>
      <c r="H51" s="27">
        <f t="shared" si="31"/>
        <v>0.47776972389157485</v>
      </c>
      <c r="I51" s="41">
        <v>16</v>
      </c>
      <c r="J51" s="42">
        <f t="shared" si="32"/>
        <v>7.6443155822651976</v>
      </c>
      <c r="K51" s="30">
        <f t="shared" ref="K51:K55" si="35">(0.1*J51/1000)*1000</f>
        <v>0.76443155822651976</v>
      </c>
      <c r="L51" s="43">
        <f t="shared" si="33"/>
        <v>0.81251333875829657</v>
      </c>
      <c r="M51" s="30"/>
      <c r="N51" s="44"/>
      <c r="O51" s="2">
        <f t="shared" ref="O51:O55" si="36">L51/L41</f>
        <v>3.0986358619642749</v>
      </c>
      <c r="P51" s="30"/>
      <c r="Q51" s="44"/>
      <c r="S51"/>
      <c r="T51"/>
    </row>
    <row r="52" spans="1:25" ht="15">
      <c r="B52">
        <v>0.151</v>
      </c>
      <c r="C52">
        <v>0.152</v>
      </c>
      <c r="D52" s="27">
        <f t="shared" si="34"/>
        <v>0.1515</v>
      </c>
      <c r="E52" s="27">
        <f t="shared" si="28"/>
        <v>9.5500000000000002E-2</v>
      </c>
      <c r="F52" s="27">
        <f t="shared" si="29"/>
        <v>-1.0199966284162536</v>
      </c>
      <c r="G52" s="28">
        <f t="shared" si="30"/>
        <v>-0.34808213430735391</v>
      </c>
      <c r="H52" s="27">
        <f t="shared" si="31"/>
        <v>0.44866053067684836</v>
      </c>
      <c r="I52" s="41">
        <v>16</v>
      </c>
      <c r="J52" s="42">
        <f t="shared" si="32"/>
        <v>7.1785684908295737</v>
      </c>
      <c r="K52" s="30">
        <f t="shared" si="35"/>
        <v>0.71785684908295744</v>
      </c>
      <c r="L52" s="43">
        <f t="shared" si="33"/>
        <v>0.823933372558454</v>
      </c>
      <c r="M52" s="30"/>
      <c r="N52" s="44"/>
      <c r="O52" s="2">
        <f t="shared" si="36"/>
        <v>3.7613411408249737</v>
      </c>
      <c r="P52" s="30"/>
      <c r="Q52" s="44"/>
      <c r="S52"/>
      <c r="T52"/>
    </row>
    <row r="53" spans="1:25" ht="15">
      <c r="A53" s="1" t="s">
        <v>26</v>
      </c>
      <c r="B53">
        <v>0.21099999999999999</v>
      </c>
      <c r="C53">
        <v>0.21199999999999999</v>
      </c>
      <c r="D53" s="27">
        <f t="shared" si="34"/>
        <v>0.21149999999999999</v>
      </c>
      <c r="E53" s="27">
        <f t="shared" si="28"/>
        <v>0.1555</v>
      </c>
      <c r="F53" s="27">
        <f t="shared" si="29"/>
        <v>-0.80826960663714364</v>
      </c>
      <c r="G53" s="28">
        <f t="shared" si="30"/>
        <v>-0.12964958932566104</v>
      </c>
      <c r="H53" s="27">
        <f t="shared" si="31"/>
        <v>0.74190860912624279</v>
      </c>
      <c r="I53" s="41">
        <v>16</v>
      </c>
      <c r="J53" s="42">
        <f t="shared" si="32"/>
        <v>11.870537746019885</v>
      </c>
      <c r="K53" s="30">
        <f t="shared" si="35"/>
        <v>1.1870537746019885</v>
      </c>
      <c r="L53" s="43">
        <f t="shared" si="33"/>
        <v>1.378506299582966</v>
      </c>
      <c r="M53" s="30">
        <f>AVERAGE(L53:L55)</f>
        <v>1.8552857578434818</v>
      </c>
      <c r="N53" s="44">
        <f>STDEV(L53:L55)</f>
        <v>0.557265493799462</v>
      </c>
      <c r="O53" s="2">
        <f t="shared" si="36"/>
        <v>1.632409996390578</v>
      </c>
      <c r="P53" s="30">
        <f>AVERAGE(O53:O55)</f>
        <v>2.4593299632521277</v>
      </c>
      <c r="Q53" s="44">
        <f>STDEV(O53:O55)</f>
        <v>0.71613380858690157</v>
      </c>
      <c r="S53"/>
      <c r="T53"/>
    </row>
    <row r="54" spans="1:25" ht="15">
      <c r="A54" s="45"/>
      <c r="B54">
        <v>0.27400000000000002</v>
      </c>
      <c r="C54">
        <v>0.26100000000000001</v>
      </c>
      <c r="D54" s="27">
        <f t="shared" si="34"/>
        <v>0.26750000000000002</v>
      </c>
      <c r="E54" s="27">
        <f t="shared" si="28"/>
        <v>0.21150000000000002</v>
      </c>
      <c r="F54" s="27">
        <f t="shared" si="29"/>
        <v>-0.67468962828893886</v>
      </c>
      <c r="G54" s="28">
        <f t="shared" si="30"/>
        <v>8.1609479596495473E-3</v>
      </c>
      <c r="H54" s="27">
        <f t="shared" si="31"/>
        <v>1.0189689442838923</v>
      </c>
      <c r="I54" s="41">
        <v>16</v>
      </c>
      <c r="J54" s="42">
        <f t="shared" si="32"/>
        <v>16.303503108542277</v>
      </c>
      <c r="K54" s="30">
        <f t="shared" si="35"/>
        <v>1.6303503108542277</v>
      </c>
      <c r="L54" s="43">
        <f t="shared" si="33"/>
        <v>1.7194351341052041</v>
      </c>
      <c r="M54" s="30"/>
      <c r="N54" s="44"/>
      <c r="O54" s="2">
        <f t="shared" si="36"/>
        <v>2.8723923219241567</v>
      </c>
      <c r="P54" s="30"/>
      <c r="Q54" s="44"/>
      <c r="S54"/>
      <c r="T54"/>
    </row>
    <row r="55" spans="1:25" ht="15">
      <c r="A55" s="46"/>
      <c r="B55">
        <v>0.30299999999999999</v>
      </c>
      <c r="C55">
        <v>0.3</v>
      </c>
      <c r="D55" s="27">
        <f t="shared" si="34"/>
        <v>0.30149999999999999</v>
      </c>
      <c r="E55" s="27">
        <f t="shared" si="28"/>
        <v>0.2455</v>
      </c>
      <c r="F55" s="27">
        <f t="shared" si="29"/>
        <v>-0.60994850354101271</v>
      </c>
      <c r="G55" s="28">
        <f t="shared" si="30"/>
        <v>7.4952463397014682E-2</v>
      </c>
      <c r="H55" s="27">
        <f t="shared" si="31"/>
        <v>1.1883721445808415</v>
      </c>
      <c r="I55" s="41">
        <v>16</v>
      </c>
      <c r="J55" s="42">
        <f t="shared" si="32"/>
        <v>19.013954313293464</v>
      </c>
      <c r="K55" s="30">
        <f t="shared" si="35"/>
        <v>1.9013954313293464</v>
      </c>
      <c r="L55" s="43">
        <f t="shared" si="33"/>
        <v>2.4679158398422749</v>
      </c>
      <c r="M55" s="30"/>
      <c r="N55" s="44"/>
      <c r="O55" s="2">
        <f t="shared" si="36"/>
        <v>2.8731875714416497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4.3931849323276362</v>
      </c>
      <c r="O58" s="30">
        <f>Q50</f>
        <v>1.7008929023732622</v>
      </c>
    </row>
    <row r="59" spans="1:25" ht="15">
      <c r="D59"/>
      <c r="E59"/>
      <c r="G59"/>
      <c r="M59" s="2" t="s">
        <v>26</v>
      </c>
      <c r="N59" s="30">
        <f>P53</f>
        <v>2.4593299632521277</v>
      </c>
      <c r="O59" s="30">
        <f>Q53</f>
        <v>0.71613380858690157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0.19022006409904213</v>
      </c>
      <c r="C65" s="30">
        <f>N40</f>
        <v>8.9948307972503236E-2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0.73378594988750578</v>
      </c>
      <c r="C66" s="30">
        <f>N50</f>
        <v>0.14636130217015286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0.7673383900265397</v>
      </c>
      <c r="C67" s="30">
        <f>N43</f>
        <v>0.14630477470266848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1.8552857578434818</v>
      </c>
      <c r="C68" s="30">
        <f>N53</f>
        <v>0.557265493799462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siKCNJ11</vt:lpstr>
      <vt:lpstr>siTBC1D4</vt:lpstr>
      <vt:lpstr>siKCNJ11!Zone_d_impression</vt:lpstr>
      <vt:lpstr>siNTP!Zone_d_impression</vt:lpstr>
      <vt:lpstr>siTBC1D4!Zone_d_impression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fndiaye</cp:lastModifiedBy>
  <dcterms:created xsi:type="dcterms:W3CDTF">2015-12-08T15:20:20Z</dcterms:created>
  <dcterms:modified xsi:type="dcterms:W3CDTF">2016-05-12T08:54:00Z</dcterms:modified>
</cp:coreProperties>
</file>