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70" yWindow="-30" windowWidth="10020" windowHeight="10920"/>
  </bookViews>
  <sheets>
    <sheet name="siNTP" sheetId="3" r:id="rId1"/>
    <sheet name="siKCNJ11" sheetId="1" r:id="rId2"/>
    <sheet name="siHNF4A" sheetId="4" r:id="rId3"/>
  </sheets>
  <externalReferences>
    <externalReference r:id="rId4"/>
  </externalReferences>
  <definedNames>
    <definedName name="_xlnm.Print_Area" localSheetId="2">siHNF4A!$A$1:$Q$83</definedName>
    <definedName name="_xlnm.Print_Area" localSheetId="1">siKCNJ11!$A$1:$Q$83</definedName>
    <definedName name="_xlnm.Print_Area" localSheetId="0">siNTP!$A$1:$Q$83</definedName>
  </definedNames>
  <calcPr calcId="125725"/>
</workbook>
</file>

<file path=xl/calcChain.xml><?xml version="1.0" encoding="utf-8"?>
<calcChain xmlns="http://schemas.openxmlformats.org/spreadsheetml/2006/main">
  <c r="B13" i="3"/>
  <c r="B9"/>
  <c r="B10"/>
  <c r="B11"/>
  <c r="B12"/>
  <c r="B8"/>
  <c r="B9" i="1"/>
  <c r="B10"/>
  <c r="B11"/>
  <c r="B12"/>
  <c r="B13"/>
  <c r="B8"/>
  <c r="B9" i="4"/>
  <c r="B10"/>
  <c r="B11"/>
  <c r="B12"/>
  <c r="B13"/>
  <c r="B8"/>
  <c r="E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B15"/>
  <c r="B16"/>
  <c r="D22"/>
  <c r="E22"/>
  <c r="F22"/>
  <c r="G22"/>
  <c r="H22"/>
  <c r="J22"/>
  <c r="K22"/>
  <c r="D23"/>
  <c r="E23"/>
  <c r="F23"/>
  <c r="G23"/>
  <c r="H23"/>
  <c r="J23"/>
  <c r="K23"/>
  <c r="D24"/>
  <c r="E24"/>
  <c r="F24"/>
  <c r="G24"/>
  <c r="H24"/>
  <c r="J24"/>
  <c r="K24"/>
  <c r="D25"/>
  <c r="E25"/>
  <c r="F25"/>
  <c r="G25"/>
  <c r="H25"/>
  <c r="J25"/>
  <c r="K25"/>
  <c r="D26"/>
  <c r="E26"/>
  <c r="F26"/>
  <c r="G26"/>
  <c r="H26"/>
  <c r="J26"/>
  <c r="K26"/>
  <c r="D27"/>
  <c r="E27"/>
  <c r="F27"/>
  <c r="G27"/>
  <c r="H27"/>
  <c r="J27"/>
  <c r="K27"/>
  <c r="D31"/>
  <c r="E31"/>
  <c r="F31"/>
  <c r="G31"/>
  <c r="H31"/>
  <c r="J31"/>
  <c r="K31"/>
  <c r="D32"/>
  <c r="E32"/>
  <c r="F32"/>
  <c r="G32"/>
  <c r="H32"/>
  <c r="J32"/>
  <c r="K32"/>
  <c r="D33"/>
  <c r="E33"/>
  <c r="F33"/>
  <c r="G33"/>
  <c r="H33"/>
  <c r="J33"/>
  <c r="K33"/>
  <c r="D34"/>
  <c r="E34"/>
  <c r="F34"/>
  <c r="G34"/>
  <c r="H34"/>
  <c r="J34"/>
  <c r="K34"/>
  <c r="D35"/>
  <c r="E35"/>
  <c r="F35"/>
  <c r="G35"/>
  <c r="H35"/>
  <c r="J35"/>
  <c r="K35"/>
  <c r="D36"/>
  <c r="E36"/>
  <c r="F36"/>
  <c r="G36"/>
  <c r="H36"/>
  <c r="J36"/>
  <c r="K36"/>
  <c r="D40"/>
  <c r="E40"/>
  <c r="F40"/>
  <c r="G40"/>
  <c r="H40"/>
  <c r="J40"/>
  <c r="K40"/>
  <c r="D41"/>
  <c r="E41"/>
  <c r="F41"/>
  <c r="G41"/>
  <c r="H41"/>
  <c r="J41"/>
  <c r="K41"/>
  <c r="D42"/>
  <c r="E42"/>
  <c r="F42"/>
  <c r="G42"/>
  <c r="H42"/>
  <c r="J42"/>
  <c r="K42"/>
  <c r="D43"/>
  <c r="E43"/>
  <c r="F43"/>
  <c r="G43"/>
  <c r="H43"/>
  <c r="J43"/>
  <c r="K43"/>
  <c r="D44"/>
  <c r="E44"/>
  <c r="F44"/>
  <c r="G44"/>
  <c r="H44"/>
  <c r="J44"/>
  <c r="K44"/>
  <c r="D45"/>
  <c r="E45"/>
  <c r="F45"/>
  <c r="G45"/>
  <c r="H45"/>
  <c r="J45"/>
  <c r="K45"/>
  <c r="D50"/>
  <c r="E50"/>
  <c r="F50"/>
  <c r="G50"/>
  <c r="H50"/>
  <c r="J50"/>
  <c r="K50"/>
  <c r="L31" s="1"/>
  <c r="D51"/>
  <c r="E51"/>
  <c r="F51"/>
  <c r="G51"/>
  <c r="H51"/>
  <c r="J51"/>
  <c r="K51"/>
  <c r="L32" s="1"/>
  <c r="D52"/>
  <c r="E52"/>
  <c r="F52"/>
  <c r="G52"/>
  <c r="H52"/>
  <c r="J52"/>
  <c r="K52"/>
  <c r="L33" s="1"/>
  <c r="D53"/>
  <c r="E53"/>
  <c r="F53"/>
  <c r="G53"/>
  <c r="H53"/>
  <c r="J53"/>
  <c r="K53"/>
  <c r="L34" s="1"/>
  <c r="D54"/>
  <c r="E54"/>
  <c r="F54"/>
  <c r="G54"/>
  <c r="H54"/>
  <c r="J54"/>
  <c r="K54"/>
  <c r="L35" s="1"/>
  <c r="D55"/>
  <c r="E55"/>
  <c r="F55"/>
  <c r="G55"/>
  <c r="H55"/>
  <c r="J55"/>
  <c r="K55"/>
  <c r="L36" s="1"/>
  <c r="L27" l="1"/>
  <c r="L26"/>
  <c r="L25"/>
  <c r="L24"/>
  <c r="L23"/>
  <c r="L22"/>
  <c r="M36"/>
  <c r="L55"/>
  <c r="M35"/>
  <c r="L54"/>
  <c r="M34"/>
  <c r="L53"/>
  <c r="M33"/>
  <c r="L52"/>
  <c r="M32"/>
  <c r="L51"/>
  <c r="M31"/>
  <c r="L50"/>
  <c r="M27"/>
  <c r="L45"/>
  <c r="M26"/>
  <c r="L44"/>
  <c r="M25"/>
  <c r="L43"/>
  <c r="M24"/>
  <c r="L42"/>
  <c r="M23"/>
  <c r="L41"/>
  <c r="M22"/>
  <c r="L40"/>
  <c r="M40" l="1"/>
  <c r="B65" s="1"/>
  <c r="N40"/>
  <c r="C65" s="1"/>
  <c r="M43"/>
  <c r="B67" s="1"/>
  <c r="N43"/>
  <c r="C67" s="1"/>
  <c r="M50"/>
  <c r="B66" s="1"/>
  <c r="N50"/>
  <c r="C66" s="1"/>
  <c r="O50"/>
  <c r="M53"/>
  <c r="B68" s="1"/>
  <c r="N53"/>
  <c r="C68" s="1"/>
  <c r="O53"/>
  <c r="O51"/>
  <c r="O52"/>
  <c r="O54"/>
  <c r="O55"/>
  <c r="P53" l="1"/>
  <c r="N59" s="1"/>
  <c r="Q53"/>
  <c r="O59" s="1"/>
  <c r="P50"/>
  <c r="N58" s="1"/>
  <c r="Q50"/>
  <c r="O58" s="1"/>
  <c r="D51" i="1" l="1"/>
  <c r="D52"/>
  <c r="D53"/>
  <c r="D54"/>
  <c r="D55"/>
  <c r="D50"/>
  <c r="D41"/>
  <c r="D42"/>
  <c r="D43"/>
  <c r="D44"/>
  <c r="D45"/>
  <c r="D40"/>
  <c r="D23"/>
  <c r="D24"/>
  <c r="D25"/>
  <c r="D26"/>
  <c r="D27"/>
  <c r="D22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F9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D36" i="1"/>
  <c r="D35"/>
  <c r="D34"/>
  <c r="D33"/>
  <c r="D32"/>
  <c r="D31"/>
  <c r="E13"/>
  <c r="G13"/>
  <c r="E12"/>
  <c r="G12"/>
  <c r="E11"/>
  <c r="G11"/>
  <c r="E10"/>
  <c r="G10"/>
  <c r="E9"/>
  <c r="G9"/>
  <c r="E8"/>
  <c r="E36" s="1"/>
  <c r="F36" s="1"/>
  <c r="L36" i="3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F9" i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3"/>
  <c r="F33" s="1"/>
  <c r="E35"/>
  <c r="F35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3"/>
  <c r="F53" s="1"/>
  <c r="E55"/>
  <c r="F55" s="1"/>
  <c r="B15"/>
  <c r="B16"/>
  <c r="G36"/>
  <c r="H36" s="1"/>
  <c r="J36" s="1"/>
  <c r="K36" s="1"/>
  <c r="G23"/>
  <c r="H23" s="1"/>
  <c r="J23" s="1"/>
  <c r="K23" s="1"/>
  <c r="G25"/>
  <c r="H25" s="1"/>
  <c r="J25" s="1"/>
  <c r="K25" s="1"/>
  <c r="G27"/>
  <c r="H27" s="1"/>
  <c r="J27" s="1"/>
  <c r="K27" s="1"/>
  <c r="G41"/>
  <c r="H41" s="1"/>
  <c r="J41" s="1"/>
  <c r="K41" s="1"/>
  <c r="G43"/>
  <c r="H43" s="1"/>
  <c r="J43" s="1"/>
  <c r="K43" s="1"/>
  <c r="G45"/>
  <c r="H45" s="1"/>
  <c r="J45" s="1"/>
  <c r="K45" s="1"/>
  <c r="G51"/>
  <c r="H51" s="1"/>
  <c r="J51" s="1"/>
  <c r="K51" s="1"/>
  <c r="G53"/>
  <c r="H53" s="1"/>
  <c r="J53" s="1"/>
  <c r="K53" s="1"/>
  <c r="G55"/>
  <c r="H55" s="1"/>
  <c r="J55" s="1"/>
  <c r="K55" s="1"/>
  <c r="G22"/>
  <c r="H22" s="1"/>
  <c r="J22" s="1"/>
  <c r="K22" s="1"/>
  <c r="G24"/>
  <c r="H24" s="1"/>
  <c r="J24" s="1"/>
  <c r="K24" s="1"/>
  <c r="G26"/>
  <c r="H26" s="1"/>
  <c r="J26" s="1"/>
  <c r="K26" s="1"/>
  <c r="G31"/>
  <c r="H31" s="1"/>
  <c r="J31" s="1"/>
  <c r="K31" s="1"/>
  <c r="G33"/>
  <c r="H33" s="1"/>
  <c r="J33" s="1"/>
  <c r="K33" s="1"/>
  <c r="G35"/>
  <c r="H35" s="1"/>
  <c r="J35" s="1"/>
  <c r="K35" s="1"/>
  <c r="G40"/>
  <c r="H40" s="1"/>
  <c r="J40" s="1"/>
  <c r="K40" s="1"/>
  <c r="G42"/>
  <c r="H42" s="1"/>
  <c r="J42" s="1"/>
  <c r="K42" s="1"/>
  <c r="G44"/>
  <c r="H44" s="1"/>
  <c r="J44" s="1"/>
  <c r="K44" s="1"/>
  <c r="G50"/>
  <c r="H50" s="1"/>
  <c r="J50" s="1"/>
  <c r="K50" s="1"/>
  <c r="E52"/>
  <c r="F52" s="1"/>
  <c r="G52" s="1"/>
  <c r="H52" s="1"/>
  <c r="J52" s="1"/>
  <c r="K52" s="1"/>
  <c r="E54"/>
  <c r="F54" s="1"/>
  <c r="G54" s="1"/>
  <c r="H54" s="1"/>
  <c r="J54" s="1"/>
  <c r="K54" s="1"/>
  <c r="E32"/>
  <c r="F32" s="1"/>
  <c r="G32" s="1"/>
  <c r="H32" s="1"/>
  <c r="J32" s="1"/>
  <c r="K32" s="1"/>
  <c r="L32" s="1"/>
  <c r="M32" s="1"/>
  <c r="E34"/>
  <c r="F34" s="1"/>
  <c r="G34" s="1"/>
  <c r="H34" s="1"/>
  <c r="J34" s="1"/>
  <c r="K34" s="1"/>
  <c r="L34" s="1"/>
  <c r="M34" s="1"/>
  <c r="L40" i="3" l="1"/>
  <c r="L41"/>
  <c r="L42"/>
  <c r="L43"/>
  <c r="L44"/>
  <c r="L45"/>
  <c r="L50"/>
  <c r="L51"/>
  <c r="O51" s="1"/>
  <c r="L52"/>
  <c r="O52" s="1"/>
  <c r="L53"/>
  <c r="L54"/>
  <c r="O54" s="1"/>
  <c r="L55"/>
  <c r="O55" s="1"/>
  <c r="L33" i="1"/>
  <c r="M33" s="1"/>
  <c r="L26"/>
  <c r="M26" s="1"/>
  <c r="L22"/>
  <c r="M22" s="1"/>
  <c r="L53"/>
  <c r="L25"/>
  <c r="M25" s="1"/>
  <c r="L36"/>
  <c r="M36" s="1"/>
  <c r="L35"/>
  <c r="M35" s="1"/>
  <c r="L31"/>
  <c r="M31" s="1"/>
  <c r="L24"/>
  <c r="M24" s="1"/>
  <c r="L55"/>
  <c r="L51"/>
  <c r="L43"/>
  <c r="L27"/>
  <c r="M27" s="1"/>
  <c r="L23"/>
  <c r="M23" s="1"/>
  <c r="O53" i="3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1"/>
  <c r="L50"/>
  <c r="L41"/>
  <c r="O51" s="1"/>
  <c r="L40"/>
  <c r="L52"/>
  <c r="L42"/>
  <c r="L54"/>
  <c r="L45"/>
  <c r="O55" s="1"/>
  <c r="L44"/>
  <c r="N43" s="1"/>
  <c r="C67" s="1"/>
  <c r="Q50" i="3" l="1"/>
  <c r="O58" s="1"/>
  <c r="P50"/>
  <c r="N58" s="1"/>
  <c r="Q53"/>
  <c r="O59" s="1"/>
  <c r="P53"/>
  <c r="N59" s="1"/>
  <c r="M40" i="1"/>
  <c r="B65" s="1"/>
  <c r="N40"/>
  <c r="C65" s="1"/>
  <c r="O50"/>
  <c r="M50"/>
  <c r="B66" s="1"/>
  <c r="N50"/>
  <c r="C66" s="1"/>
  <c r="O54"/>
  <c r="M43"/>
  <c r="B67" s="1"/>
  <c r="M53"/>
  <c r="B68" s="1"/>
  <c r="N53"/>
  <c r="C68" s="1"/>
  <c r="P53"/>
  <c r="N59" s="1"/>
  <c r="Q53"/>
  <c r="O59" s="1"/>
  <c r="O52"/>
  <c r="Q50" l="1"/>
  <c r="O58" s="1"/>
  <c r="P50"/>
  <c r="N58" s="1"/>
</calcChain>
</file>

<file path=xl/sharedStrings.xml><?xml version="1.0" encoding="utf-8"?>
<sst xmlns="http://schemas.openxmlformats.org/spreadsheetml/2006/main" count="297" uniqueCount="53">
  <si>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</si>
  <si>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</si>
  <si>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</si>
  <si>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</si>
  <si>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</si>
  <si>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</si>
  <si>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</si>
  <si>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</si>
  <si>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</si>
  <si>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</si>
  <si>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</si>
  <si>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</si>
  <si>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</si>
  <si>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</si>
  <si>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</si>
  <si>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</si>
  <si>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</si>
  <si>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</si>
  <si>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</si>
  <si>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</si>
  <si>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</si>
  <si>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</si>
  <si>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</si>
  <si>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</si>
  <si>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</si>
  <si>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</si>
  <si>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</si>
  <si>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</si>
  <si>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</si>
  <si>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</si>
  <si>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</si>
  <si>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</si>
  <si>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</si>
  <si>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</si>
  <si>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</si>
  <si>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</si>
  <si>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</si>
  <si>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</si>
  <si>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</si>
  <si>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</si>
  <si>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</si>
  <si>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</si>
  <si>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</si>
  <si>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</si>
  <si>
    <t>mean</t>
    <phoneticPr fontId="0" type="noConversion"/>
  </si>
  <si>
    <t xml:space="preserve"> insulin secretion (% of content) </t>
    <phoneticPr fontId="0" type="noConversion"/>
  </si>
  <si>
    <t>Total ng (in 100 ul)</t>
    <phoneticPr fontId="0" type="noConversion"/>
  </si>
  <si>
    <t>dilutions to measure</t>
    <phoneticPr fontId="0" type="noConversion"/>
  </si>
  <si>
    <t>log conc</t>
    <phoneticPr fontId="0" type="noConversion"/>
  </si>
  <si>
    <t>log (Abs)</t>
    <phoneticPr fontId="0" type="noConversion"/>
  </si>
  <si>
    <t>mean-BK</t>
    <phoneticPr fontId="0" type="noConversion"/>
  </si>
  <si>
    <t>log (Conc)</t>
    <phoneticPr fontId="0" type="noConversion"/>
  </si>
  <si>
    <t>mU/L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</si>
</sst>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" xfId="0" applyBorder="1"/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" xfId="0" applyFont="1" applyBorder="1"/>
    <xf numFmtId="0" fontId="1" fillId="0" borderId="0" xfId="6" applyFill="1"/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-1.6989700043360187</c:v>
                </c:pt>
                <c:pt idx="1">
                  <c:v>-1.0021769192542747</c:v>
                </c:pt>
                <c:pt idx="2">
                  <c:v>-0.49825627037200554</c:v>
                </c:pt>
                <c:pt idx="3">
                  <c:v>3.941411917613713E-2</c:v>
                </c:pt>
                <c:pt idx="4">
                  <c:v>0.26834391395106466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0.23049380051189561</c:v>
                  </c:pt>
                  <c:pt idx="1">
                    <c:v>0.14878291794854809</c:v>
                  </c:pt>
                  <c:pt idx="2">
                    <c:v>0.3361957000765799</c:v>
                  </c:pt>
                  <c:pt idx="3">
                    <c:v>0.43053777994877396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0.23049380051189561</c:v>
                  </c:pt>
                  <c:pt idx="1">
                    <c:v>0.14878291794854809</c:v>
                  </c:pt>
                  <c:pt idx="2">
                    <c:v>0.3361957000765799</c:v>
                  </c:pt>
                  <c:pt idx="3">
                    <c:v>0.43053777994877396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0.85959583184948374</c:v>
                </c:pt>
                <c:pt idx="1">
                  <c:v>1.0795357246970525</c:v>
                </c:pt>
                <c:pt idx="2">
                  <c:v>1.2600722248421621</c:v>
                </c:pt>
                <c:pt idx="3">
                  <c:v>2.1365061789145385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0.38078198958498904</c:v>
                  </c:pt>
                  <c:pt idx="1">
                    <c:v>0.19374295648646317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0.38078198958498904</c:v>
                  </c:pt>
                  <c:pt idx="1">
                    <c:v>0.19374295648646317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1.3134167334974534</c:v>
                </c:pt>
                <c:pt idx="1">
                  <c:v>1.7234857464969344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siKCNJ11!$G$9:$G$13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siKCNJ11!$H$9:$H$13</c:f>
              <c:numCache>
                <c:formatCode>0.00</c:formatCode>
                <c:ptCount val="5"/>
                <c:pt idx="0">
                  <c:v>-1.6989700043360187</c:v>
                </c:pt>
                <c:pt idx="1">
                  <c:v>-1.0021769192542747</c:v>
                </c:pt>
                <c:pt idx="2">
                  <c:v>-0.49825627037200554</c:v>
                </c:pt>
                <c:pt idx="3">
                  <c:v>3.941411917613713E-2</c:v>
                </c:pt>
                <c:pt idx="4">
                  <c:v>0.26834391395106466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siKCNJ11!$C$65:$C$68</c:f>
                <c:numCache>
                  <c:formatCode>General</c:formatCode>
                  <c:ptCount val="4"/>
                  <c:pt idx="0">
                    <c:v>0.17181679827521473</c:v>
                  </c:pt>
                  <c:pt idx="1">
                    <c:v>0.11886586042375145</c:v>
                  </c:pt>
                  <c:pt idx="2">
                    <c:v>0.1468809199999907</c:v>
                  </c:pt>
                  <c:pt idx="3">
                    <c:v>0.56361225543476623</c:v>
                  </c:pt>
                </c:numCache>
              </c:numRef>
            </c:plus>
            <c:minus>
              <c:numRef>
                <c:f>siKCNJ11!$C$65:$C$68</c:f>
                <c:numCache>
                  <c:formatCode>General</c:formatCode>
                  <c:ptCount val="4"/>
                  <c:pt idx="0">
                    <c:v>0.17181679827521473</c:v>
                  </c:pt>
                  <c:pt idx="1">
                    <c:v>0.11886586042375145</c:v>
                  </c:pt>
                  <c:pt idx="2">
                    <c:v>0.1468809199999907</c:v>
                  </c:pt>
                  <c:pt idx="3">
                    <c:v>0.56361225543476623</c:v>
                  </c:pt>
                </c:numCache>
              </c:numRef>
            </c:minus>
          </c:errBars>
          <c:cat>
            <c:strRef>
              <c:f>(siKCNJ11!$A$65,siKCNJ11!$A$66,siKCNJ11!$A$67,siKCNJ11!$A$68)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siKCNJ11!$B$65:$B$68</c:f>
              <c:numCache>
                <c:formatCode>0.0</c:formatCode>
                <c:ptCount val="4"/>
                <c:pt idx="0">
                  <c:v>0.76421077683396843</c:v>
                </c:pt>
                <c:pt idx="1">
                  <c:v>1.0040560946807269</c:v>
                </c:pt>
                <c:pt idx="2">
                  <c:v>1.1691092550257187</c:v>
                </c:pt>
                <c:pt idx="3">
                  <c:v>2.9630331565828065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"/>
          <c:y val="2.7200801823077353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siKCNJ11!$O$58:$O$59</c:f>
                <c:numCache>
                  <c:formatCode>General</c:formatCode>
                  <c:ptCount val="2"/>
                  <c:pt idx="0">
                    <c:v>0.1887725713536923</c:v>
                  </c:pt>
                  <c:pt idx="1">
                    <c:v>0.36793951877541925</c:v>
                  </c:pt>
                </c:numCache>
              </c:numRef>
            </c:plus>
            <c:minus>
              <c:numRef>
                <c:f>siKCNJ11!$O$58:$O$59</c:f>
                <c:numCache>
                  <c:formatCode>General</c:formatCode>
                  <c:ptCount val="2"/>
                  <c:pt idx="0">
                    <c:v>0.1887725713536923</c:v>
                  </c:pt>
                  <c:pt idx="1">
                    <c:v>0.36793951877541925</c:v>
                  </c:pt>
                </c:numCache>
              </c:numRef>
            </c:minus>
          </c:errBars>
          <c:cat>
            <c:strRef>
              <c:f>siKCNJ11!$M$58:$M$59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siKCNJ11!$N$58:$N$59</c:f>
              <c:numCache>
                <c:formatCode>0.0</c:formatCode>
                <c:ptCount val="2"/>
                <c:pt idx="0">
                  <c:v>1.3372824057958319</c:v>
                </c:pt>
                <c:pt idx="1">
                  <c:v>2.5357763970831271</c:v>
                </c:pt>
              </c:numCache>
            </c:numRef>
          </c:val>
        </c:ser>
        <c:axId val="60554624"/>
        <c:axId val="60568704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8704"/>
        <c:crosses val="autoZero"/>
        <c:auto val="1"/>
        <c:lblAlgn val="ctr"/>
        <c:lblOffset val="100"/>
      </c:catAx>
      <c:valAx>
        <c:axId val="605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siKCNJ11!$M$57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-1.6989700043360187</c:v>
                </c:pt>
                <c:pt idx="1">
                  <c:v>-1.0021769192542747</c:v>
                </c:pt>
                <c:pt idx="2">
                  <c:v>-0.49825627037200554</c:v>
                </c:pt>
                <c:pt idx="3">
                  <c:v>3.941411917613713E-2</c:v>
                </c:pt>
                <c:pt idx="4">
                  <c:v>0.26834391395106466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9.4580855747555502E-3</c:v>
                  </c:pt>
                  <c:pt idx="1">
                    <c:v>0.15909710382646117</c:v>
                  </c:pt>
                  <c:pt idx="2">
                    <c:v>8.8857609968961734E-2</c:v>
                  </c:pt>
                  <c:pt idx="3">
                    <c:v>0.35525125372516164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9.4580855747555502E-3</c:v>
                  </c:pt>
                  <c:pt idx="1">
                    <c:v>0.15909710382646117</c:v>
                  </c:pt>
                  <c:pt idx="2">
                    <c:v>8.8857609968961734E-2</c:v>
                  </c:pt>
                  <c:pt idx="3">
                    <c:v>0.35525125372516164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0.7428041686517961</c:v>
                </c:pt>
                <c:pt idx="1">
                  <c:v>2.3183373415066657</c:v>
                </c:pt>
                <c:pt idx="2">
                  <c:v>1.0879932667148611</c:v>
                </c:pt>
                <c:pt idx="3">
                  <c:v>1.64993887752178</c:v>
                </c:pt>
              </c:numCache>
            </c:numRef>
          </c:val>
        </c:ser>
        <c:axId val="60647680"/>
        <c:axId val="60665856"/>
      </c:barChart>
      <c:catAx>
        <c:axId val="60647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5856"/>
        <c:crosses val="autoZero"/>
        <c:auto val="1"/>
        <c:lblAlgn val="ctr"/>
        <c:lblOffset val="100"/>
      </c:catAx>
      <c:valAx>
        <c:axId val="6066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49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47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05"/>
          <c:y val="2.72008018230773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0.20112436608789802</c:v>
                  </c:pt>
                  <c:pt idx="1">
                    <c:v>0.24318105317690308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0.20112436608789802</c:v>
                  </c:pt>
                  <c:pt idx="1">
                    <c:v>0.24318105317690308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3.1206512106239082</c:v>
                </c:pt>
                <c:pt idx="1">
                  <c:v>1.5079410054490741</c:v>
                </c:pt>
              </c:numCache>
            </c:numRef>
          </c:val>
        </c:ser>
        <c:axId val="60772352"/>
        <c:axId val="60773888"/>
      </c:barChart>
      <c:catAx>
        <c:axId val="60772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3888"/>
        <c:crosses val="autoZero"/>
        <c:auto val="1"/>
        <c:lblAlgn val="ctr"/>
        <c:lblOffset val="100"/>
      </c:catAx>
      <c:valAx>
        <c:axId val="60773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C16" sqref="C16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D2" s="38"/>
      <c r="E2" s="65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4.9000000000000002E-2</v>
      </c>
      <c r="D8" s="63">
        <v>5.6000000000000001E-2</v>
      </c>
      <c r="E8" s="11">
        <f t="shared" ref="E8:E13" si="0">AVERAGE(C8:D8)</f>
        <v>5.2500000000000005E-2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2" si="1">A9/23</f>
        <v>0.13695652173913042</v>
      </c>
      <c r="C9" s="63">
        <v>6.8000000000000005E-2</v>
      </c>
      <c r="D9" s="63">
        <v>7.6999999999999999E-2</v>
      </c>
      <c r="E9" s="11">
        <f t="shared" si="0"/>
        <v>7.2500000000000009E-2</v>
      </c>
      <c r="F9" s="12">
        <f>(E9-$E$8)</f>
        <v>2.0000000000000004E-2</v>
      </c>
      <c r="G9" s="12">
        <f>LOG(B9)</f>
        <v>-0.86341728222799241</v>
      </c>
      <c r="H9" s="12">
        <f>LOG(F9)</f>
        <v>-1.6989700043360187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3">
        <v>0.151</v>
      </c>
      <c r="D10" s="63">
        <v>0.153</v>
      </c>
      <c r="E10" s="11">
        <f t="shared" si="0"/>
        <v>0.152</v>
      </c>
      <c r="F10" s="12">
        <f>(E10-$E$8)</f>
        <v>9.9499999999999991E-2</v>
      </c>
      <c r="G10" s="12">
        <f>LOG(B10)</f>
        <v>-0.34469449671881253</v>
      </c>
      <c r="H10" s="12">
        <f>LOG(F10)</f>
        <v>-1.0021769192542747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3">
        <v>0.36499999999999999</v>
      </c>
      <c r="D11" s="63">
        <v>0.375</v>
      </c>
      <c r="E11" s="11">
        <f t="shared" si="0"/>
        <v>0.37</v>
      </c>
      <c r="F11" s="12">
        <f>(E11-$E$8)</f>
        <v>0.3175</v>
      </c>
      <c r="G11" s="12">
        <f>LOG(B11)</f>
        <v>0.13658271777200767</v>
      </c>
      <c r="H11" s="12">
        <f>LOG(F11)</f>
        <v>-0.49825627037200554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3">
        <v>1.1279999999999999</v>
      </c>
      <c r="D12" s="63">
        <v>1.167</v>
      </c>
      <c r="E12" s="11">
        <f t="shared" si="0"/>
        <v>1.1475</v>
      </c>
      <c r="F12" s="12">
        <f>(E12-$E$8)</f>
        <v>1.095</v>
      </c>
      <c r="G12" s="12">
        <f>LOG(B12)</f>
        <v>0.66357802924717735</v>
      </c>
      <c r="H12" s="12">
        <f>LOG(F12)</f>
        <v>3.941411917613713E-2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>A13/23</f>
        <v>9.1304347826086953</v>
      </c>
      <c r="C13" s="63">
        <v>1.8879999999999999</v>
      </c>
      <c r="D13" s="63">
        <v>1.927</v>
      </c>
      <c r="E13" s="11">
        <f t="shared" si="0"/>
        <v>1.9075</v>
      </c>
      <c r="F13" s="12">
        <f>(E13-$E$8)</f>
        <v>1.855</v>
      </c>
      <c r="G13" s="12">
        <f>LOG(B13)</f>
        <v>0.96049145871632635</v>
      </c>
      <c r="H13" s="12">
        <f>LOG(F13)</f>
        <v>0.26834391395106466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1.0745981018370494</v>
      </c>
      <c r="N15"/>
    </row>
    <row r="16" spans="1:20" ht="15">
      <c r="A16" s="5" t="s">
        <v>11</v>
      </c>
      <c r="B16" s="11">
        <f>INTERCEPT(H9:H13,G9:G13)</f>
        <v>-0.69708081093009489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6">
        <v>0.58199999999999996</v>
      </c>
      <c r="C22" s="66">
        <v>0.60199999999999998</v>
      </c>
      <c r="D22" s="27">
        <f>AVERAGE(B22:C22)</f>
        <v>0.59199999999999997</v>
      </c>
      <c r="E22" s="27">
        <f t="shared" ref="E22:E27" si="2">D22-E$8</f>
        <v>0.53949999999999998</v>
      </c>
      <c r="F22" s="27">
        <f>LOG(E22)</f>
        <v>-0.26800855098107051</v>
      </c>
      <c r="G22" s="28">
        <f>(F22-$B$16)/$B$15</f>
        <v>0.39928626266463318</v>
      </c>
      <c r="H22" s="28">
        <f>10^G22</f>
        <v>2.5077616848066748</v>
      </c>
      <c r="I22" s="29">
        <v>500</v>
      </c>
      <c r="J22" s="30">
        <f>(H22*I22)</f>
        <v>1253.8808424033375</v>
      </c>
      <c r="K22" s="31">
        <f>(0.05*J22/1000)*1000</f>
        <v>62.694042120166884</v>
      </c>
      <c r="L22" s="32">
        <f>K22+K40+K50</f>
        <v>63.753025041962808</v>
      </c>
      <c r="M22" s="33">
        <f>(L22*1000000/50000)/1000</f>
        <v>1.2750605008392564</v>
      </c>
      <c r="N22" s="34"/>
    </row>
    <row r="23" spans="1:17" ht="15">
      <c r="B23" s="66">
        <v>0.55100000000000005</v>
      </c>
      <c r="C23" s="66">
        <v>0.57799999999999996</v>
      </c>
      <c r="D23" s="27">
        <f t="shared" ref="D23:D27" si="3">AVERAGE(B23:C23)</f>
        <v>0.5645</v>
      </c>
      <c r="E23" s="27">
        <f t="shared" si="2"/>
        <v>0.51200000000000001</v>
      </c>
      <c r="F23" s="27">
        <f t="shared" ref="F23:F27" si="4">LOG(E23)</f>
        <v>-0.29073003902416922</v>
      </c>
      <c r="G23" s="28">
        <f t="shared" ref="G23:G27" si="5">(F23-$B$16)/$B$15</f>
        <v>0.3781420897833897</v>
      </c>
      <c r="H23" s="28">
        <f t="shared" ref="H23:H27" si="6">10^G23</f>
        <v>2.3885926400579525</v>
      </c>
      <c r="I23" s="29">
        <v>500</v>
      </c>
      <c r="J23" s="30">
        <f t="shared" ref="J23:J27" si="7">(H23*I23)</f>
        <v>1194.2963200289762</v>
      </c>
      <c r="K23" s="31">
        <f t="shared" ref="K23:K27" si="8">(0.05*J23/1000)*1000</f>
        <v>59.71481600144881</v>
      </c>
      <c r="L23" s="32">
        <f>K23+K41+K51</f>
        <v>61.0416722891852</v>
      </c>
      <c r="M23" s="33">
        <f t="shared" ref="M23:M27" si="9">(L23*1000000/50000)/1000</f>
        <v>1.220833445783704</v>
      </c>
      <c r="N23" s="34"/>
    </row>
    <row r="24" spans="1:17" ht="15">
      <c r="B24" s="66">
        <v>0.53100000000000003</v>
      </c>
      <c r="C24" s="66">
        <v>0.57799999999999996</v>
      </c>
      <c r="D24" s="27">
        <f t="shared" si="3"/>
        <v>0.55449999999999999</v>
      </c>
      <c r="E24" s="27">
        <f t="shared" si="2"/>
        <v>0.502</v>
      </c>
      <c r="F24" s="27">
        <f t="shared" si="4"/>
        <v>-0.29929628285498067</v>
      </c>
      <c r="G24" s="28">
        <f t="shared" si="5"/>
        <v>0.3701705106263381</v>
      </c>
      <c r="H24" s="28">
        <f t="shared" si="6"/>
        <v>2.3451493759482247</v>
      </c>
      <c r="I24" s="29">
        <v>500</v>
      </c>
      <c r="J24" s="30">
        <f t="shared" si="7"/>
        <v>1172.5746879741123</v>
      </c>
      <c r="K24" s="31">
        <f t="shared" si="8"/>
        <v>58.628734398705618</v>
      </c>
      <c r="L24" s="32">
        <f t="shared" ref="L24:L27" si="10">K24+K42+K52</f>
        <v>59.797703916152869</v>
      </c>
      <c r="M24" s="33">
        <f t="shared" si="9"/>
        <v>1.1959540783230576</v>
      </c>
      <c r="N24" s="34"/>
    </row>
    <row r="25" spans="1:17" ht="15">
      <c r="A25" s="1" t="s">
        <v>26</v>
      </c>
      <c r="B25" s="66">
        <v>0.54300000000000004</v>
      </c>
      <c r="C25" s="66">
        <v>0.54900000000000004</v>
      </c>
      <c r="D25" s="27">
        <f t="shared" si="3"/>
        <v>0.54600000000000004</v>
      </c>
      <c r="E25" s="27">
        <f t="shared" si="2"/>
        <v>0.49350000000000005</v>
      </c>
      <c r="F25" s="27">
        <f t="shared" si="4"/>
        <v>-0.30671284299434443</v>
      </c>
      <c r="G25" s="28">
        <f t="shared" si="5"/>
        <v>0.3632688046520906</v>
      </c>
      <c r="H25" s="28">
        <f t="shared" si="6"/>
        <v>2.3081753816491091</v>
      </c>
      <c r="I25" s="29">
        <v>500</v>
      </c>
      <c r="J25" s="30">
        <f t="shared" si="7"/>
        <v>1154.0876908245546</v>
      </c>
      <c r="K25" s="31">
        <f t="shared" si="8"/>
        <v>57.704384541227732</v>
      </c>
      <c r="L25" s="32">
        <f t="shared" si="10"/>
        <v>59.988395683739469</v>
      </c>
      <c r="M25" s="33">
        <f t="shared" si="9"/>
        <v>1.1997679136747892</v>
      </c>
      <c r="N25" s="34"/>
    </row>
    <row r="26" spans="1:17" ht="15">
      <c r="B26" s="66">
        <v>0.58699999999999997</v>
      </c>
      <c r="C26" s="66">
        <v>0.58499999999999996</v>
      </c>
      <c r="D26" s="27">
        <f t="shared" si="3"/>
        <v>0.58599999999999997</v>
      </c>
      <c r="E26" s="27">
        <f t="shared" si="2"/>
        <v>0.53349999999999997</v>
      </c>
      <c r="F26" s="27">
        <f t="shared" si="4"/>
        <v>-0.2728655762395113</v>
      </c>
      <c r="G26" s="28">
        <f t="shared" si="5"/>
        <v>0.39476640984697275</v>
      </c>
      <c r="H26" s="28">
        <f t="shared" si="6"/>
        <v>2.4817978834474959</v>
      </c>
      <c r="I26" s="29">
        <v>500</v>
      </c>
      <c r="J26" s="30">
        <f t="shared" si="7"/>
        <v>1240.8989417237478</v>
      </c>
      <c r="K26" s="31">
        <f t="shared" si="8"/>
        <v>62.044947086187392</v>
      </c>
      <c r="L26" s="32">
        <f t="shared" si="10"/>
        <v>64.483809029848885</v>
      </c>
      <c r="M26" s="33">
        <f t="shared" si="9"/>
        <v>1.2896761805969776</v>
      </c>
      <c r="N26" s="34"/>
    </row>
    <row r="27" spans="1:17" ht="15">
      <c r="B27" s="66">
        <v>0.61699999999999999</v>
      </c>
      <c r="C27" s="66">
        <v>0.61799999999999999</v>
      </c>
      <c r="D27" s="27">
        <f t="shared" si="3"/>
        <v>0.61749999999999994</v>
      </c>
      <c r="E27" s="27">
        <f t="shared" si="2"/>
        <v>0.56499999999999995</v>
      </c>
      <c r="F27" s="27">
        <f t="shared" si="4"/>
        <v>-0.2479515521805615</v>
      </c>
      <c r="G27" s="28">
        <f t="shared" si="5"/>
        <v>0.41795091391073264</v>
      </c>
      <c r="H27" s="28">
        <f t="shared" si="6"/>
        <v>2.6178871050755799</v>
      </c>
      <c r="I27" s="29">
        <v>500</v>
      </c>
      <c r="J27" s="30">
        <f t="shared" si="7"/>
        <v>1308.9435525377899</v>
      </c>
      <c r="K27" s="31">
        <f t="shared" si="8"/>
        <v>65.447177626889498</v>
      </c>
      <c r="L27" s="32">
        <f t="shared" si="10"/>
        <v>67.136868844967111</v>
      </c>
      <c r="M27" s="33">
        <f t="shared" si="9"/>
        <v>1.3427373768993422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6">
        <v>0.58199999999999996</v>
      </c>
      <c r="C31" s="66">
        <v>0.60199999999999998</v>
      </c>
      <c r="D31" s="27">
        <f t="shared" ref="D31:D36" si="11">AVERAGE(B31:C31)</f>
        <v>0.59199999999999997</v>
      </c>
      <c r="E31" s="27">
        <f t="shared" ref="E31:E36" si="12">D31-E$8</f>
        <v>0.53949999999999998</v>
      </c>
      <c r="F31" s="27">
        <f>LOG(E31)</f>
        <v>-0.26800855098107051</v>
      </c>
      <c r="G31" s="28">
        <f>(F31-$B$16)/$B$15</f>
        <v>0.39928626266463318</v>
      </c>
      <c r="H31" s="28">
        <f>10^G31</f>
        <v>2.5077616848066748</v>
      </c>
      <c r="I31" s="29">
        <v>500</v>
      </c>
      <c r="J31" s="30">
        <f>(H31*I31)</f>
        <v>1253.8808424033375</v>
      </c>
      <c r="K31" s="31">
        <f>(0.05*J31/1000)*1000</f>
        <v>62.694042120166884</v>
      </c>
      <c r="L31" s="32">
        <f>K31+K50</f>
        <v>63.28995592916857</v>
      </c>
      <c r="M31" s="33">
        <f>(L31*1000000/50000)/1000</f>
        <v>1.2657991185833715</v>
      </c>
      <c r="N31" s="35"/>
      <c r="Q31"/>
    </row>
    <row r="32" spans="1:17" ht="15">
      <c r="B32" s="66">
        <v>0.55100000000000005</v>
      </c>
      <c r="C32" s="66">
        <v>0.57799999999999996</v>
      </c>
      <c r="D32" s="27">
        <f t="shared" si="11"/>
        <v>0.5645</v>
      </c>
      <c r="E32" s="27">
        <f t="shared" si="12"/>
        <v>0.51200000000000001</v>
      </c>
      <c r="F32" s="27">
        <f t="shared" ref="F32:F36" si="13">LOG(E32)</f>
        <v>-0.29073003902416922</v>
      </c>
      <c r="G32" s="28">
        <f t="shared" ref="G32:G36" si="14">(F32-$B$16)/$B$15</f>
        <v>0.3781420897833897</v>
      </c>
      <c r="H32" s="28">
        <f t="shared" ref="H32:H36" si="15">10^G32</f>
        <v>2.3885926400579525</v>
      </c>
      <c r="I32" s="29">
        <v>500</v>
      </c>
      <c r="J32" s="30">
        <f t="shared" ref="J32:J36" si="16">(H32*I32)</f>
        <v>1194.2963200289762</v>
      </c>
      <c r="K32" s="31">
        <f t="shared" ref="K32:K36" si="17">(0.05*J32/1000)*1000</f>
        <v>59.71481600144881</v>
      </c>
      <c r="L32" s="32">
        <f>K32+K51</f>
        <v>60.354497449773611</v>
      </c>
      <c r="M32" s="33">
        <f t="shared" ref="M32:M36" si="18">(L32*1000000/50000)/1000</f>
        <v>1.2070899489954723</v>
      </c>
      <c r="N32" s="36"/>
      <c r="Q32"/>
    </row>
    <row r="33" spans="1:21" ht="15">
      <c r="B33" s="66">
        <v>0.53100000000000003</v>
      </c>
      <c r="C33" s="66">
        <v>0.57799999999999996</v>
      </c>
      <c r="D33" s="27">
        <f t="shared" si="11"/>
        <v>0.55449999999999999</v>
      </c>
      <c r="E33" s="27">
        <f t="shared" si="12"/>
        <v>0.502</v>
      </c>
      <c r="F33" s="27">
        <f t="shared" si="13"/>
        <v>-0.29929628285498067</v>
      </c>
      <c r="G33" s="28">
        <f t="shared" si="14"/>
        <v>0.3701705106263381</v>
      </c>
      <c r="H33" s="28">
        <f t="shared" si="15"/>
        <v>2.3451493759482247</v>
      </c>
      <c r="I33" s="29">
        <v>500</v>
      </c>
      <c r="J33" s="30">
        <f t="shared" si="16"/>
        <v>1172.5746879741123</v>
      </c>
      <c r="K33" s="31">
        <f t="shared" si="17"/>
        <v>58.628734398705618</v>
      </c>
      <c r="L33" s="32">
        <f t="shared" ref="L33:L36" si="19">K33+K52</f>
        <v>59.3631588056776</v>
      </c>
      <c r="M33" s="33">
        <f t="shared" si="18"/>
        <v>1.1872631761135519</v>
      </c>
      <c r="N33" s="36"/>
      <c r="Q33"/>
      <c r="R33"/>
      <c r="S33"/>
    </row>
    <row r="34" spans="1:21" ht="15">
      <c r="A34" s="1" t="s">
        <v>26</v>
      </c>
      <c r="B34" s="66">
        <v>0.54300000000000004</v>
      </c>
      <c r="C34" s="66">
        <v>0.54900000000000004</v>
      </c>
      <c r="D34" s="27">
        <f t="shared" si="11"/>
        <v>0.54600000000000004</v>
      </c>
      <c r="E34" s="27">
        <f t="shared" si="12"/>
        <v>0.49350000000000005</v>
      </c>
      <c r="F34" s="27">
        <f t="shared" si="13"/>
        <v>-0.30671284299434443</v>
      </c>
      <c r="G34" s="28">
        <f t="shared" si="14"/>
        <v>0.3632688046520906</v>
      </c>
      <c r="H34" s="28">
        <f t="shared" si="15"/>
        <v>2.3081753816491091</v>
      </c>
      <c r="I34" s="29">
        <v>500</v>
      </c>
      <c r="J34" s="30">
        <f t="shared" si="16"/>
        <v>1154.0876908245546</v>
      </c>
      <c r="K34" s="31">
        <f t="shared" si="17"/>
        <v>57.704384541227732</v>
      </c>
      <c r="L34" s="32">
        <f t="shared" si="19"/>
        <v>59.164027565344242</v>
      </c>
      <c r="M34" s="33">
        <f t="shared" si="18"/>
        <v>1.1832805513068849</v>
      </c>
      <c r="N34" s="36"/>
      <c r="Q34"/>
      <c r="R34"/>
      <c r="S34"/>
    </row>
    <row r="35" spans="1:21" ht="15">
      <c r="B35" s="66">
        <v>0.58699999999999997</v>
      </c>
      <c r="C35" s="66">
        <v>0.58499999999999996</v>
      </c>
      <c r="D35" s="27">
        <f t="shared" si="11"/>
        <v>0.58599999999999997</v>
      </c>
      <c r="E35" s="27">
        <f t="shared" si="12"/>
        <v>0.53349999999999997</v>
      </c>
      <c r="F35" s="27">
        <f t="shared" si="13"/>
        <v>-0.2728655762395113</v>
      </c>
      <c r="G35" s="28">
        <f t="shared" si="14"/>
        <v>0.39476640984697275</v>
      </c>
      <c r="H35" s="28">
        <f t="shared" si="15"/>
        <v>2.4817978834474959</v>
      </c>
      <c r="I35" s="29">
        <v>500</v>
      </c>
      <c r="J35" s="30">
        <f t="shared" si="16"/>
        <v>1240.8989417237478</v>
      </c>
      <c r="K35" s="31">
        <f t="shared" si="17"/>
        <v>62.044947086187392</v>
      </c>
      <c r="L35" s="32">
        <f t="shared" si="19"/>
        <v>63.500858118728132</v>
      </c>
      <c r="M35" s="33">
        <f t="shared" si="18"/>
        <v>1.2700171623745626</v>
      </c>
      <c r="N35" s="36"/>
      <c r="Q35"/>
      <c r="R35"/>
      <c r="S35"/>
    </row>
    <row r="36" spans="1:21" ht="15">
      <c r="B36" s="66">
        <v>0.61699999999999999</v>
      </c>
      <c r="C36" s="66">
        <v>0.61799999999999999</v>
      </c>
      <c r="D36" s="27">
        <f t="shared" si="11"/>
        <v>0.61749999999999994</v>
      </c>
      <c r="E36" s="27">
        <f t="shared" si="12"/>
        <v>0.56499999999999995</v>
      </c>
      <c r="F36" s="27">
        <f t="shared" si="13"/>
        <v>-0.2479515521805615</v>
      </c>
      <c r="G36" s="28">
        <f t="shared" si="14"/>
        <v>0.41795091391073264</v>
      </c>
      <c r="H36" s="28">
        <f t="shared" si="15"/>
        <v>2.6178871050755799</v>
      </c>
      <c r="I36" s="29">
        <v>500</v>
      </c>
      <c r="J36" s="30">
        <f t="shared" si="16"/>
        <v>1308.9435525377899</v>
      </c>
      <c r="K36" s="31">
        <f t="shared" si="17"/>
        <v>65.447177626889498</v>
      </c>
      <c r="L36" s="32">
        <f t="shared" si="19"/>
        <v>66.544945572520461</v>
      </c>
      <c r="M36" s="33">
        <f t="shared" si="18"/>
        <v>1.3308989114504093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0.11</v>
      </c>
      <c r="C40" s="63">
        <v>0.10100000000000001</v>
      </c>
      <c r="D40" s="27">
        <f>AVERAGE(B40:C40)</f>
        <v>0.10550000000000001</v>
      </c>
      <c r="E40" s="27">
        <f t="shared" ref="E40:E45" si="20">D40-E$8</f>
        <v>5.3000000000000005E-2</v>
      </c>
      <c r="F40" s="27">
        <f t="shared" ref="F40:F45" si="21">LOG(E40)</f>
        <v>-1.2757241303992108</v>
      </c>
      <c r="G40" s="28">
        <f t="shared" ref="G40:G45" si="22">(F40-$B$16)/$B$15</f>
        <v>-0.53847416860304542</v>
      </c>
      <c r="H40" s="27">
        <f t="shared" ref="H40:H45" si="23">10^G40</f>
        <v>0.28941819549639752</v>
      </c>
      <c r="I40" s="41">
        <v>16</v>
      </c>
      <c r="J40" s="42">
        <f t="shared" ref="J40:J45" si="24">H40*I40</f>
        <v>4.6306911279423604</v>
      </c>
      <c r="K40" s="30">
        <f>(0.1*J40/1000)*1000</f>
        <v>0.46306911279423607</v>
      </c>
      <c r="L40" s="43">
        <f>K40*100/L22</f>
        <v>0.7263484556057378</v>
      </c>
      <c r="M40" s="30">
        <f>AVERAGE(L40:L42)</f>
        <v>0.85959583184948374</v>
      </c>
      <c r="N40" s="44">
        <f>STDEV(L40:L42)</f>
        <v>0.23049380051189561</v>
      </c>
      <c r="R40"/>
      <c r="S40"/>
      <c r="T40"/>
      <c r="U40"/>
    </row>
    <row r="41" spans="1:21" ht="15">
      <c r="B41" s="63">
        <v>0.13800000000000001</v>
      </c>
      <c r="C41" s="63">
        <v>0.129</v>
      </c>
      <c r="D41" s="27">
        <f t="shared" ref="D41:D45" si="25">AVERAGE(B41:C41)</f>
        <v>0.13350000000000001</v>
      </c>
      <c r="E41" s="27">
        <f t="shared" si="20"/>
        <v>8.1000000000000003E-2</v>
      </c>
      <c r="F41" s="27">
        <f t="shared" si="21"/>
        <v>-1.0915149811213503</v>
      </c>
      <c r="G41" s="28">
        <f t="shared" si="22"/>
        <v>-0.36705273303289981</v>
      </c>
      <c r="H41" s="27">
        <f t="shared" si="23"/>
        <v>0.4294842746322442</v>
      </c>
      <c r="I41" s="41">
        <v>16</v>
      </c>
      <c r="J41" s="42">
        <f t="shared" si="24"/>
        <v>6.8717483941159072</v>
      </c>
      <c r="K41" s="30">
        <f t="shared" ref="K41:K45" si="26">(0.1*J41/1000)*1000</f>
        <v>0.68717483941159074</v>
      </c>
      <c r="L41" s="43">
        <f t="shared" ref="L41:L45" si="27">K41*100/L23</f>
        <v>1.1257470735010286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0.106</v>
      </c>
      <c r="C42" s="63">
        <v>9.8000000000000004E-2</v>
      </c>
      <c r="D42" s="27">
        <f t="shared" si="25"/>
        <v>0.10200000000000001</v>
      </c>
      <c r="E42" s="27">
        <f t="shared" si="20"/>
        <v>4.9500000000000002E-2</v>
      </c>
      <c r="F42" s="27">
        <f t="shared" si="21"/>
        <v>-1.3053948010664314</v>
      </c>
      <c r="G42" s="28">
        <f t="shared" si="22"/>
        <v>-0.56608511507363557</v>
      </c>
      <c r="H42" s="27">
        <f t="shared" si="23"/>
        <v>0.27159069404704222</v>
      </c>
      <c r="I42" s="41">
        <v>16</v>
      </c>
      <c r="J42" s="42">
        <f t="shared" si="24"/>
        <v>4.3454511047526756</v>
      </c>
      <c r="K42" s="30">
        <f t="shared" si="26"/>
        <v>0.43454511047526756</v>
      </c>
      <c r="L42" s="43">
        <f t="shared" si="27"/>
        <v>0.72669196644168466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0.154</v>
      </c>
      <c r="C43" s="63">
        <v>0.14799999999999999</v>
      </c>
      <c r="D43" s="27">
        <f t="shared" si="25"/>
        <v>0.151</v>
      </c>
      <c r="E43" s="27">
        <f t="shared" si="20"/>
        <v>9.849999999999999E-2</v>
      </c>
      <c r="F43" s="27">
        <f t="shared" si="21"/>
        <v>-1.0065637695023884</v>
      </c>
      <c r="G43" s="28">
        <f t="shared" si="22"/>
        <v>-0.28799879512463816</v>
      </c>
      <c r="H43" s="27">
        <f t="shared" si="23"/>
        <v>0.51523007399701859</v>
      </c>
      <c r="I43" s="41">
        <v>16</v>
      </c>
      <c r="J43" s="42">
        <f t="shared" si="24"/>
        <v>8.2436811839522974</v>
      </c>
      <c r="K43" s="30">
        <f t="shared" si="26"/>
        <v>0.82436811839522983</v>
      </c>
      <c r="L43" s="43">
        <f t="shared" si="27"/>
        <v>1.3742126439608788</v>
      </c>
      <c r="M43" s="30">
        <f>AVERAGE(L43:L45)</f>
        <v>1.2600722248421621</v>
      </c>
      <c r="N43" s="44">
        <f>STDEV(L43:L45)</f>
        <v>0.3361957000765799</v>
      </c>
      <c r="R43"/>
      <c r="S43"/>
      <c r="T43"/>
      <c r="U43"/>
    </row>
    <row r="44" spans="1:21" ht="15">
      <c r="A44" s="45"/>
      <c r="B44" s="63">
        <v>0.17799999999999999</v>
      </c>
      <c r="C44" s="63">
        <v>0.16500000000000001</v>
      </c>
      <c r="D44" s="27">
        <f t="shared" si="25"/>
        <v>0.17149999999999999</v>
      </c>
      <c r="E44" s="27">
        <f t="shared" si="20"/>
        <v>0.11899999999999998</v>
      </c>
      <c r="F44" s="27">
        <f t="shared" si="21"/>
        <v>-0.9244530386074693</v>
      </c>
      <c r="G44" s="28">
        <f t="shared" si="22"/>
        <v>-0.21158815308595513</v>
      </c>
      <c r="H44" s="27">
        <f t="shared" si="23"/>
        <v>0.61434431945047241</v>
      </c>
      <c r="I44" s="41">
        <v>16</v>
      </c>
      <c r="J44" s="42">
        <f t="shared" si="24"/>
        <v>9.8295091112075585</v>
      </c>
      <c r="K44" s="30">
        <f t="shared" si="26"/>
        <v>0.98295091112075594</v>
      </c>
      <c r="L44" s="43">
        <f t="shared" si="27"/>
        <v>1.5243375444303517</v>
      </c>
      <c r="M44" s="30"/>
      <c r="N44" s="44"/>
      <c r="R44"/>
      <c r="S44"/>
      <c r="T44"/>
      <c r="U44"/>
    </row>
    <row r="45" spans="1:21" ht="15">
      <c r="A45" s="46"/>
      <c r="B45" s="63">
        <v>0.122</v>
      </c>
      <c r="C45" s="63">
        <v>0.121</v>
      </c>
      <c r="D45" s="27">
        <f t="shared" si="25"/>
        <v>0.1215</v>
      </c>
      <c r="E45" s="27">
        <f t="shared" si="20"/>
        <v>6.8999999999999992E-2</v>
      </c>
      <c r="F45" s="27">
        <f t="shared" si="21"/>
        <v>-1.1611509092627448</v>
      </c>
      <c r="G45" s="28">
        <f t="shared" si="22"/>
        <v>-0.43185456733946553</v>
      </c>
      <c r="H45" s="27">
        <f t="shared" si="23"/>
        <v>0.36995204527916026</v>
      </c>
      <c r="I45" s="41">
        <v>16</v>
      </c>
      <c r="J45" s="42">
        <f t="shared" si="24"/>
        <v>5.9192327244665641</v>
      </c>
      <c r="K45" s="30">
        <f t="shared" si="26"/>
        <v>0.59192327244665643</v>
      </c>
      <c r="L45" s="43">
        <f t="shared" si="27"/>
        <v>0.88166648613525522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0.125</v>
      </c>
      <c r="C50" s="63">
        <v>0.11899999999999999</v>
      </c>
      <c r="D50" s="27">
        <f>AVERAGE(B50:C50)</f>
        <v>0.122</v>
      </c>
      <c r="E50" s="27">
        <f t="shared" ref="E50:E55" si="28">D50-E$8</f>
        <v>6.9499999999999992E-2</v>
      </c>
      <c r="F50" s="27">
        <f t="shared" ref="F50:F55" si="29">LOG(E50)</f>
        <v>-1.1580151954098861</v>
      </c>
      <c r="G50" s="28">
        <f t="shared" ref="G50:G55" si="30">(F50-$B$16)/$B$15</f>
        <v>-0.42893653328794606</v>
      </c>
      <c r="H50" s="27">
        <f t="shared" ref="H50:H55" si="31">10^G50</f>
        <v>0.37244613062605592</v>
      </c>
      <c r="I50" s="41">
        <v>16</v>
      </c>
      <c r="J50" s="42">
        <f t="shared" ref="J50:J55" si="32">H50*I50</f>
        <v>5.9591380900168947</v>
      </c>
      <c r="K50" s="30">
        <f>(0.1*J50/1000)*1000</f>
        <v>0.59591380900168944</v>
      </c>
      <c r="L50" s="43">
        <f t="shared" ref="L50:L55" si="33">K50*100/L31</f>
        <v>0.94156142195550085</v>
      </c>
      <c r="M50" s="30">
        <f>AVERAGE(L50:L52)</f>
        <v>1.0795357246970525</v>
      </c>
      <c r="N50" s="44">
        <f>STDEV(L50:L52)</f>
        <v>0.14878291794854809</v>
      </c>
      <c r="O50" s="48">
        <f>L50/L40</f>
        <v>1.296294381420948</v>
      </c>
      <c r="P50" s="30">
        <f>AVERAGE(O50:O52)</f>
        <v>1.3134167334974534</v>
      </c>
      <c r="Q50" s="44">
        <f>STDEV(O50:O52)</f>
        <v>0.38078198958498904</v>
      </c>
      <c r="S50"/>
      <c r="T50"/>
    </row>
    <row r="51" spans="1:25" ht="15">
      <c r="B51" s="63">
        <v>0.128</v>
      </c>
      <c r="C51" s="63">
        <v>0.127</v>
      </c>
      <c r="D51" s="27">
        <f t="shared" ref="D51:D55" si="34">AVERAGE(B51:C51)</f>
        <v>0.1275</v>
      </c>
      <c r="E51" s="27">
        <f t="shared" si="28"/>
        <v>7.4999999999999997E-2</v>
      </c>
      <c r="F51" s="27">
        <f t="shared" si="29"/>
        <v>-1.1249387366082999</v>
      </c>
      <c r="G51" s="28">
        <f t="shared" si="30"/>
        <v>-0.3981562269156928</v>
      </c>
      <c r="H51" s="27">
        <f t="shared" si="31"/>
        <v>0.39980090520300071</v>
      </c>
      <c r="I51" s="41">
        <v>16</v>
      </c>
      <c r="J51" s="42">
        <f t="shared" si="32"/>
        <v>6.3968144832480114</v>
      </c>
      <c r="K51" s="30">
        <f t="shared" ref="K51:K55" si="35">(0.1*J51/1000)*1000</f>
        <v>0.63968144832480123</v>
      </c>
      <c r="L51" s="43">
        <f t="shared" si="33"/>
        <v>1.0598737051155758</v>
      </c>
      <c r="M51" s="30"/>
      <c r="N51" s="44"/>
      <c r="O51" s="2">
        <f t="shared" ref="O51:O55" si="36">L51/L41</f>
        <v>0.94148475271573273</v>
      </c>
      <c r="P51" s="30"/>
      <c r="Q51" s="44"/>
      <c r="S51"/>
      <c r="T51"/>
    </row>
    <row r="52" spans="1:25" ht="15">
      <c r="B52" s="63">
        <v>0.14399999999999999</v>
      </c>
      <c r="C52" s="63">
        <v>0.13500000000000001</v>
      </c>
      <c r="D52" s="27">
        <f t="shared" si="34"/>
        <v>0.13950000000000001</v>
      </c>
      <c r="E52" s="27">
        <f t="shared" si="28"/>
        <v>8.7000000000000008E-2</v>
      </c>
      <c r="F52" s="27">
        <f t="shared" si="29"/>
        <v>-1.0604807473813815</v>
      </c>
      <c r="G52" s="28">
        <f t="shared" si="30"/>
        <v>-0.33817288140565888</v>
      </c>
      <c r="H52" s="27">
        <f t="shared" si="31"/>
        <v>0.45901525435748924</v>
      </c>
      <c r="I52" s="41">
        <v>16</v>
      </c>
      <c r="J52" s="42">
        <f t="shared" si="32"/>
        <v>7.3442440697198279</v>
      </c>
      <c r="K52" s="30">
        <f t="shared" si="35"/>
        <v>0.73442440697198286</v>
      </c>
      <c r="L52" s="43">
        <f t="shared" si="33"/>
        <v>1.2371720470200807</v>
      </c>
      <c r="M52" s="30"/>
      <c r="N52" s="44"/>
      <c r="O52" s="2">
        <f t="shared" si="36"/>
        <v>1.7024710663556797</v>
      </c>
      <c r="P52" s="30"/>
      <c r="Q52" s="44"/>
      <c r="S52"/>
      <c r="T52"/>
    </row>
    <row r="53" spans="1:25" ht="15">
      <c r="A53" s="1" t="s">
        <v>26</v>
      </c>
      <c r="B53" s="63">
        <v>0.254</v>
      </c>
      <c r="C53" s="63">
        <v>0.215</v>
      </c>
      <c r="D53" s="27">
        <f t="shared" si="34"/>
        <v>0.23449999999999999</v>
      </c>
      <c r="E53" s="27">
        <f t="shared" si="28"/>
        <v>0.182</v>
      </c>
      <c r="F53" s="27">
        <f t="shared" si="29"/>
        <v>-0.73992861201492521</v>
      </c>
      <c r="G53" s="28">
        <f t="shared" si="30"/>
        <v>-3.9873326606087479E-2</v>
      </c>
      <c r="H53" s="27">
        <f t="shared" si="31"/>
        <v>0.91227689007282031</v>
      </c>
      <c r="I53" s="41">
        <v>16</v>
      </c>
      <c r="J53" s="42">
        <f t="shared" si="32"/>
        <v>14.596430241165125</v>
      </c>
      <c r="K53" s="30">
        <f t="shared" si="35"/>
        <v>1.4596430241165126</v>
      </c>
      <c r="L53" s="43">
        <f t="shared" si="33"/>
        <v>2.4671123386662557</v>
      </c>
      <c r="M53" s="30">
        <f>AVERAGE(L53:L55)</f>
        <v>2.1365061789145385</v>
      </c>
      <c r="N53" s="44">
        <f>STDEV(L53:L55)</f>
        <v>0.43053777994877396</v>
      </c>
      <c r="O53" s="2">
        <f t="shared" si="36"/>
        <v>1.7952915434945522</v>
      </c>
      <c r="P53" s="30">
        <f>AVERAGE(O53:O55)</f>
        <v>1.7234857464969344</v>
      </c>
      <c r="Q53" s="44">
        <f>STDEV(O53:O55)</f>
        <v>0.19374295648646317</v>
      </c>
      <c r="S53"/>
      <c r="T53"/>
    </row>
    <row r="54" spans="1:25" ht="15">
      <c r="A54" s="45"/>
      <c r="B54" s="63">
        <v>0.24399999999999999</v>
      </c>
      <c r="C54" s="63">
        <v>0.224</v>
      </c>
      <c r="D54" s="27">
        <f t="shared" si="34"/>
        <v>0.23399999999999999</v>
      </c>
      <c r="E54" s="27">
        <f t="shared" si="28"/>
        <v>0.18149999999999999</v>
      </c>
      <c r="F54" s="27">
        <f t="shared" si="29"/>
        <v>-0.74112337062786871</v>
      </c>
      <c r="G54" s="28">
        <f t="shared" si="30"/>
        <v>-4.0985145630242678E-2</v>
      </c>
      <c r="H54" s="27">
        <f t="shared" si="31"/>
        <v>0.90994439533796101</v>
      </c>
      <c r="I54" s="41">
        <v>16</v>
      </c>
      <c r="J54" s="42">
        <f t="shared" si="32"/>
        <v>14.559110325407376</v>
      </c>
      <c r="K54" s="30">
        <f t="shared" si="35"/>
        <v>1.4559110325407376</v>
      </c>
      <c r="L54" s="43">
        <f t="shared" si="33"/>
        <v>2.2927422962042616</v>
      </c>
      <c r="M54" s="30"/>
      <c r="N54" s="44"/>
      <c r="O54" s="2">
        <f t="shared" si="36"/>
        <v>1.5040909440179566</v>
      </c>
      <c r="P54" s="30"/>
      <c r="Q54" s="44"/>
      <c r="S54"/>
      <c r="T54"/>
    </row>
    <row r="55" spans="1:25" ht="15">
      <c r="A55" s="46"/>
      <c r="B55" s="63">
        <v>0.192</v>
      </c>
      <c r="C55" s="63">
        <v>0.18099999999999999</v>
      </c>
      <c r="D55" s="27">
        <f t="shared" si="34"/>
        <v>0.1865</v>
      </c>
      <c r="E55" s="27">
        <f t="shared" si="28"/>
        <v>0.13400000000000001</v>
      </c>
      <c r="F55" s="27">
        <f t="shared" si="29"/>
        <v>-0.8728952016351923</v>
      </c>
      <c r="G55" s="28">
        <f t="shared" si="30"/>
        <v>-0.16360943724406249</v>
      </c>
      <c r="H55" s="27">
        <f t="shared" si="31"/>
        <v>0.686104966019356</v>
      </c>
      <c r="I55" s="41">
        <v>16</v>
      </c>
      <c r="J55" s="42">
        <f t="shared" si="32"/>
        <v>10.977679456309696</v>
      </c>
      <c r="K55" s="30">
        <f t="shared" si="35"/>
        <v>1.0977679456309697</v>
      </c>
      <c r="L55" s="43">
        <f t="shared" si="33"/>
        <v>1.649663901873097</v>
      </c>
      <c r="M55" s="30"/>
      <c r="N55" s="44"/>
      <c r="O55" s="2">
        <f t="shared" si="36"/>
        <v>1.8710747519782944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1.3134167334974534</v>
      </c>
      <c r="O58" s="30">
        <f>Q50</f>
        <v>0.38078198958498904</v>
      </c>
    </row>
    <row r="59" spans="1:25" ht="15">
      <c r="D59"/>
      <c r="E59"/>
      <c r="G59"/>
      <c r="M59" s="2" t="s">
        <v>26</v>
      </c>
      <c r="N59" s="30">
        <f>P53</f>
        <v>1.7234857464969344</v>
      </c>
      <c r="O59" s="30">
        <f>Q53</f>
        <v>0.19374295648646317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0.85959583184948374</v>
      </c>
      <c r="C65" s="30">
        <f>N40</f>
        <v>0.23049380051189561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1.0795357246970525</v>
      </c>
      <c r="C66" s="30">
        <f>N50</f>
        <v>0.14878291794854809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1.2600722248421621</v>
      </c>
      <c r="C67" s="30">
        <f>N43</f>
        <v>0.3361957000765799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2.1365061789145385</v>
      </c>
      <c r="C68" s="30">
        <f>N53</f>
        <v>0.43053777994877396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D17" sqref="D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3">
        <v>4.9000000000000002E-2</v>
      </c>
      <c r="D8" s="63">
        <v>5.6000000000000001E-2</v>
      </c>
      <c r="E8" s="11">
        <f t="shared" ref="E8:E13" si="0">AVERAGE(C8:D8)</f>
        <v>5.2500000000000005E-2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3">
        <v>6.8000000000000005E-2</v>
      </c>
      <c r="D9" s="63">
        <v>7.6999999999999999E-2</v>
      </c>
      <c r="E9" s="11">
        <f t="shared" si="0"/>
        <v>7.2500000000000009E-2</v>
      </c>
      <c r="F9" s="12">
        <f>(E9-$E$8)</f>
        <v>2.0000000000000004E-2</v>
      </c>
      <c r="G9" s="12">
        <f>LOG(B9)</f>
        <v>-0.86341728222799241</v>
      </c>
      <c r="H9" s="12">
        <f>LOG(F9)</f>
        <v>-1.6989700043360187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3">
        <v>0.151</v>
      </c>
      <c r="D10" s="63">
        <v>0.153</v>
      </c>
      <c r="E10" s="11">
        <f t="shared" si="0"/>
        <v>0.152</v>
      </c>
      <c r="F10" s="12">
        <f>(E10-$E$8)</f>
        <v>9.9499999999999991E-2</v>
      </c>
      <c r="G10" s="12">
        <f>LOG(B10)</f>
        <v>-0.34469449671881253</v>
      </c>
      <c r="H10" s="12">
        <f>LOG(F10)</f>
        <v>-1.0021769192542747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3">
        <v>0.36499999999999999</v>
      </c>
      <c r="D11" s="63">
        <v>0.375</v>
      </c>
      <c r="E11" s="11">
        <f t="shared" si="0"/>
        <v>0.37</v>
      </c>
      <c r="F11" s="12">
        <f>(E11-$E$8)</f>
        <v>0.3175</v>
      </c>
      <c r="G11" s="12">
        <f>LOG(B11)</f>
        <v>0.13658271777200767</v>
      </c>
      <c r="H11" s="12">
        <f>LOG(F11)</f>
        <v>-0.49825627037200554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3">
        <v>1.1279999999999999</v>
      </c>
      <c r="D12" s="63">
        <v>1.167</v>
      </c>
      <c r="E12" s="11">
        <f t="shared" si="0"/>
        <v>1.1475</v>
      </c>
      <c r="F12" s="12">
        <f>(E12-$E$8)</f>
        <v>1.095</v>
      </c>
      <c r="G12" s="12">
        <f>LOG(B12)</f>
        <v>0.66357802924717735</v>
      </c>
      <c r="H12" s="12">
        <f>LOG(F12)</f>
        <v>3.941411917613713E-2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3">
        <v>1.8879999999999999</v>
      </c>
      <c r="D13" s="63">
        <v>1.927</v>
      </c>
      <c r="E13" s="11">
        <f t="shared" si="0"/>
        <v>1.9075</v>
      </c>
      <c r="F13" s="12">
        <f>(E13-$E$8)</f>
        <v>1.855</v>
      </c>
      <c r="G13" s="12">
        <f>LOG(B13)</f>
        <v>0.96049145871632635</v>
      </c>
      <c r="H13" s="12">
        <f>LOG(F13)</f>
        <v>0.26834391395106466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1.0745981018370494</v>
      </c>
      <c r="N15"/>
    </row>
    <row r="16" spans="1:20" ht="15">
      <c r="A16" s="5" t="s">
        <v>11</v>
      </c>
      <c r="B16" s="11">
        <f>INTERCEPT(H9:H13,G9:G13)</f>
        <v>-0.69708081093009489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0.74399999999999999</v>
      </c>
      <c r="C22" s="63">
        <v>0.76700000000000002</v>
      </c>
      <c r="D22" s="27">
        <f>AVERAGE(B22:C22)</f>
        <v>0.75550000000000006</v>
      </c>
      <c r="E22" s="27">
        <f t="shared" ref="E22:E27" si="2">D22-E$8</f>
        <v>0.70300000000000007</v>
      </c>
      <c r="F22" s="27">
        <f>LOG(E22)</f>
        <v>-0.15304467498017599</v>
      </c>
      <c r="G22" s="28">
        <f>(F22-$B$16)/$B$15</f>
        <v>0.50626939971313645</v>
      </c>
      <c r="H22" s="28">
        <f>10^G22</f>
        <v>3.2082588409099611</v>
      </c>
      <c r="I22" s="29">
        <v>500</v>
      </c>
      <c r="J22" s="30">
        <f>(H22*I22)</f>
        <v>1604.1294204549806</v>
      </c>
      <c r="K22" s="31">
        <f>(0.05*J22/1000)*1000</f>
        <v>80.206471022749042</v>
      </c>
      <c r="L22" s="32">
        <f>K22+K40+K50</f>
        <v>81.543041964026358</v>
      </c>
      <c r="M22" s="33">
        <f>(L22*1000000/50000)/1000</f>
        <v>1.6308608392805273</v>
      </c>
      <c r="N22" s="34"/>
    </row>
    <row r="23" spans="1:17" ht="15">
      <c r="B23" s="63">
        <v>0.72299999999999998</v>
      </c>
      <c r="C23" s="63">
        <v>0.73</v>
      </c>
      <c r="D23" s="27">
        <f t="shared" ref="D23:D27" si="3">AVERAGE(B23:C23)</f>
        <v>0.72649999999999992</v>
      </c>
      <c r="E23" s="27">
        <f t="shared" si="2"/>
        <v>0.67399999999999993</v>
      </c>
      <c r="F23" s="27">
        <f t="shared" ref="F23:F27" si="4">LOG(E23)</f>
        <v>-0.17134010346468023</v>
      </c>
      <c r="G23" s="28">
        <f t="shared" ref="G23:G27" si="5">(F23-$B$16)/$B$15</f>
        <v>0.48924403138871103</v>
      </c>
      <c r="H23" s="28">
        <f t="shared" ref="H23:H27" si="6">10^G23</f>
        <v>3.084920889751309</v>
      </c>
      <c r="I23" s="29">
        <v>500</v>
      </c>
      <c r="J23" s="30">
        <f t="shared" ref="J23:J27" si="7">(H23*I23)</f>
        <v>1542.4604448756545</v>
      </c>
      <c r="K23" s="31">
        <f t="shared" ref="K23:K27" si="8">(0.05*J23/1000)*1000</f>
        <v>77.123022243782728</v>
      </c>
      <c r="L23" s="32">
        <f>K23+K41+K51</f>
        <v>78.349981046450026</v>
      </c>
      <c r="M23" s="33">
        <f t="shared" ref="M23:M27" si="9">(L23*1000000/50000)/1000</f>
        <v>1.5669996209290005</v>
      </c>
      <c r="N23" s="34"/>
    </row>
    <row r="24" spans="1:17" ht="15">
      <c r="B24" s="63">
        <v>0.57899999999999996</v>
      </c>
      <c r="C24" s="63">
        <v>0.61299999999999999</v>
      </c>
      <c r="D24" s="27">
        <f t="shared" si="3"/>
        <v>0.59599999999999997</v>
      </c>
      <c r="E24" s="27">
        <f t="shared" si="2"/>
        <v>0.54349999999999998</v>
      </c>
      <c r="F24" s="27">
        <f t="shared" si="4"/>
        <v>-0.26480045157768667</v>
      </c>
      <c r="G24" s="28">
        <f t="shared" si="5"/>
        <v>0.40227165729533237</v>
      </c>
      <c r="H24" s="28">
        <f t="shared" si="6"/>
        <v>2.5250597389113394</v>
      </c>
      <c r="I24" s="29">
        <v>500</v>
      </c>
      <c r="J24" s="30">
        <f t="shared" si="7"/>
        <v>1262.5298694556698</v>
      </c>
      <c r="K24" s="31">
        <f t="shared" si="8"/>
        <v>63.126493472783501</v>
      </c>
      <c r="L24" s="32">
        <f t="shared" ref="L24:L27" si="10">K24+K42+K52</f>
        <v>64.46500966301123</v>
      </c>
      <c r="M24" s="33">
        <f t="shared" si="9"/>
        <v>1.2893001932602246</v>
      </c>
      <c r="N24" s="34"/>
    </row>
    <row r="25" spans="1:17" ht="15">
      <c r="A25" s="1" t="s">
        <v>26</v>
      </c>
      <c r="B25" s="63">
        <v>0.68100000000000005</v>
      </c>
      <c r="C25" s="63">
        <v>0.67100000000000004</v>
      </c>
      <c r="D25" s="27">
        <f t="shared" si="3"/>
        <v>0.67600000000000005</v>
      </c>
      <c r="E25" s="27">
        <f t="shared" si="2"/>
        <v>0.62350000000000005</v>
      </c>
      <c r="F25" s="27">
        <f t="shared" si="4"/>
        <v>-0.20516354218543853</v>
      </c>
      <c r="G25" s="28">
        <f t="shared" si="5"/>
        <v>0.45776860009682951</v>
      </c>
      <c r="H25" s="28">
        <f t="shared" si="6"/>
        <v>2.8692513859774067</v>
      </c>
      <c r="I25" s="29">
        <v>500</v>
      </c>
      <c r="J25" s="30">
        <f t="shared" si="7"/>
        <v>1434.6256929887033</v>
      </c>
      <c r="K25" s="31">
        <f t="shared" si="8"/>
        <v>71.731284649435167</v>
      </c>
      <c r="L25" s="32">
        <f t="shared" si="10"/>
        <v>74.288686416385659</v>
      </c>
      <c r="M25" s="33">
        <f t="shared" si="9"/>
        <v>1.4857737283277133</v>
      </c>
      <c r="N25" s="34"/>
    </row>
    <row r="26" spans="1:17" ht="15">
      <c r="B26" s="63">
        <v>0.60599999999999998</v>
      </c>
      <c r="C26" s="63">
        <v>0.58699999999999997</v>
      </c>
      <c r="D26" s="27">
        <f t="shared" si="3"/>
        <v>0.59650000000000003</v>
      </c>
      <c r="E26" s="27">
        <f t="shared" si="2"/>
        <v>0.54400000000000004</v>
      </c>
      <c r="F26" s="27">
        <f t="shared" si="4"/>
        <v>-0.26440110030182007</v>
      </c>
      <c r="G26" s="28">
        <f t="shared" si="5"/>
        <v>0.40264328579084518</v>
      </c>
      <c r="H26" s="28">
        <f t="shared" si="6"/>
        <v>2.5272213730008759</v>
      </c>
      <c r="I26" s="29">
        <v>500</v>
      </c>
      <c r="J26" s="30">
        <f t="shared" si="7"/>
        <v>1263.6106865004379</v>
      </c>
      <c r="K26" s="31">
        <f t="shared" si="8"/>
        <v>63.180534325021895</v>
      </c>
      <c r="L26" s="32">
        <f t="shared" si="10"/>
        <v>65.883468516077912</v>
      </c>
      <c r="M26" s="33">
        <f t="shared" si="9"/>
        <v>1.3176693703215583</v>
      </c>
      <c r="N26" s="34"/>
    </row>
    <row r="27" spans="1:17" ht="15">
      <c r="B27" s="63">
        <v>0.61799999999999999</v>
      </c>
      <c r="C27" s="63">
        <v>0.59499999999999997</v>
      </c>
      <c r="D27" s="27">
        <f t="shared" si="3"/>
        <v>0.60650000000000004</v>
      </c>
      <c r="E27" s="27">
        <f t="shared" si="2"/>
        <v>0.55400000000000005</v>
      </c>
      <c r="F27" s="27">
        <f t="shared" si="4"/>
        <v>-0.25649023527157022</v>
      </c>
      <c r="G27" s="28">
        <f t="shared" si="5"/>
        <v>0.41000498223970921</v>
      </c>
      <c r="H27" s="28">
        <f t="shared" si="6"/>
        <v>2.5704252705978106</v>
      </c>
      <c r="I27" s="29">
        <v>500</v>
      </c>
      <c r="J27" s="30">
        <f t="shared" si="7"/>
        <v>1285.2126352989053</v>
      </c>
      <c r="K27" s="31">
        <f t="shared" si="8"/>
        <v>64.260631764945273</v>
      </c>
      <c r="L27" s="32">
        <f t="shared" si="10"/>
        <v>67.462684427372324</v>
      </c>
      <c r="M27" s="33">
        <f t="shared" si="9"/>
        <v>1.3492536885474464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0.74399999999999999</v>
      </c>
      <c r="C31" s="63">
        <v>0.76700000000000002</v>
      </c>
      <c r="D31" s="27">
        <f t="shared" ref="D31:D36" si="11">AVERAGE(B31:C31)</f>
        <v>0.75550000000000006</v>
      </c>
      <c r="E31" s="27">
        <f t="shared" ref="E31:E36" si="12">D31-E$8</f>
        <v>0.70300000000000007</v>
      </c>
      <c r="F31" s="27">
        <f>LOG(E31)</f>
        <v>-0.15304467498017599</v>
      </c>
      <c r="G31" s="28">
        <f>(F31-$B$16)/$B$15</f>
        <v>0.50626939971313645</v>
      </c>
      <c r="H31" s="28">
        <f>10^G31</f>
        <v>3.2082588409099611</v>
      </c>
      <c r="I31" s="29">
        <v>500</v>
      </c>
      <c r="J31" s="30">
        <f>(H31*I31)</f>
        <v>1604.1294204549806</v>
      </c>
      <c r="K31" s="31">
        <f>(0.05*J31/1000)*1000</f>
        <v>80.206471022749042</v>
      </c>
      <c r="L31" s="32">
        <f>K31+K50</f>
        <v>81.015251618782315</v>
      </c>
      <c r="M31" s="33">
        <f>(L31*1000000/50000)/1000</f>
        <v>1.6203050323756463</v>
      </c>
      <c r="N31" s="35"/>
      <c r="Q31"/>
    </row>
    <row r="32" spans="1:17" ht="15">
      <c r="B32" s="63">
        <v>0.72299999999999998</v>
      </c>
      <c r="C32" s="63">
        <v>0.73</v>
      </c>
      <c r="D32" s="27">
        <f t="shared" si="11"/>
        <v>0.72649999999999992</v>
      </c>
      <c r="E32" s="27">
        <f t="shared" si="12"/>
        <v>0.67399999999999993</v>
      </c>
      <c r="F32" s="27">
        <f t="shared" ref="F32:F36" si="13">LOG(E32)</f>
        <v>-0.17134010346468023</v>
      </c>
      <c r="G32" s="28">
        <f t="shared" ref="G32:G36" si="14">(F32-$B$16)/$B$15</f>
        <v>0.48924403138871103</v>
      </c>
      <c r="H32" s="28">
        <f t="shared" ref="H32:H36" si="15">10^G32</f>
        <v>3.084920889751309</v>
      </c>
      <c r="I32" s="29">
        <v>500</v>
      </c>
      <c r="J32" s="30">
        <f t="shared" ref="J32:J36" si="16">(H32*I32)</f>
        <v>1542.4604448756545</v>
      </c>
      <c r="K32" s="31">
        <f t="shared" ref="K32:K36" si="17">(0.05*J32/1000)*1000</f>
        <v>77.123022243782728</v>
      </c>
      <c r="L32" s="32">
        <f>K32+K51</f>
        <v>77.814143594117311</v>
      </c>
      <c r="M32" s="33">
        <f t="shared" ref="M32:M36" si="18">(L32*1000000/50000)/1000</f>
        <v>1.5562828718823463</v>
      </c>
      <c r="N32" s="36"/>
      <c r="Q32"/>
    </row>
    <row r="33" spans="1:21" ht="15">
      <c r="B33" s="63">
        <v>0.57899999999999996</v>
      </c>
      <c r="C33" s="63">
        <v>0.61299999999999999</v>
      </c>
      <c r="D33" s="27">
        <f t="shared" si="11"/>
        <v>0.59599999999999997</v>
      </c>
      <c r="E33" s="27">
        <f t="shared" si="12"/>
        <v>0.54349999999999998</v>
      </c>
      <c r="F33" s="27">
        <f t="shared" si="13"/>
        <v>-0.26480045157768667</v>
      </c>
      <c r="G33" s="28">
        <f t="shared" si="14"/>
        <v>0.40227165729533237</v>
      </c>
      <c r="H33" s="28">
        <f t="shared" si="15"/>
        <v>2.5250597389113394</v>
      </c>
      <c r="I33" s="29">
        <v>500</v>
      </c>
      <c r="J33" s="30">
        <f t="shared" si="16"/>
        <v>1262.5298694556698</v>
      </c>
      <c r="K33" s="31">
        <f t="shared" si="17"/>
        <v>63.126493472783501</v>
      </c>
      <c r="L33" s="32">
        <f t="shared" ref="L33:L36" si="19">K33+K52</f>
        <v>63.845193951865298</v>
      </c>
      <c r="M33" s="33">
        <f t="shared" si="18"/>
        <v>1.2769038790373062</v>
      </c>
      <c r="N33" s="36"/>
      <c r="Q33"/>
      <c r="R33"/>
      <c r="S33"/>
    </row>
    <row r="34" spans="1:21" ht="15">
      <c r="A34" s="1" t="s">
        <v>26</v>
      </c>
      <c r="B34" s="63">
        <v>0.68100000000000005</v>
      </c>
      <c r="C34" s="63">
        <v>0.67100000000000004</v>
      </c>
      <c r="D34" s="27">
        <f t="shared" si="11"/>
        <v>0.67600000000000005</v>
      </c>
      <c r="E34" s="27">
        <f t="shared" si="12"/>
        <v>0.62350000000000005</v>
      </c>
      <c r="F34" s="27">
        <f t="shared" si="13"/>
        <v>-0.20516354218543853</v>
      </c>
      <c r="G34" s="28">
        <f t="shared" si="14"/>
        <v>0.45776860009682951</v>
      </c>
      <c r="H34" s="28">
        <f t="shared" si="15"/>
        <v>2.8692513859774067</v>
      </c>
      <c r="I34" s="29">
        <v>500</v>
      </c>
      <c r="J34" s="30">
        <f t="shared" si="16"/>
        <v>1434.6256929887033</v>
      </c>
      <c r="K34" s="31">
        <f t="shared" si="17"/>
        <v>71.731284649435167</v>
      </c>
      <c r="L34" s="32">
        <f t="shared" si="19"/>
        <v>73.542485552595153</v>
      </c>
      <c r="M34" s="33">
        <f t="shared" si="18"/>
        <v>1.4708497110519032</v>
      </c>
      <c r="N34" s="36"/>
      <c r="Q34"/>
      <c r="R34"/>
      <c r="S34"/>
    </row>
    <row r="35" spans="1:21" ht="15">
      <c r="B35" s="63">
        <v>0.60599999999999998</v>
      </c>
      <c r="C35" s="63">
        <v>0.58699999999999997</v>
      </c>
      <c r="D35" s="27">
        <f t="shared" si="11"/>
        <v>0.59650000000000003</v>
      </c>
      <c r="E35" s="27">
        <f t="shared" si="12"/>
        <v>0.54400000000000004</v>
      </c>
      <c r="F35" s="27">
        <f t="shared" si="13"/>
        <v>-0.26440110030182007</v>
      </c>
      <c r="G35" s="28">
        <f t="shared" si="14"/>
        <v>0.40264328579084518</v>
      </c>
      <c r="H35" s="28">
        <f t="shared" si="15"/>
        <v>2.5272213730008759</v>
      </c>
      <c r="I35" s="29">
        <v>500</v>
      </c>
      <c r="J35" s="30">
        <f t="shared" si="16"/>
        <v>1263.6106865004379</v>
      </c>
      <c r="K35" s="31">
        <f t="shared" si="17"/>
        <v>63.180534325021895</v>
      </c>
      <c r="L35" s="32">
        <f t="shared" si="19"/>
        <v>65.035760137232501</v>
      </c>
      <c r="M35" s="33">
        <f t="shared" si="18"/>
        <v>1.30071520274465</v>
      </c>
      <c r="N35" s="36"/>
      <c r="Q35"/>
      <c r="R35"/>
      <c r="S35"/>
    </row>
    <row r="36" spans="1:21" ht="15">
      <c r="B36" s="63">
        <v>0.61799999999999999</v>
      </c>
      <c r="C36" s="63">
        <v>0.59499999999999997</v>
      </c>
      <c r="D36" s="27">
        <f t="shared" si="11"/>
        <v>0.60650000000000004</v>
      </c>
      <c r="E36" s="27">
        <f t="shared" si="12"/>
        <v>0.55400000000000005</v>
      </c>
      <c r="F36" s="27">
        <f t="shared" si="13"/>
        <v>-0.25649023527157022</v>
      </c>
      <c r="G36" s="28">
        <f t="shared" si="14"/>
        <v>0.41000498223970921</v>
      </c>
      <c r="H36" s="28">
        <f t="shared" si="15"/>
        <v>2.5704252705978106</v>
      </c>
      <c r="I36" s="29">
        <v>500</v>
      </c>
      <c r="J36" s="30">
        <f t="shared" si="16"/>
        <v>1285.2126352989053</v>
      </c>
      <c r="K36" s="31">
        <f t="shared" si="17"/>
        <v>64.260631764945273</v>
      </c>
      <c r="L36" s="32">
        <f t="shared" si="19"/>
        <v>66.642211112403714</v>
      </c>
      <c r="M36" s="33">
        <f t="shared" si="18"/>
        <v>1.3328442222480741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0.114</v>
      </c>
      <c r="C40" s="63">
        <v>0.113</v>
      </c>
      <c r="D40" s="27">
        <f>AVERAGE(B40:C40)</f>
        <v>0.1135</v>
      </c>
      <c r="E40" s="27">
        <f t="shared" ref="E40:E45" si="20">D40-E$8</f>
        <v>6.0999999999999999E-2</v>
      </c>
      <c r="F40" s="27">
        <f t="shared" ref="F40:F45" si="21">LOG(E40)</f>
        <v>-1.2146701649892331</v>
      </c>
      <c r="G40" s="28">
        <f t="shared" ref="G40:G45" si="22">(F40-$B$16)/$B$15</f>
        <v>-0.48165854115534695</v>
      </c>
      <c r="H40" s="27">
        <f t="shared" ref="H40:H45" si="23">10^G40</f>
        <v>0.32986896577752739</v>
      </c>
      <c r="I40" s="41">
        <v>16</v>
      </c>
      <c r="J40" s="42">
        <f t="shared" ref="J40:J45" si="24">H40*I40</f>
        <v>5.2779034524404382</v>
      </c>
      <c r="K40" s="30">
        <f>(0.1*J40/1000)*1000</f>
        <v>0.52779034524404389</v>
      </c>
      <c r="L40" s="43">
        <f>K40*100/L22</f>
        <v>0.64725368655842475</v>
      </c>
      <c r="M40" s="30">
        <f>AVERAGE(L40:L42)</f>
        <v>0.76421077683396843</v>
      </c>
      <c r="N40" s="44">
        <f>STDEV(L40:L42)</f>
        <v>0.17181679827521473</v>
      </c>
      <c r="R40"/>
      <c r="S40"/>
      <c r="T40"/>
      <c r="U40"/>
    </row>
    <row r="41" spans="1:21" ht="15">
      <c r="B41" s="63">
        <v>0.11899999999999999</v>
      </c>
      <c r="C41" s="63">
        <v>0.11</v>
      </c>
      <c r="D41" s="27">
        <f t="shared" ref="D41:D45" si="25">AVERAGE(B41:C41)</f>
        <v>0.11449999999999999</v>
      </c>
      <c r="E41" s="27">
        <f t="shared" si="20"/>
        <v>6.1999999999999986E-2</v>
      </c>
      <c r="F41" s="27">
        <f t="shared" si="21"/>
        <v>-1.2076083105017463</v>
      </c>
      <c r="G41" s="28">
        <f t="shared" si="22"/>
        <v>-0.47508691733113367</v>
      </c>
      <c r="H41" s="27">
        <f t="shared" si="23"/>
        <v>0.33489840770794249</v>
      </c>
      <c r="I41" s="41">
        <v>16</v>
      </c>
      <c r="J41" s="42">
        <f t="shared" si="24"/>
        <v>5.3583745233270799</v>
      </c>
      <c r="K41" s="30">
        <f t="shared" ref="K41:K45" si="26">(0.1*J41/1000)*1000</f>
        <v>0.53583745233270796</v>
      </c>
      <c r="L41" s="43">
        <f t="shared" ref="L41:L45" si="27">K41*100/L23</f>
        <v>0.68390246580281255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0.123</v>
      </c>
      <c r="C42" s="63">
        <v>0.127</v>
      </c>
      <c r="D42" s="27">
        <f t="shared" si="25"/>
        <v>0.125</v>
      </c>
      <c r="E42" s="27">
        <f t="shared" si="20"/>
        <v>7.2499999999999995E-2</v>
      </c>
      <c r="F42" s="27">
        <f t="shared" si="21"/>
        <v>-1.1396619934290064</v>
      </c>
      <c r="G42" s="28">
        <f t="shared" si="22"/>
        <v>-0.41185740207646854</v>
      </c>
      <c r="H42" s="27">
        <f t="shared" si="23"/>
        <v>0.38738481946620784</v>
      </c>
      <c r="I42" s="41">
        <v>16</v>
      </c>
      <c r="J42" s="42">
        <f t="shared" si="24"/>
        <v>6.1981571114593255</v>
      </c>
      <c r="K42" s="30">
        <f t="shared" si="26"/>
        <v>0.61981571114593259</v>
      </c>
      <c r="L42" s="43">
        <f t="shared" si="27"/>
        <v>0.96147617814066777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0.14399999999999999</v>
      </c>
      <c r="C43" s="63">
        <v>0.13800000000000001</v>
      </c>
      <c r="D43" s="27">
        <f t="shared" si="25"/>
        <v>0.14100000000000001</v>
      </c>
      <c r="E43" s="27">
        <f t="shared" si="20"/>
        <v>8.8500000000000009E-2</v>
      </c>
      <c r="F43" s="27">
        <f t="shared" si="21"/>
        <v>-1.0530567293021744</v>
      </c>
      <c r="G43" s="28">
        <f t="shared" si="22"/>
        <v>-0.33126423521829301</v>
      </c>
      <c r="H43" s="27">
        <f t="shared" si="23"/>
        <v>0.46637553986906366</v>
      </c>
      <c r="I43" s="41">
        <v>16</v>
      </c>
      <c r="J43" s="42">
        <f t="shared" si="24"/>
        <v>7.4620086379050186</v>
      </c>
      <c r="K43" s="30">
        <f t="shared" si="26"/>
        <v>0.74620086379050188</v>
      </c>
      <c r="L43" s="43">
        <f t="shared" si="27"/>
        <v>1.0044609748624043</v>
      </c>
      <c r="M43" s="30">
        <f>AVERAGE(L43:L45)</f>
        <v>1.1691092550257187</v>
      </c>
      <c r="N43" s="44">
        <f>STDEV(L43:L45)</f>
        <v>0.1468809199999907</v>
      </c>
      <c r="R43"/>
      <c r="S43"/>
      <c r="T43"/>
      <c r="U43"/>
    </row>
    <row r="44" spans="1:21" ht="15">
      <c r="A44" s="45"/>
      <c r="B44" s="63">
        <v>0.161</v>
      </c>
      <c r="C44" s="63">
        <v>0.14699999999999999</v>
      </c>
      <c r="D44" s="27">
        <f t="shared" si="25"/>
        <v>0.154</v>
      </c>
      <c r="E44" s="27">
        <f t="shared" si="20"/>
        <v>0.10149999999999999</v>
      </c>
      <c r="F44" s="27">
        <f t="shared" si="21"/>
        <v>-0.99353395775076836</v>
      </c>
      <c r="G44" s="28">
        <f t="shared" si="22"/>
        <v>-0.27587350686166318</v>
      </c>
      <c r="H44" s="27">
        <f t="shared" si="23"/>
        <v>0.52981773677838417</v>
      </c>
      <c r="I44" s="41">
        <v>16</v>
      </c>
      <c r="J44" s="42">
        <f t="shared" si="24"/>
        <v>8.4770837884541468</v>
      </c>
      <c r="K44" s="30">
        <f t="shared" si="26"/>
        <v>0.84770837884541472</v>
      </c>
      <c r="L44" s="43">
        <f t="shared" si="27"/>
        <v>1.2866784307789498</v>
      </c>
      <c r="M44" s="30"/>
      <c r="N44" s="44"/>
      <c r="R44"/>
      <c r="S44"/>
      <c r="T44"/>
      <c r="U44"/>
    </row>
    <row r="45" spans="1:21" ht="15">
      <c r="A45" s="46"/>
      <c r="B45" s="63">
        <v>0.152</v>
      </c>
      <c r="C45" s="63">
        <v>0.14899999999999999</v>
      </c>
      <c r="D45" s="27">
        <f t="shared" si="25"/>
        <v>0.15049999999999999</v>
      </c>
      <c r="E45" s="27">
        <f t="shared" si="20"/>
        <v>9.799999999999999E-2</v>
      </c>
      <c r="F45" s="27">
        <f t="shared" si="21"/>
        <v>-1.0087739243075051</v>
      </c>
      <c r="G45" s="28">
        <f t="shared" si="22"/>
        <v>-0.29005552200824097</v>
      </c>
      <c r="H45" s="27">
        <f t="shared" si="23"/>
        <v>0.51279582185538242</v>
      </c>
      <c r="I45" s="41">
        <v>16</v>
      </c>
      <c r="J45" s="42">
        <f t="shared" si="24"/>
        <v>8.2047331496861187</v>
      </c>
      <c r="K45" s="30">
        <f t="shared" si="26"/>
        <v>0.82047331496861187</v>
      </c>
      <c r="L45" s="43">
        <f t="shared" si="27"/>
        <v>1.2161883594358023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0.14499999999999999</v>
      </c>
      <c r="C50" s="63">
        <v>0.153</v>
      </c>
      <c r="D50" s="27">
        <f>AVERAGE(B50:C50)</f>
        <v>0.14899999999999999</v>
      </c>
      <c r="E50" s="27">
        <f t="shared" ref="E50:E55" si="28">D50-E$8</f>
        <v>9.6499999999999989E-2</v>
      </c>
      <c r="F50" s="27">
        <f t="shared" ref="F50:F55" si="29">LOG(E50)</f>
        <v>-1.0154726866562074</v>
      </c>
      <c r="G50" s="28">
        <f t="shared" ref="G50:G55" si="30">(F50-$B$16)/$B$15</f>
        <v>-0.2962892593815441</v>
      </c>
      <c r="H50" s="27">
        <f t="shared" ref="H50:H55" si="31">10^G50</f>
        <v>0.5054878725207933</v>
      </c>
      <c r="I50" s="41">
        <v>16</v>
      </c>
      <c r="J50" s="42">
        <f t="shared" ref="J50:J55" si="32">H50*I50</f>
        <v>8.0878059603326928</v>
      </c>
      <c r="K50" s="30">
        <f>(0.1*J50/1000)*1000</f>
        <v>0.80878059603326935</v>
      </c>
      <c r="L50" s="43">
        <f t="shared" ref="L50:L55" si="33">K50*100/L31</f>
        <v>0.99830659026894164</v>
      </c>
      <c r="M50" s="30">
        <f>AVERAGE(L50:L52)</f>
        <v>1.0040560946807269</v>
      </c>
      <c r="N50" s="44">
        <f>STDEV(L50:L52)</f>
        <v>0.11886586042375145</v>
      </c>
      <c r="O50" s="48">
        <f>L50/L40</f>
        <v>1.5423729690550458</v>
      </c>
      <c r="P50" s="30">
        <f>AVERAGE(O50:O52)</f>
        <v>1.3372824057958319</v>
      </c>
      <c r="Q50" s="44">
        <f>STDEV(O50:O52)</f>
        <v>0.1887725713536923</v>
      </c>
      <c r="S50"/>
      <c r="T50"/>
    </row>
    <row r="51" spans="1:25" ht="15">
      <c r="B51" s="63">
        <v>0.13200000000000001</v>
      </c>
      <c r="C51" s="63">
        <v>0.13600000000000001</v>
      </c>
      <c r="D51" s="27">
        <f t="shared" ref="D51:D55" si="34">AVERAGE(B51:C51)</f>
        <v>0.13400000000000001</v>
      </c>
      <c r="E51" s="27">
        <f t="shared" si="28"/>
        <v>8.1500000000000003E-2</v>
      </c>
      <c r="F51" s="27">
        <f t="shared" si="29"/>
        <v>-1.0888423912600234</v>
      </c>
      <c r="G51" s="28">
        <f t="shared" si="30"/>
        <v>-0.36456567312021426</v>
      </c>
      <c r="H51" s="27">
        <f t="shared" si="31"/>
        <v>0.4319508439591177</v>
      </c>
      <c r="I51" s="41">
        <v>16</v>
      </c>
      <c r="J51" s="42">
        <f t="shared" si="32"/>
        <v>6.9112135033458832</v>
      </c>
      <c r="K51" s="30">
        <f t="shared" ref="K51:K55" si="35">(0.1*J51/1000)*1000</f>
        <v>0.69112135033458832</v>
      </c>
      <c r="L51" s="43">
        <f t="shared" si="33"/>
        <v>0.88816932039953278</v>
      </c>
      <c r="M51" s="30"/>
      <c r="N51" s="44"/>
      <c r="O51" s="2">
        <f t="shared" ref="O51:O55" si="36">L51/L41</f>
        <v>1.298678342030742</v>
      </c>
      <c r="P51" s="30"/>
      <c r="Q51" s="44"/>
      <c r="S51"/>
      <c r="T51"/>
    </row>
    <row r="52" spans="1:25" ht="15">
      <c r="B52" s="63">
        <v>0.13300000000000001</v>
      </c>
      <c r="C52" s="63">
        <v>0.14199999999999999</v>
      </c>
      <c r="D52" s="27">
        <f t="shared" si="34"/>
        <v>0.13750000000000001</v>
      </c>
      <c r="E52" s="27">
        <f t="shared" si="28"/>
        <v>8.5000000000000006E-2</v>
      </c>
      <c r="F52" s="27">
        <f t="shared" si="29"/>
        <v>-1.0705810742857071</v>
      </c>
      <c r="G52" s="28">
        <f t="shared" si="30"/>
        <v>-0.34757204830076027</v>
      </c>
      <c r="H52" s="27">
        <f t="shared" si="31"/>
        <v>0.44918779942612397</v>
      </c>
      <c r="I52" s="41">
        <v>16</v>
      </c>
      <c r="J52" s="42">
        <f t="shared" si="32"/>
        <v>7.1870047908179835</v>
      </c>
      <c r="K52" s="30">
        <f t="shared" si="35"/>
        <v>0.71870047908179835</v>
      </c>
      <c r="L52" s="43">
        <f t="shared" si="33"/>
        <v>1.1256923733737061</v>
      </c>
      <c r="M52" s="30"/>
      <c r="N52" s="44"/>
      <c r="O52" s="2">
        <f t="shared" si="36"/>
        <v>1.1707959063017086</v>
      </c>
      <c r="P52" s="30"/>
      <c r="Q52" s="44"/>
      <c r="S52"/>
      <c r="T52"/>
    </row>
    <row r="53" spans="1:25" ht="15">
      <c r="A53" s="1" t="s">
        <v>26</v>
      </c>
      <c r="B53" s="63">
        <v>0.27100000000000002</v>
      </c>
      <c r="C53" s="63">
        <v>0.29299999999999998</v>
      </c>
      <c r="D53" s="27">
        <f t="shared" si="34"/>
        <v>0.28200000000000003</v>
      </c>
      <c r="E53" s="27">
        <f t="shared" si="28"/>
        <v>0.22950000000000004</v>
      </c>
      <c r="F53" s="27">
        <f t="shared" si="29"/>
        <v>-0.6392173101267199</v>
      </c>
      <c r="G53" s="28">
        <f t="shared" si="30"/>
        <v>5.384664341436677E-2</v>
      </c>
      <c r="H53" s="27">
        <f t="shared" si="31"/>
        <v>1.1320005644749924</v>
      </c>
      <c r="I53" s="41">
        <v>16</v>
      </c>
      <c r="J53" s="42">
        <f t="shared" si="32"/>
        <v>18.112009031599879</v>
      </c>
      <c r="K53" s="30">
        <f t="shared" si="35"/>
        <v>1.8112009031599881</v>
      </c>
      <c r="L53" s="43">
        <f t="shared" si="33"/>
        <v>2.4627953346296367</v>
      </c>
      <c r="M53" s="30">
        <f>AVERAGE(L53:L55)</f>
        <v>2.9630331565828065</v>
      </c>
      <c r="N53" s="44">
        <f>STDEV(L53:L55)</f>
        <v>0.56361225543476623</v>
      </c>
      <c r="O53" s="2">
        <f t="shared" si="36"/>
        <v>2.4518576592455488</v>
      </c>
      <c r="P53" s="30">
        <f>AVERAGE(O53:O55)</f>
        <v>2.5357763970831271</v>
      </c>
      <c r="Q53" s="44">
        <f>STDEV(O53:O55)</f>
        <v>0.36793951877541925</v>
      </c>
      <c r="S53"/>
      <c r="T53"/>
    </row>
    <row r="54" spans="1:25" ht="15">
      <c r="A54" s="45"/>
      <c r="B54" s="63">
        <v>0.28499999999999998</v>
      </c>
      <c r="C54" s="63">
        <v>0.29099999999999998</v>
      </c>
      <c r="D54" s="27">
        <f t="shared" si="34"/>
        <v>0.28799999999999998</v>
      </c>
      <c r="E54" s="27">
        <f t="shared" si="28"/>
        <v>0.23549999999999999</v>
      </c>
      <c r="F54" s="27">
        <f t="shared" si="29"/>
        <v>-0.62800908853508508</v>
      </c>
      <c r="G54" s="28">
        <f t="shared" si="30"/>
        <v>6.4276795461419622E-2</v>
      </c>
      <c r="H54" s="27">
        <f t="shared" si="31"/>
        <v>1.1595161326316321</v>
      </c>
      <c r="I54" s="41">
        <v>16</v>
      </c>
      <c r="J54" s="42">
        <f t="shared" si="32"/>
        <v>18.552258122106114</v>
      </c>
      <c r="K54" s="30">
        <f t="shared" si="35"/>
        <v>1.8552258122106116</v>
      </c>
      <c r="L54" s="43">
        <f t="shared" si="33"/>
        <v>2.852624169066194</v>
      </c>
      <c r="M54" s="30"/>
      <c r="N54" s="44"/>
      <c r="O54" s="2">
        <f t="shared" si="36"/>
        <v>2.2170451457239606</v>
      </c>
      <c r="P54" s="30"/>
      <c r="Q54" s="44"/>
      <c r="S54"/>
      <c r="T54"/>
    </row>
    <row r="55" spans="1:25" ht="15">
      <c r="A55" s="46"/>
      <c r="B55" s="63">
        <v>0.36599999999999999</v>
      </c>
      <c r="C55" s="63">
        <v>0.35499999999999998</v>
      </c>
      <c r="D55" s="27">
        <f t="shared" si="34"/>
        <v>0.36049999999999999</v>
      </c>
      <c r="E55" s="27">
        <f t="shared" si="28"/>
        <v>0.308</v>
      </c>
      <c r="F55" s="27">
        <f t="shared" si="29"/>
        <v>-0.51144928349955576</v>
      </c>
      <c r="G55" s="28">
        <f t="shared" si="30"/>
        <v>0.17274507289115615</v>
      </c>
      <c r="H55" s="27">
        <f t="shared" si="31"/>
        <v>1.4884870921615279</v>
      </c>
      <c r="I55" s="41">
        <v>16</v>
      </c>
      <c r="J55" s="42">
        <f t="shared" si="32"/>
        <v>23.815793474584446</v>
      </c>
      <c r="K55" s="30">
        <f t="shared" si="35"/>
        <v>2.3815793474584446</v>
      </c>
      <c r="L55" s="43">
        <f t="shared" si="33"/>
        <v>3.5736799660525902</v>
      </c>
      <c r="M55" s="30"/>
      <c r="N55" s="44"/>
      <c r="O55" s="2">
        <f t="shared" si="36"/>
        <v>2.9384263862798718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1.3372824057958319</v>
      </c>
      <c r="O58" s="30">
        <f>Q50</f>
        <v>0.1887725713536923</v>
      </c>
    </row>
    <row r="59" spans="1:25" ht="15">
      <c r="D59"/>
      <c r="E59"/>
      <c r="G59"/>
      <c r="M59" s="2" t="s">
        <v>26</v>
      </c>
      <c r="N59" s="30">
        <f>P53</f>
        <v>2.5357763970831271</v>
      </c>
      <c r="O59" s="30">
        <f>Q53</f>
        <v>0.36793951877541925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0.76421077683396843</v>
      </c>
      <c r="C65" s="30">
        <f>N40</f>
        <v>0.17181679827521473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1.0040560946807269</v>
      </c>
      <c r="C66" s="30">
        <f>N50</f>
        <v>0.11886586042375145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1.1691092550257187</v>
      </c>
      <c r="C67" s="30">
        <f>N43</f>
        <v>0.1468809199999907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2.9630331565828065</v>
      </c>
      <c r="C68" s="30">
        <f>N53</f>
        <v>0.56361225543476623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42401</v>
      </c>
    </row>
    <row r="2" spans="1:20">
      <c r="A2" s="1" t="s">
        <v>1</v>
      </c>
      <c r="B2" s="2">
        <v>81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52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51</v>
      </c>
      <c r="H7" s="10" t="s">
        <v>49</v>
      </c>
      <c r="N7"/>
      <c r="O7"/>
      <c r="P7"/>
    </row>
    <row r="8" spans="1:20" ht="15">
      <c r="A8" s="10">
        <v>0</v>
      </c>
      <c r="B8" s="10">
        <f>A8/23</f>
        <v>0</v>
      </c>
      <c r="C8" s="63">
        <v>4.9000000000000002E-2</v>
      </c>
      <c r="D8" s="63">
        <v>5.6000000000000001E-2</v>
      </c>
      <c r="E8" s="11">
        <f t="shared" ref="E8:E13" si="0">AVERAGE(C8:D8)</f>
        <v>5.2500000000000005E-2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3">
        <v>6.8000000000000005E-2</v>
      </c>
      <c r="D9" s="63">
        <v>7.6999999999999999E-2</v>
      </c>
      <c r="E9" s="11">
        <f t="shared" si="0"/>
        <v>7.2500000000000009E-2</v>
      </c>
      <c r="F9" s="12">
        <f>(E9-$E$8)</f>
        <v>2.0000000000000004E-2</v>
      </c>
      <c r="G9" s="12">
        <f>LOG(B9)</f>
        <v>-0.86341728222799241</v>
      </c>
      <c r="H9" s="12">
        <f>LOG(F9)</f>
        <v>-1.6989700043360187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3">
        <v>0.151</v>
      </c>
      <c r="D10" s="63">
        <v>0.153</v>
      </c>
      <c r="E10" s="11">
        <f t="shared" si="0"/>
        <v>0.152</v>
      </c>
      <c r="F10" s="12">
        <f>(E10-$E$8)</f>
        <v>9.9499999999999991E-2</v>
      </c>
      <c r="G10" s="12">
        <f>LOG(B10)</f>
        <v>-0.34469449671881253</v>
      </c>
      <c r="H10" s="12">
        <f>LOG(F10)</f>
        <v>-1.0021769192542747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3">
        <v>0.36499999999999999</v>
      </c>
      <c r="D11" s="63">
        <v>0.375</v>
      </c>
      <c r="E11" s="11">
        <f t="shared" si="0"/>
        <v>0.37</v>
      </c>
      <c r="F11" s="12">
        <f>(E11-$E$8)</f>
        <v>0.3175</v>
      </c>
      <c r="G11" s="12">
        <f>LOG(B11)</f>
        <v>0.13658271777200767</v>
      </c>
      <c r="H11" s="12">
        <f>LOG(F11)</f>
        <v>-0.49825627037200554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3">
        <v>1.1279999999999999</v>
      </c>
      <c r="D12" s="63">
        <v>1.167</v>
      </c>
      <c r="E12" s="11">
        <f t="shared" si="0"/>
        <v>1.1475</v>
      </c>
      <c r="F12" s="12">
        <f>(E12-$E$8)</f>
        <v>1.095</v>
      </c>
      <c r="G12" s="12">
        <f>LOG(B12)</f>
        <v>0.66357802924717735</v>
      </c>
      <c r="H12" s="12">
        <f>LOG(F12)</f>
        <v>3.941411917613713E-2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3">
        <v>1.8879999999999999</v>
      </c>
      <c r="D13" s="63">
        <v>1.927</v>
      </c>
      <c r="E13" s="11">
        <f t="shared" si="0"/>
        <v>1.9075</v>
      </c>
      <c r="F13" s="12">
        <f>(E13-$E$8)</f>
        <v>1.855</v>
      </c>
      <c r="G13" s="12">
        <f>LOG(B13)</f>
        <v>0.96049145871632635</v>
      </c>
      <c r="H13" s="12">
        <f>LOG(F13)</f>
        <v>0.26834391395106466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1.0745981018370494</v>
      </c>
      <c r="N15"/>
    </row>
    <row r="16" spans="1:20" ht="15">
      <c r="A16" s="5" t="s">
        <v>11</v>
      </c>
      <c r="B16" s="11">
        <f>INTERCEPT(H9:H13,G9:G13)</f>
        <v>-0.69708081093009489</v>
      </c>
      <c r="C16" s="67"/>
      <c r="G16" s="67"/>
      <c r="H16" s="67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44</v>
      </c>
      <c r="E20" s="20" t="s">
        <v>50</v>
      </c>
      <c r="F20" s="21" t="s">
        <v>49</v>
      </c>
      <c r="G20" s="21" t="s">
        <v>48</v>
      </c>
      <c r="H20" s="21" t="s">
        <v>19</v>
      </c>
      <c r="I20" s="9" t="s">
        <v>47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0.65800000000000003</v>
      </c>
      <c r="C22" s="63">
        <v>0.69399999999999995</v>
      </c>
      <c r="D22" s="27">
        <f t="shared" ref="D22:D27" si="2">AVERAGE(B22:C22)</f>
        <v>0.67599999999999993</v>
      </c>
      <c r="E22" s="27">
        <f t="shared" ref="E22:E27" si="3">D22-E$8</f>
        <v>0.62349999999999994</v>
      </c>
      <c r="F22" s="27">
        <f t="shared" ref="F22:F27" si="4">LOG(E22)</f>
        <v>-0.20516354218543861</v>
      </c>
      <c r="G22" s="28">
        <f t="shared" ref="G22:G27" si="5">(F22-$B$16)/$B$15</f>
        <v>0.4577686000968294</v>
      </c>
      <c r="H22" s="28">
        <f t="shared" ref="H22:H27" si="6">10^G22</f>
        <v>2.8692513859774058</v>
      </c>
      <c r="I22" s="29">
        <v>500</v>
      </c>
      <c r="J22" s="30">
        <f t="shared" ref="J22:J27" si="7">(H22*I22)</f>
        <v>1434.6256929887029</v>
      </c>
      <c r="K22" s="31">
        <f t="shared" ref="K22:K27" si="8">(0.05*J22/1000)*1000</f>
        <v>71.731284649435153</v>
      </c>
      <c r="L22" s="32">
        <f t="shared" ref="L22:L27" si="9">K22+K40+K50</f>
        <v>74.020173062668007</v>
      </c>
      <c r="M22" s="33">
        <f t="shared" ref="M22:M27" si="10">(L22*1000000/50000)/1000</f>
        <v>1.4804034612533603</v>
      </c>
      <c r="N22" s="34"/>
    </row>
    <row r="23" spans="1:17" ht="15">
      <c r="B23" s="63">
        <v>0.78500000000000003</v>
      </c>
      <c r="C23" s="63">
        <v>0.79300000000000004</v>
      </c>
      <c r="D23" s="27">
        <f t="shared" si="2"/>
        <v>0.78900000000000003</v>
      </c>
      <c r="E23" s="27">
        <f t="shared" si="3"/>
        <v>0.73650000000000004</v>
      </c>
      <c r="F23" s="27">
        <f t="shared" si="4"/>
        <v>-0.13282724882135025</v>
      </c>
      <c r="G23" s="28">
        <f t="shared" si="5"/>
        <v>0.52508334152474367</v>
      </c>
      <c r="H23" s="28">
        <f t="shared" si="6"/>
        <v>3.3502972551276651</v>
      </c>
      <c r="I23" s="29">
        <v>500</v>
      </c>
      <c r="J23" s="30">
        <f t="shared" si="7"/>
        <v>1675.1486275638326</v>
      </c>
      <c r="K23" s="31">
        <f t="shared" si="8"/>
        <v>83.75743137819164</v>
      </c>
      <c r="L23" s="32">
        <f t="shared" si="9"/>
        <v>86.505035223792277</v>
      </c>
      <c r="M23" s="33">
        <f t="shared" si="10"/>
        <v>1.7301007044758454</v>
      </c>
      <c r="N23" s="34"/>
    </row>
    <row r="24" spans="1:17" ht="15">
      <c r="B24" s="63">
        <v>0.72399999999999998</v>
      </c>
      <c r="C24" s="63">
        <v>0.73899999999999999</v>
      </c>
      <c r="D24" s="27">
        <f t="shared" si="2"/>
        <v>0.73150000000000004</v>
      </c>
      <c r="E24" s="27">
        <f t="shared" si="3"/>
        <v>0.67900000000000005</v>
      </c>
      <c r="F24" s="27">
        <f t="shared" si="4"/>
        <v>-0.16813022571949829</v>
      </c>
      <c r="G24" s="28">
        <f t="shared" si="5"/>
        <v>0.49223108090954537</v>
      </c>
      <c r="H24" s="28">
        <f t="shared" si="6"/>
        <v>3.1062119124765597</v>
      </c>
      <c r="I24" s="29">
        <v>500</v>
      </c>
      <c r="J24" s="30">
        <f t="shared" si="7"/>
        <v>1553.1059562382798</v>
      </c>
      <c r="K24" s="31">
        <f t="shared" si="8"/>
        <v>77.655297811913996</v>
      </c>
      <c r="L24" s="32">
        <f t="shared" si="9"/>
        <v>79.94431511410734</v>
      </c>
      <c r="M24" s="33">
        <f t="shared" si="10"/>
        <v>1.5988863022821467</v>
      </c>
      <c r="N24" s="34"/>
    </row>
    <row r="25" spans="1:17" ht="15">
      <c r="A25" s="1" t="s">
        <v>26</v>
      </c>
      <c r="B25" s="63">
        <v>0.69399999999999995</v>
      </c>
      <c r="C25" s="63">
        <v>0.71299999999999997</v>
      </c>
      <c r="D25" s="27">
        <f t="shared" si="2"/>
        <v>0.70350000000000001</v>
      </c>
      <c r="E25" s="27">
        <f t="shared" si="3"/>
        <v>0.65100000000000002</v>
      </c>
      <c r="F25" s="27">
        <f t="shared" si="4"/>
        <v>-0.18641901143180803</v>
      </c>
      <c r="G25" s="28">
        <f t="shared" si="5"/>
        <v>0.47521189421914956</v>
      </c>
      <c r="H25" s="28">
        <f t="shared" si="6"/>
        <v>2.9868395558374181</v>
      </c>
      <c r="I25" s="29">
        <v>500</v>
      </c>
      <c r="J25" s="30">
        <f t="shared" si="7"/>
        <v>1493.4197779187091</v>
      </c>
      <c r="K25" s="31">
        <f t="shared" si="8"/>
        <v>74.670988895935452</v>
      </c>
      <c r="L25" s="32">
        <f t="shared" si="9"/>
        <v>76.88630245364395</v>
      </c>
      <c r="M25" s="33">
        <f t="shared" si="10"/>
        <v>1.537726049072879</v>
      </c>
      <c r="N25" s="34"/>
    </row>
    <row r="26" spans="1:17" ht="15">
      <c r="B26" s="63">
        <v>0.70299999999999996</v>
      </c>
      <c r="C26" s="63">
        <v>0.69299999999999995</v>
      </c>
      <c r="D26" s="27">
        <f t="shared" si="2"/>
        <v>0.69799999999999995</v>
      </c>
      <c r="E26" s="27">
        <f t="shared" si="3"/>
        <v>0.64549999999999996</v>
      </c>
      <c r="F26" s="27">
        <f t="shared" si="4"/>
        <v>-0.19010375339756092</v>
      </c>
      <c r="G26" s="28">
        <f t="shared" si="5"/>
        <v>0.47178294533169696</v>
      </c>
      <c r="H26" s="28">
        <f t="shared" si="6"/>
        <v>2.9633499760286925</v>
      </c>
      <c r="I26" s="29">
        <v>500</v>
      </c>
      <c r="J26" s="30">
        <f t="shared" si="7"/>
        <v>1481.6749880143464</v>
      </c>
      <c r="K26" s="31">
        <f t="shared" si="8"/>
        <v>74.083749400717323</v>
      </c>
      <c r="L26" s="32">
        <f t="shared" si="9"/>
        <v>75.778333262312671</v>
      </c>
      <c r="M26" s="33">
        <f t="shared" si="10"/>
        <v>1.5155666652462532</v>
      </c>
      <c r="N26" s="34"/>
    </row>
    <row r="27" spans="1:17" ht="15">
      <c r="B27" s="63">
        <v>0.64100000000000001</v>
      </c>
      <c r="C27" s="63">
        <v>0.60699999999999998</v>
      </c>
      <c r="D27" s="27">
        <f t="shared" si="2"/>
        <v>0.624</v>
      </c>
      <c r="E27" s="27">
        <f t="shared" si="3"/>
        <v>0.57150000000000001</v>
      </c>
      <c r="F27" s="27">
        <f t="shared" si="4"/>
        <v>-0.24298376526869944</v>
      </c>
      <c r="G27" s="28">
        <f t="shared" si="5"/>
        <v>0.42257383935920451</v>
      </c>
      <c r="H27" s="28">
        <f t="shared" si="6"/>
        <v>2.6459025165540102</v>
      </c>
      <c r="I27" s="29">
        <v>500</v>
      </c>
      <c r="J27" s="30">
        <f t="shared" si="7"/>
        <v>1322.9512582770051</v>
      </c>
      <c r="K27" s="31">
        <f t="shared" si="8"/>
        <v>66.147562913850251</v>
      </c>
      <c r="L27" s="32">
        <f t="shared" si="9"/>
        <v>68.222833212523838</v>
      </c>
      <c r="M27" s="33">
        <f t="shared" si="10"/>
        <v>1.3644566642504767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44</v>
      </c>
      <c r="E29" s="20" t="s">
        <v>50</v>
      </c>
      <c r="F29" s="21" t="s">
        <v>49</v>
      </c>
      <c r="G29" s="21" t="s">
        <v>48</v>
      </c>
      <c r="H29" s="21" t="s">
        <v>19</v>
      </c>
      <c r="I29" s="9" t="s">
        <v>47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0.65800000000000003</v>
      </c>
      <c r="C31" s="63">
        <v>0.69399999999999995</v>
      </c>
      <c r="D31" s="27">
        <f t="shared" ref="D31:D36" si="11">AVERAGE(B31:C31)</f>
        <v>0.67599999999999993</v>
      </c>
      <c r="E31" s="27">
        <f t="shared" ref="E31:E36" si="12">D31-E$8</f>
        <v>0.62349999999999994</v>
      </c>
      <c r="F31" s="27">
        <f t="shared" ref="F31:F36" si="13">LOG(E31)</f>
        <v>-0.20516354218543861</v>
      </c>
      <c r="G31" s="28">
        <f t="shared" ref="G31:G36" si="14">(F31-$B$16)/$B$15</f>
        <v>0.4577686000968294</v>
      </c>
      <c r="H31" s="28">
        <f t="shared" ref="H31:H36" si="15">10^G31</f>
        <v>2.8692513859774058</v>
      </c>
      <c r="I31" s="29">
        <v>500</v>
      </c>
      <c r="J31" s="30">
        <f t="shared" ref="J31:J36" si="16">(H31*I31)</f>
        <v>1434.6256929887029</v>
      </c>
      <c r="K31" s="31">
        <f t="shared" ref="K31:K36" si="17">(0.05*J31/1000)*1000</f>
        <v>71.731284649435153</v>
      </c>
      <c r="L31" s="32">
        <f t="shared" ref="L31:L36" si="18">K31+K50</f>
        <v>73.476297508712051</v>
      </c>
      <c r="M31" s="33">
        <f t="shared" ref="M31:M36" si="19">(L31*1000000/50000)/1000</f>
        <v>1.469525950174241</v>
      </c>
      <c r="N31" s="35"/>
      <c r="Q31"/>
    </row>
    <row r="32" spans="1:17" ht="15">
      <c r="B32" s="63">
        <v>0.78500000000000003</v>
      </c>
      <c r="C32" s="63">
        <v>0.79300000000000004</v>
      </c>
      <c r="D32" s="27">
        <f t="shared" si="11"/>
        <v>0.78900000000000003</v>
      </c>
      <c r="E32" s="27">
        <f t="shared" si="12"/>
        <v>0.73650000000000004</v>
      </c>
      <c r="F32" s="27">
        <f t="shared" si="13"/>
        <v>-0.13282724882135025</v>
      </c>
      <c r="G32" s="28">
        <f t="shared" si="14"/>
        <v>0.52508334152474367</v>
      </c>
      <c r="H32" s="28">
        <f t="shared" si="15"/>
        <v>3.3502972551276651</v>
      </c>
      <c r="I32" s="29">
        <v>500</v>
      </c>
      <c r="J32" s="30">
        <f t="shared" si="16"/>
        <v>1675.1486275638326</v>
      </c>
      <c r="K32" s="31">
        <f t="shared" si="17"/>
        <v>83.75743137819164</v>
      </c>
      <c r="L32" s="32">
        <f t="shared" si="18"/>
        <v>85.853456480713035</v>
      </c>
      <c r="M32" s="33">
        <f t="shared" si="19"/>
        <v>1.7170691296142608</v>
      </c>
      <c r="N32" s="36"/>
      <c r="Q32"/>
    </row>
    <row r="33" spans="1:21" ht="15">
      <c r="B33" s="63">
        <v>0.72399999999999998</v>
      </c>
      <c r="C33" s="63">
        <v>0.73899999999999999</v>
      </c>
      <c r="D33" s="27">
        <f t="shared" si="11"/>
        <v>0.73150000000000004</v>
      </c>
      <c r="E33" s="27">
        <f t="shared" si="12"/>
        <v>0.67900000000000005</v>
      </c>
      <c r="F33" s="27">
        <f t="shared" si="13"/>
        <v>-0.16813022571949829</v>
      </c>
      <c r="G33" s="28">
        <f t="shared" si="14"/>
        <v>0.49223108090954537</v>
      </c>
      <c r="H33" s="28">
        <f t="shared" si="15"/>
        <v>3.1062119124765597</v>
      </c>
      <c r="I33" s="29">
        <v>500</v>
      </c>
      <c r="J33" s="30">
        <f t="shared" si="16"/>
        <v>1553.1059562382798</v>
      </c>
      <c r="K33" s="31">
        <f t="shared" si="17"/>
        <v>77.655297811913996</v>
      </c>
      <c r="L33" s="32">
        <f t="shared" si="18"/>
        <v>79.35239184166069</v>
      </c>
      <c r="M33" s="33">
        <f t="shared" si="19"/>
        <v>1.5870478368332139</v>
      </c>
      <c r="N33" s="36"/>
      <c r="Q33"/>
      <c r="R33"/>
      <c r="S33"/>
    </row>
    <row r="34" spans="1:21" ht="15">
      <c r="A34" s="1" t="s">
        <v>26</v>
      </c>
      <c r="B34" s="63">
        <v>0.69399999999999995</v>
      </c>
      <c r="C34" s="63">
        <v>0.71299999999999997</v>
      </c>
      <c r="D34" s="27">
        <f t="shared" si="11"/>
        <v>0.70350000000000001</v>
      </c>
      <c r="E34" s="27">
        <f t="shared" si="12"/>
        <v>0.65100000000000002</v>
      </c>
      <c r="F34" s="27">
        <f t="shared" si="13"/>
        <v>-0.18641901143180803</v>
      </c>
      <c r="G34" s="28">
        <f t="shared" si="14"/>
        <v>0.47521189421914956</v>
      </c>
      <c r="H34" s="28">
        <f t="shared" si="15"/>
        <v>2.9868395558374181</v>
      </c>
      <c r="I34" s="29">
        <v>500</v>
      </c>
      <c r="J34" s="30">
        <f t="shared" si="16"/>
        <v>1493.4197779187091</v>
      </c>
      <c r="K34" s="31">
        <f t="shared" si="17"/>
        <v>74.670988895935452</v>
      </c>
      <c r="L34" s="32">
        <f t="shared" si="18"/>
        <v>75.992055629556376</v>
      </c>
      <c r="M34" s="33">
        <f t="shared" si="19"/>
        <v>1.5198411125911275</v>
      </c>
      <c r="N34" s="36"/>
      <c r="Q34"/>
      <c r="R34"/>
      <c r="S34"/>
    </row>
    <row r="35" spans="1:21" ht="15">
      <c r="B35" s="63">
        <v>0.70299999999999996</v>
      </c>
      <c r="C35" s="63">
        <v>0.69299999999999995</v>
      </c>
      <c r="D35" s="27">
        <f t="shared" si="11"/>
        <v>0.69799999999999995</v>
      </c>
      <c r="E35" s="27">
        <f t="shared" si="12"/>
        <v>0.64549999999999996</v>
      </c>
      <c r="F35" s="27">
        <f t="shared" si="13"/>
        <v>-0.19010375339756092</v>
      </c>
      <c r="G35" s="28">
        <f t="shared" si="14"/>
        <v>0.47178294533169696</v>
      </c>
      <c r="H35" s="28">
        <f t="shared" si="15"/>
        <v>2.9633499760286925</v>
      </c>
      <c r="I35" s="29">
        <v>500</v>
      </c>
      <c r="J35" s="30">
        <f t="shared" si="16"/>
        <v>1481.6749880143464</v>
      </c>
      <c r="K35" s="31">
        <f t="shared" si="17"/>
        <v>74.083749400717323</v>
      </c>
      <c r="L35" s="32">
        <f t="shared" si="18"/>
        <v>75.028210002774927</v>
      </c>
      <c r="M35" s="33">
        <f t="shared" si="19"/>
        <v>1.5005642000554986</v>
      </c>
      <c r="N35" s="36"/>
      <c r="Q35"/>
      <c r="R35"/>
      <c r="S35"/>
    </row>
    <row r="36" spans="1:21" ht="15">
      <c r="B36" s="63">
        <v>0.64100000000000001</v>
      </c>
      <c r="C36" s="63">
        <v>0.60699999999999998</v>
      </c>
      <c r="D36" s="27">
        <f t="shared" si="11"/>
        <v>0.624</v>
      </c>
      <c r="E36" s="27">
        <f t="shared" si="12"/>
        <v>0.57150000000000001</v>
      </c>
      <c r="F36" s="27">
        <f t="shared" si="13"/>
        <v>-0.24298376526869944</v>
      </c>
      <c r="G36" s="28">
        <f t="shared" si="14"/>
        <v>0.42257383935920451</v>
      </c>
      <c r="H36" s="28">
        <f t="shared" si="15"/>
        <v>2.6459025165540102</v>
      </c>
      <c r="I36" s="29">
        <v>500</v>
      </c>
      <c r="J36" s="30">
        <f t="shared" si="16"/>
        <v>1322.9512582770051</v>
      </c>
      <c r="K36" s="31">
        <f t="shared" si="17"/>
        <v>66.147562913850251</v>
      </c>
      <c r="L36" s="32">
        <f t="shared" si="18"/>
        <v>67.464869740658386</v>
      </c>
      <c r="M36" s="33">
        <f t="shared" si="19"/>
        <v>1.3492973948131677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44</v>
      </c>
      <c r="E39" s="20" t="s">
        <v>50</v>
      </c>
      <c r="F39" s="21" t="s">
        <v>49</v>
      </c>
      <c r="G39" s="21" t="s">
        <v>48</v>
      </c>
      <c r="H39" s="21" t="s">
        <v>19</v>
      </c>
      <c r="I39" s="9" t="s">
        <v>47</v>
      </c>
      <c r="J39" s="21" t="s">
        <v>21</v>
      </c>
      <c r="K39" s="21" t="s">
        <v>46</v>
      </c>
      <c r="L39" s="21" t="s">
        <v>45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0.123</v>
      </c>
      <c r="C40" s="63">
        <v>0.108</v>
      </c>
      <c r="D40" s="27">
        <f t="shared" ref="D40:D45" si="20">AVERAGE(B40:C40)</f>
        <v>0.11549999999999999</v>
      </c>
      <c r="E40" s="27">
        <f t="shared" ref="E40:E45" si="21">D40-E$8</f>
        <v>6.2999999999999987E-2</v>
      </c>
      <c r="F40" s="27">
        <f t="shared" ref="F40:F45" si="22">LOG(E40)</f>
        <v>-1.2006594505464183</v>
      </c>
      <c r="G40" s="28">
        <f t="shared" ref="G40:G45" si="23">(F40-$B$16)/$B$15</f>
        <v>-0.46862044401106284</v>
      </c>
      <c r="H40" s="27">
        <f t="shared" ref="H40:H45" si="24">10^G40</f>
        <v>0.33992222122247068</v>
      </c>
      <c r="I40" s="41">
        <v>16</v>
      </c>
      <c r="J40" s="42">
        <f t="shared" ref="J40:J45" si="25">H40*I40</f>
        <v>5.4387555395595308</v>
      </c>
      <c r="K40" s="30">
        <f t="shared" ref="K40:K45" si="26">(0.1*J40/1000)*1000</f>
        <v>0.54387555395595311</v>
      </c>
      <c r="L40" s="43">
        <f t="shared" ref="L40:L45" si="27">K40*100/L22</f>
        <v>0.73476666083378317</v>
      </c>
      <c r="M40" s="30">
        <f>AVERAGE(L40:L42)</f>
        <v>0.7428041686517961</v>
      </c>
      <c r="N40" s="44">
        <f>STDEV(L40:L42)</f>
        <v>9.4580855747555502E-3</v>
      </c>
      <c r="R40"/>
      <c r="S40"/>
      <c r="T40"/>
      <c r="U40"/>
    </row>
    <row r="41" spans="1:21" ht="15">
      <c r="B41" s="63">
        <v>0.13200000000000001</v>
      </c>
      <c r="C41" s="63">
        <v>0.126</v>
      </c>
      <c r="D41" s="27">
        <f t="shared" si="20"/>
        <v>0.129</v>
      </c>
      <c r="E41" s="27">
        <f t="shared" si="21"/>
        <v>7.6499999999999999E-2</v>
      </c>
      <c r="F41" s="27">
        <f t="shared" si="22"/>
        <v>-1.1163385648463824</v>
      </c>
      <c r="G41" s="28">
        <f t="shared" si="23"/>
        <v>-0.39015307508877695</v>
      </c>
      <c r="H41" s="27">
        <f t="shared" si="24"/>
        <v>0.40723671442452847</v>
      </c>
      <c r="I41" s="41">
        <v>16</v>
      </c>
      <c r="J41" s="42">
        <f t="shared" si="25"/>
        <v>6.5157874307924555</v>
      </c>
      <c r="K41" s="30">
        <f t="shared" si="26"/>
        <v>0.65157874307924557</v>
      </c>
      <c r="L41" s="43">
        <f t="shared" si="27"/>
        <v>0.75322637739362008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0.122</v>
      </c>
      <c r="C42" s="63">
        <v>0.121</v>
      </c>
      <c r="D42" s="27">
        <f t="shared" si="20"/>
        <v>0.1215</v>
      </c>
      <c r="E42" s="27">
        <f t="shared" si="21"/>
        <v>6.8999999999999992E-2</v>
      </c>
      <c r="F42" s="27">
        <f t="shared" si="22"/>
        <v>-1.1611509092627448</v>
      </c>
      <c r="G42" s="28">
        <f t="shared" si="23"/>
        <v>-0.43185456733946553</v>
      </c>
      <c r="H42" s="27">
        <f t="shared" si="24"/>
        <v>0.36995204527916026</v>
      </c>
      <c r="I42" s="41">
        <v>16</v>
      </c>
      <c r="J42" s="42">
        <f t="shared" si="25"/>
        <v>5.9192327244665641</v>
      </c>
      <c r="K42" s="30">
        <f t="shared" si="26"/>
        <v>0.59192327244665643</v>
      </c>
      <c r="L42" s="43">
        <f t="shared" si="27"/>
        <v>0.74041946772798473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0.158</v>
      </c>
      <c r="C43" s="63">
        <v>0.16200000000000001</v>
      </c>
      <c r="D43" s="27">
        <f t="shared" si="20"/>
        <v>0.16</v>
      </c>
      <c r="E43" s="27">
        <f t="shared" si="21"/>
        <v>0.1075</v>
      </c>
      <c r="F43" s="27">
        <f t="shared" si="22"/>
        <v>-0.96859153574837586</v>
      </c>
      <c r="G43" s="28">
        <f t="shared" si="23"/>
        <v>-0.25266257622652349</v>
      </c>
      <c r="H43" s="27">
        <f t="shared" si="24"/>
        <v>0.55890426505472979</v>
      </c>
      <c r="I43" s="41">
        <v>16</v>
      </c>
      <c r="J43" s="42">
        <f t="shared" si="25"/>
        <v>8.9424682408756766</v>
      </c>
      <c r="K43" s="30">
        <f t="shared" si="26"/>
        <v>0.89424682408756773</v>
      </c>
      <c r="L43" s="43">
        <f t="shared" si="27"/>
        <v>1.1630769012812447</v>
      </c>
      <c r="M43" s="30">
        <f>AVERAGE(L43:L45)</f>
        <v>1.0879932667148611</v>
      </c>
      <c r="N43" s="44">
        <f>STDEV(L43:L45)</f>
        <v>8.8857609968961734E-2</v>
      </c>
      <c r="R43"/>
      <c r="S43"/>
      <c r="T43"/>
      <c r="U43"/>
    </row>
    <row r="44" spans="1:21" ht="15">
      <c r="A44" s="45"/>
      <c r="B44" s="63">
        <v>0.13800000000000001</v>
      </c>
      <c r="C44" s="63">
        <v>0.14499999999999999</v>
      </c>
      <c r="D44" s="27">
        <f t="shared" si="20"/>
        <v>0.14150000000000001</v>
      </c>
      <c r="E44" s="27">
        <f t="shared" si="21"/>
        <v>8.900000000000001E-2</v>
      </c>
      <c r="F44" s="27">
        <f t="shared" si="22"/>
        <v>-1.0506099933550872</v>
      </c>
      <c r="G44" s="28">
        <f t="shared" si="23"/>
        <v>-0.32898735054587042</v>
      </c>
      <c r="H44" s="27">
        <f t="shared" si="24"/>
        <v>0.46882703721108809</v>
      </c>
      <c r="I44" s="41">
        <v>16</v>
      </c>
      <c r="J44" s="42">
        <f t="shared" si="25"/>
        <v>7.5012325953774095</v>
      </c>
      <c r="K44" s="30">
        <f t="shared" si="26"/>
        <v>0.75012325953774095</v>
      </c>
      <c r="L44" s="43">
        <f t="shared" si="27"/>
        <v>0.98989147325414273</v>
      </c>
      <c r="M44" s="30"/>
      <c r="N44" s="44"/>
      <c r="R44"/>
      <c r="S44"/>
      <c r="T44"/>
      <c r="U44"/>
    </row>
    <row r="45" spans="1:21" ht="15">
      <c r="A45" s="46"/>
      <c r="B45" s="63">
        <v>0.14299999999999999</v>
      </c>
      <c r="C45" s="63">
        <v>0.14199999999999999</v>
      </c>
      <c r="D45" s="27">
        <f t="shared" si="20"/>
        <v>0.14249999999999999</v>
      </c>
      <c r="E45" s="27">
        <f t="shared" si="21"/>
        <v>8.9999999999999983E-2</v>
      </c>
      <c r="F45" s="27">
        <f t="shared" si="22"/>
        <v>-1.0457574905606752</v>
      </c>
      <c r="G45" s="28">
        <f t="shared" si="23"/>
        <v>-0.32447170624488336</v>
      </c>
      <c r="H45" s="27">
        <f t="shared" si="24"/>
        <v>0.47372716991590319</v>
      </c>
      <c r="I45" s="41">
        <v>16</v>
      </c>
      <c r="J45" s="42">
        <f t="shared" si="25"/>
        <v>7.579634718654451</v>
      </c>
      <c r="K45" s="30">
        <f t="shared" si="26"/>
        <v>0.7579634718654451</v>
      </c>
      <c r="L45" s="43">
        <f t="shared" si="27"/>
        <v>1.1110114256091959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44</v>
      </c>
      <c r="E49" s="20" t="s">
        <v>50</v>
      </c>
      <c r="F49" s="21" t="s">
        <v>49</v>
      </c>
      <c r="G49" s="21" t="s">
        <v>48</v>
      </c>
      <c r="H49" s="21" t="s">
        <v>19</v>
      </c>
      <c r="I49" s="9" t="s">
        <v>47</v>
      </c>
      <c r="J49" s="21" t="s">
        <v>21</v>
      </c>
      <c r="K49" s="21" t="s">
        <v>46</v>
      </c>
      <c r="L49" s="21" t="s">
        <v>45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0.28399999999999997</v>
      </c>
      <c r="C50" s="63">
        <v>0.26200000000000001</v>
      </c>
      <c r="D50" s="27">
        <f t="shared" ref="D50:D55" si="28">AVERAGE(B50:C50)</f>
        <v>0.27300000000000002</v>
      </c>
      <c r="E50" s="27">
        <f t="shared" ref="E50:E55" si="29">D50-E$8</f>
        <v>0.22050000000000003</v>
      </c>
      <c r="F50" s="27">
        <f t="shared" ref="F50:F55" si="30">LOG(E50)</f>
        <v>-0.65659140619614265</v>
      </c>
      <c r="G50" s="28">
        <f t="shared" ref="G50:G55" si="31">(F50-$B$16)/$B$15</f>
        <v>3.767864903607656E-2</v>
      </c>
      <c r="H50" s="27">
        <f t="shared" ref="H50:H55" si="32">10^G50</f>
        <v>1.090633037048061</v>
      </c>
      <c r="I50" s="41">
        <v>16</v>
      </c>
      <c r="J50" s="42">
        <f t="shared" ref="J50:J55" si="33">H50*I50</f>
        <v>17.450128592768976</v>
      </c>
      <c r="K50" s="30">
        <f t="shared" ref="K50:K55" si="34">(0.1*J50/1000)*1000</f>
        <v>1.7450128592768976</v>
      </c>
      <c r="L50" s="43">
        <f t="shared" ref="L50:L55" si="35">K50*100/L31</f>
        <v>2.3749330307096548</v>
      </c>
      <c r="M50" s="30">
        <f>AVERAGE(L50:L52)</f>
        <v>2.3183373415066657</v>
      </c>
      <c r="N50" s="44">
        <f>STDEV(L50:L52)</f>
        <v>0.15909710382646117</v>
      </c>
      <c r="O50" s="48">
        <f t="shared" ref="O50:O55" si="36">L50/L40</f>
        <v>3.2322275319550808</v>
      </c>
      <c r="P50" s="30">
        <f>AVERAGE(O50:O52)</f>
        <v>3.1206512106239082</v>
      </c>
      <c r="Q50" s="44">
        <f>STDEV(O50:O52)</f>
        <v>0.20112436608789802</v>
      </c>
      <c r="S50"/>
      <c r="T50"/>
    </row>
    <row r="51" spans="1:25" ht="15">
      <c r="B51" s="63">
        <v>0.32800000000000001</v>
      </c>
      <c r="C51" s="63">
        <v>0.314</v>
      </c>
      <c r="D51" s="27">
        <f t="shared" si="28"/>
        <v>0.32100000000000001</v>
      </c>
      <c r="E51" s="27">
        <f t="shared" si="29"/>
        <v>0.26850000000000002</v>
      </c>
      <c r="F51" s="27">
        <f t="shared" si="30"/>
        <v>-0.57105570996442556</v>
      </c>
      <c r="G51" s="28">
        <f t="shared" si="31"/>
        <v>0.11727649690635653</v>
      </c>
      <c r="H51" s="27">
        <f t="shared" si="32"/>
        <v>1.3100156890758716</v>
      </c>
      <c r="I51" s="41">
        <v>16</v>
      </c>
      <c r="J51" s="42">
        <f t="shared" si="33"/>
        <v>20.960251025213946</v>
      </c>
      <c r="K51" s="30">
        <f t="shared" si="34"/>
        <v>2.0960251025213945</v>
      </c>
      <c r="L51" s="43">
        <f t="shared" si="35"/>
        <v>2.4413986209073202</v>
      </c>
      <c r="M51" s="30"/>
      <c r="N51" s="44"/>
      <c r="O51" s="2">
        <f t="shared" si="36"/>
        <v>3.2412548128694878</v>
      </c>
      <c r="P51" s="30"/>
      <c r="Q51" s="44"/>
      <c r="S51"/>
      <c r="T51"/>
    </row>
    <row r="52" spans="1:25" ht="15">
      <c r="B52" s="63">
        <v>0.28100000000000003</v>
      </c>
      <c r="C52" s="63">
        <v>0.252</v>
      </c>
      <c r="D52" s="27">
        <f t="shared" si="28"/>
        <v>0.26650000000000001</v>
      </c>
      <c r="E52" s="27">
        <f t="shared" si="29"/>
        <v>0.21400000000000002</v>
      </c>
      <c r="F52" s="27">
        <f t="shared" si="30"/>
        <v>-0.66958622665080914</v>
      </c>
      <c r="G52" s="28">
        <f t="shared" si="31"/>
        <v>2.558592299044931E-2</v>
      </c>
      <c r="H52" s="27">
        <f t="shared" si="32"/>
        <v>1.060683768591685</v>
      </c>
      <c r="I52" s="41">
        <v>16</v>
      </c>
      <c r="J52" s="42">
        <f t="shared" si="33"/>
        <v>16.97094029746696</v>
      </c>
      <c r="K52" s="30">
        <f t="shared" si="34"/>
        <v>1.6970940297466961</v>
      </c>
      <c r="L52" s="43">
        <f t="shared" si="35"/>
        <v>2.1386803729030222</v>
      </c>
      <c r="M52" s="30"/>
      <c r="N52" s="44"/>
      <c r="O52" s="2">
        <f t="shared" si="36"/>
        <v>2.8884712870471558</v>
      </c>
      <c r="P52" s="30"/>
      <c r="Q52" s="44"/>
      <c r="S52"/>
      <c r="T52"/>
    </row>
    <row r="53" spans="1:25" ht="15">
      <c r="A53" s="1" t="s">
        <v>26</v>
      </c>
      <c r="B53" s="63">
        <v>0.29399999999999998</v>
      </c>
      <c r="C53" s="63">
        <v>0.13800000000000001</v>
      </c>
      <c r="D53" s="27">
        <f t="shared" si="28"/>
        <v>0.216</v>
      </c>
      <c r="E53" s="27">
        <f t="shared" si="29"/>
        <v>0.16349999999999998</v>
      </c>
      <c r="F53" s="27">
        <f t="shared" si="30"/>
        <v>-0.78648224300369518</v>
      </c>
      <c r="G53" s="28">
        <f t="shared" si="31"/>
        <v>-8.3195226122925917E-2</v>
      </c>
      <c r="H53" s="27">
        <f t="shared" si="32"/>
        <v>0.82566670851308022</v>
      </c>
      <c r="I53" s="41">
        <v>16</v>
      </c>
      <c r="J53" s="42">
        <f t="shared" si="33"/>
        <v>13.210667336209283</v>
      </c>
      <c r="K53" s="30">
        <f t="shared" si="34"/>
        <v>1.3210667336209285</v>
      </c>
      <c r="L53" s="43">
        <f t="shared" si="35"/>
        <v>1.7384274220200362</v>
      </c>
      <c r="M53" s="30">
        <f>AVERAGE(L53:L55)</f>
        <v>1.64993887752178</v>
      </c>
      <c r="N53" s="44">
        <f>STDEV(L53:L55)</f>
        <v>0.35525125372516164</v>
      </c>
      <c r="O53" s="2">
        <f t="shared" si="36"/>
        <v>1.4946796897995185</v>
      </c>
      <c r="P53" s="30">
        <f>AVERAGE(O53:O55)</f>
        <v>1.5079410054490741</v>
      </c>
      <c r="Q53" s="44">
        <f>STDEV(O53:O55)</f>
        <v>0.24318105317690308</v>
      </c>
      <c r="S53"/>
      <c r="T53"/>
    </row>
    <row r="54" spans="1:25" ht="15">
      <c r="A54" s="45"/>
      <c r="B54" s="63">
        <v>0.16800000000000001</v>
      </c>
      <c r="C54" s="63">
        <v>0.16500000000000001</v>
      </c>
      <c r="D54" s="27">
        <f t="shared" si="28"/>
        <v>0.16650000000000001</v>
      </c>
      <c r="E54" s="27">
        <f t="shared" si="29"/>
        <v>0.114</v>
      </c>
      <c r="F54" s="27">
        <f t="shared" si="30"/>
        <v>-0.94309514866352739</v>
      </c>
      <c r="G54" s="28">
        <f t="shared" si="31"/>
        <v>-0.22893613650802613</v>
      </c>
      <c r="H54" s="27">
        <f t="shared" si="32"/>
        <v>0.59028787628600365</v>
      </c>
      <c r="I54" s="41">
        <v>16</v>
      </c>
      <c r="J54" s="42">
        <f t="shared" si="33"/>
        <v>9.4446060205760585</v>
      </c>
      <c r="K54" s="30">
        <f t="shared" si="34"/>
        <v>0.94446060205760585</v>
      </c>
      <c r="L54" s="43">
        <f t="shared" si="35"/>
        <v>1.2588073233023618</v>
      </c>
      <c r="M54" s="30"/>
      <c r="N54" s="44"/>
      <c r="O54" s="2">
        <f t="shared" si="36"/>
        <v>1.2716619521574344</v>
      </c>
      <c r="P54" s="30"/>
      <c r="Q54" s="44"/>
      <c r="S54"/>
      <c r="T54"/>
    </row>
    <row r="55" spans="1:25" ht="15">
      <c r="A55" s="46"/>
      <c r="B55" s="63">
        <v>0.22800000000000001</v>
      </c>
      <c r="C55" s="63">
        <v>0.20300000000000001</v>
      </c>
      <c r="D55" s="27">
        <f t="shared" si="28"/>
        <v>0.21550000000000002</v>
      </c>
      <c r="E55" s="27">
        <f t="shared" si="29"/>
        <v>0.16300000000000003</v>
      </c>
      <c r="F55" s="27">
        <f t="shared" si="30"/>
        <v>-0.7878123955960421</v>
      </c>
      <c r="G55" s="28">
        <f t="shared" si="31"/>
        <v>-8.443304013922931E-2</v>
      </c>
      <c r="H55" s="27">
        <f t="shared" si="32"/>
        <v>0.82331676675508736</v>
      </c>
      <c r="I55" s="41">
        <v>16</v>
      </c>
      <c r="J55" s="42">
        <f t="shared" si="33"/>
        <v>13.173068268081398</v>
      </c>
      <c r="K55" s="30">
        <f t="shared" si="34"/>
        <v>1.3173068268081398</v>
      </c>
      <c r="L55" s="43">
        <f t="shared" si="35"/>
        <v>1.9525818872429415</v>
      </c>
      <c r="M55" s="30"/>
      <c r="N55" s="44"/>
      <c r="O55" s="2">
        <f t="shared" si="36"/>
        <v>1.7574813743902689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3.1206512106239082</v>
      </c>
      <c r="O58" s="30">
        <f>Q50</f>
        <v>0.20112436608789802</v>
      </c>
    </row>
    <row r="59" spans="1:25" ht="15">
      <c r="D59"/>
      <c r="E59"/>
      <c r="G59"/>
      <c r="M59" s="2" t="s">
        <v>26</v>
      </c>
      <c r="N59" s="30">
        <f>P53</f>
        <v>1.5079410054490741</v>
      </c>
      <c r="O59" s="30">
        <f>Q53</f>
        <v>0.24318105317690308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44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0.7428041686517961</v>
      </c>
      <c r="C65" s="30">
        <f>N40</f>
        <v>9.4580855747555502E-3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2.3183373415066657</v>
      </c>
      <c r="C66" s="30">
        <f>N50</f>
        <v>0.15909710382646117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1.0879932667148611</v>
      </c>
      <c r="C67" s="30">
        <f>N43</f>
        <v>8.8857609968961734E-2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1.64993887752178</v>
      </c>
      <c r="C68" s="30">
        <f>N53</f>
        <v>0.35525125372516164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 s="2" customFormat="1">
      <c r="C97" s="47"/>
      <c r="D97" s="47"/>
      <c r="E97" s="61"/>
      <c r="F97" s="61"/>
    </row>
    <row r="98" spans="2:6" s="2" customFormat="1">
      <c r="C98" s="47"/>
      <c r="D98" s="47"/>
      <c r="E98" s="61"/>
      <c r="F98" s="61"/>
    </row>
    <row r="99" spans="2:6" s="2" customFormat="1">
      <c r="C99" s="47"/>
      <c r="D99" s="47"/>
      <c r="E99" s="61"/>
      <c r="F99" s="61"/>
    </row>
    <row r="100" spans="2:6" s="2" customFormat="1">
      <c r="C100" s="47"/>
      <c r="D100" s="47"/>
      <c r="E100" s="61"/>
      <c r="F100" s="61"/>
    </row>
    <row r="101" spans="2:6" s="2" customFormat="1">
      <c r="C101" s="47"/>
      <c r="D101" s="47"/>
      <c r="E101" s="61"/>
      <c r="F101" s="61"/>
    </row>
    <row r="102" spans="2:6" s="2" customFormat="1">
      <c r="C102" s="47"/>
      <c r="D102" s="47"/>
      <c r="E102" s="61"/>
      <c r="F102" s="61"/>
    </row>
    <row r="103" spans="2:6" s="2" customFormat="1">
      <c r="C103" s="47"/>
      <c r="D103" s="47"/>
      <c r="E103" s="61"/>
      <c r="F103" s="61"/>
    </row>
    <row r="104" spans="2:6" s="2" customFormat="1">
      <c r="C104" s="47"/>
      <c r="D104" s="47"/>
      <c r="E104" s="61"/>
      <c r="F104" s="61"/>
    </row>
    <row r="105" spans="2:6" s="2" customFormat="1">
      <c r="C105" s="47"/>
      <c r="D105" s="47"/>
      <c r="E105" s="61"/>
      <c r="F105" s="61"/>
    </row>
    <row r="106" spans="2:6" s="2" customFormat="1">
      <c r="C106" s="47"/>
    </row>
    <row r="107" spans="2:6" s="2" customFormat="1">
      <c r="C107" s="47"/>
    </row>
    <row r="108" spans="2:6" s="2" customFormat="1" ht="13.5" thickBot="1">
      <c r="B108" s="62"/>
      <c r="C108" s="62"/>
      <c r="D108" s="62"/>
      <c r="E108" s="62"/>
    </row>
    <row r="109" spans="2:6" s="2" customFormat="1">
      <c r="B109" s="61"/>
      <c r="C109" s="61"/>
      <c r="D109" s="61"/>
      <c r="E109" s="61"/>
    </row>
    <row r="110" spans="2:6" s="2" customFormat="1">
      <c r="B110" s="61"/>
      <c r="C110" s="61"/>
      <c r="D110" s="61"/>
      <c r="E110" s="61"/>
    </row>
    <row r="111" spans="2:6" s="2" customFormat="1">
      <c r="B111" s="61"/>
      <c r="C111" s="61"/>
      <c r="D111" s="61"/>
      <c r="E111" s="61"/>
    </row>
    <row r="112" spans="2:6" s="2" customFormat="1">
      <c r="B112" s="61"/>
      <c r="C112" s="61"/>
      <c r="D112" s="61"/>
      <c r="E112" s="61"/>
    </row>
    <row r="113" spans="2:5" s="2" customFormat="1">
      <c r="B113" s="61"/>
      <c r="C113" s="61"/>
      <c r="D113" s="61"/>
      <c r="E113" s="61"/>
    </row>
    <row r="114" spans="2:5" s="2" customFormat="1">
      <c r="B114" s="61"/>
      <c r="C114" s="61"/>
      <c r="D114" s="61"/>
      <c r="E114" s="61"/>
    </row>
    <row r="115" spans="2:5" s="2" customFormat="1">
      <c r="B115" s="61"/>
      <c r="C115" s="61"/>
      <c r="D115" s="61"/>
      <c r="E115" s="61"/>
    </row>
    <row r="116" spans="2:5" s="2" customFormat="1">
      <c r="B116" s="61"/>
      <c r="C116" s="61"/>
      <c r="D116" s="61"/>
      <c r="E116" s="61"/>
    </row>
    <row r="117" spans="2:5" s="2" customFormat="1">
      <c r="B117" s="61"/>
      <c r="C117" s="61"/>
      <c r="D117" s="61"/>
      <c r="E117" s="61"/>
    </row>
    <row r="118" spans="2:5" s="2" customFormat="1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siKCNJ11</vt:lpstr>
      <vt:lpstr>siHNF4A</vt:lpstr>
      <vt:lpstr>siHNF4A!Zone_d_impression</vt:lpstr>
      <vt:lpstr>siKCNJ11!Zone_d_impression</vt:lpstr>
      <vt:lpstr>siNTP!Zone_d_impression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2016-05-12T08:56:35Z</dcterms:modified>
</cp:coreProperties>
</file>