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fichiers shinny\fichiers mis à jour 12.5.16\"/>
    </mc:Choice>
  </mc:AlternateContent>
  <bookViews>
    <workbookView xWindow="1800" yWindow="75" windowWidth="8295" windowHeight="10155" tabRatio="693" activeTab="3"/>
  </bookViews>
  <sheets>
    <sheet name="siNTP" sheetId="3" r:id="rId1"/>
    <sheet name="siTBC1D4" sheetId="1" r:id="rId2"/>
    <sheet name="siTCF19" sheetId="4" r:id="rId3"/>
    <sheet name="siHNF4A" sheetId="5" r:id="rId4"/>
  </sheets>
  <externalReferences>
    <externalReference r:id="rId5"/>
  </externalReferences>
  <definedNames>
    <definedName name="_xlnm.Print_Area" localSheetId="3">siHNF4A!$A$1:$Q$83</definedName>
    <definedName name="_xlnm.Print_Area" localSheetId="0">siNTP!$A$1:$Q$83</definedName>
    <definedName name="_xlnm.Print_Area" localSheetId="1">siTBC1D4!$A$1:$Q$83</definedName>
    <definedName name="_xlnm.Print_Area" localSheetId="2">siTCF19!$A$1:$Q$83</definedName>
  </definedNames>
  <calcPr calcId="152511"/>
</workbook>
</file>

<file path=xl/calcChain.xml><?xml version="1.0" encoding="utf-8"?>
<calcChain xmlns="http://schemas.openxmlformats.org/spreadsheetml/2006/main">
  <c r="B13" i="5" l="1"/>
  <c r="B12" i="5"/>
  <c r="B11" i="5"/>
  <c r="B10" i="5"/>
  <c r="B9" i="5"/>
  <c r="B8" i="5"/>
  <c r="B13" i="4" l="1"/>
  <c r="B9" i="4"/>
  <c r="G9" i="4" s="1"/>
  <c r="B13" i="1"/>
  <c r="B9" i="1"/>
  <c r="B13" i="3"/>
  <c r="B8" i="3"/>
  <c r="B8" i="4"/>
  <c r="B8" i="1"/>
  <c r="B9" i="3"/>
  <c r="B10" i="3"/>
  <c r="G10" i="3" s="1"/>
  <c r="B11" i="3"/>
  <c r="B12" i="3"/>
  <c r="B10" i="1"/>
  <c r="B11" i="1"/>
  <c r="B12" i="1"/>
  <c r="B12" i="4"/>
  <c r="B10" i="4"/>
  <c r="B11" i="4"/>
  <c r="G11" i="4" s="1"/>
  <c r="D55" i="5"/>
  <c r="D54" i="5"/>
  <c r="D53" i="5"/>
  <c r="D52" i="5"/>
  <c r="D51" i="5"/>
  <c r="D50" i="5"/>
  <c r="D45" i="5"/>
  <c r="D44" i="5"/>
  <c r="D43" i="5"/>
  <c r="D42" i="5"/>
  <c r="D41" i="5"/>
  <c r="D40" i="5"/>
  <c r="D36" i="5"/>
  <c r="D35" i="5"/>
  <c r="D34" i="5"/>
  <c r="D33" i="5"/>
  <c r="D32" i="5"/>
  <c r="D31" i="5"/>
  <c r="D27" i="5"/>
  <c r="D26" i="5"/>
  <c r="D25" i="5"/>
  <c r="D24" i="5"/>
  <c r="D23" i="5"/>
  <c r="D22" i="5"/>
  <c r="G13" i="5"/>
  <c r="E13" i="5"/>
  <c r="G12" i="5"/>
  <c r="E12" i="5"/>
  <c r="G11" i="5"/>
  <c r="E11" i="5"/>
  <c r="G10" i="5"/>
  <c r="E10" i="5"/>
  <c r="G9" i="5"/>
  <c r="E9" i="5"/>
  <c r="E8" i="5"/>
  <c r="D55" i="4"/>
  <c r="D54" i="4"/>
  <c r="D53" i="4"/>
  <c r="D52" i="4"/>
  <c r="D51" i="4"/>
  <c r="D50" i="4"/>
  <c r="D45" i="4"/>
  <c r="D44" i="4"/>
  <c r="D43" i="4"/>
  <c r="D42" i="4"/>
  <c r="D41" i="4"/>
  <c r="D40" i="4"/>
  <c r="D36" i="4"/>
  <c r="D35" i="4"/>
  <c r="D34" i="4"/>
  <c r="D33" i="4"/>
  <c r="D32" i="4"/>
  <c r="D31" i="4"/>
  <c r="D27" i="4"/>
  <c r="D26" i="4"/>
  <c r="D25" i="4"/>
  <c r="D24" i="4"/>
  <c r="D23" i="4"/>
  <c r="D22" i="4"/>
  <c r="G13" i="4"/>
  <c r="E13" i="4"/>
  <c r="G12" i="4"/>
  <c r="E12" i="4"/>
  <c r="E11" i="4"/>
  <c r="G10" i="4"/>
  <c r="E10" i="4"/>
  <c r="E9" i="4"/>
  <c r="E8" i="4"/>
  <c r="D51" i="1"/>
  <c r="D52" i="1"/>
  <c r="D53" i="1"/>
  <c r="D54" i="1"/>
  <c r="D55" i="1"/>
  <c r="D50" i="1"/>
  <c r="D41" i="1"/>
  <c r="D42" i="1"/>
  <c r="D43" i="1"/>
  <c r="D44" i="1"/>
  <c r="D45" i="1"/>
  <c r="D40" i="1"/>
  <c r="D23" i="1"/>
  <c r="D24" i="1"/>
  <c r="D25" i="1"/>
  <c r="D26" i="1"/>
  <c r="D27" i="1"/>
  <c r="D22" i="1"/>
  <c r="D55" i="3"/>
  <c r="D54" i="3"/>
  <c r="D53" i="3"/>
  <c r="D52" i="3"/>
  <c r="D51" i="3"/>
  <c r="D50" i="3"/>
  <c r="D45" i="3"/>
  <c r="D44" i="3"/>
  <c r="D43" i="3"/>
  <c r="D42" i="3"/>
  <c r="D41" i="3"/>
  <c r="D40" i="3"/>
  <c r="D36" i="3"/>
  <c r="D35" i="3"/>
  <c r="D34" i="3"/>
  <c r="D33" i="3"/>
  <c r="D32" i="3"/>
  <c r="D31" i="3"/>
  <c r="D27" i="3"/>
  <c r="D26" i="3"/>
  <c r="D25" i="3"/>
  <c r="D24" i="3"/>
  <c r="D23" i="3"/>
  <c r="D22" i="3"/>
  <c r="E13" i="3"/>
  <c r="G13" i="3"/>
  <c r="E12" i="3"/>
  <c r="G12" i="3"/>
  <c r="E11" i="3"/>
  <c r="G11" i="3"/>
  <c r="E10" i="3"/>
  <c r="E9" i="3"/>
  <c r="G9" i="3"/>
  <c r="E8" i="3"/>
  <c r="F9" i="5" l="1"/>
  <c r="H9" i="5" s="1"/>
  <c r="F10" i="5"/>
  <c r="H10" i="5" s="1"/>
  <c r="F11" i="5"/>
  <c r="H11" i="5" s="1"/>
  <c r="F12" i="5"/>
  <c r="H12" i="5" s="1"/>
  <c r="F13" i="5"/>
  <c r="H13" i="5" s="1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E31" i="5"/>
  <c r="F31" i="5" s="1"/>
  <c r="E32" i="5"/>
  <c r="F32" i="5" s="1"/>
  <c r="E33" i="5"/>
  <c r="F33" i="5" s="1"/>
  <c r="E34" i="5"/>
  <c r="F34" i="5" s="1"/>
  <c r="E35" i="5"/>
  <c r="F35" i="5" s="1"/>
  <c r="E36" i="5"/>
  <c r="F36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50" i="5"/>
  <c r="F50" i="5" s="1"/>
  <c r="E51" i="5"/>
  <c r="F51" i="5" s="1"/>
  <c r="E52" i="5"/>
  <c r="F52" i="5" s="1"/>
  <c r="E53" i="5"/>
  <c r="F53" i="5" s="1"/>
  <c r="E54" i="5"/>
  <c r="F54" i="5" s="1"/>
  <c r="E55" i="5"/>
  <c r="F55" i="5" s="1"/>
  <c r="F9" i="4"/>
  <c r="H9" i="4" s="1"/>
  <c r="F10" i="4"/>
  <c r="H10" i="4" s="1"/>
  <c r="F11" i="4"/>
  <c r="H11" i="4" s="1"/>
  <c r="F12" i="4"/>
  <c r="H12" i="4" s="1"/>
  <c r="F13" i="4"/>
  <c r="H13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B16" i="4"/>
  <c r="F9" i="3"/>
  <c r="H9" i="3" s="1"/>
  <c r="B15" i="3" s="1"/>
  <c r="F10" i="3"/>
  <c r="H10" i="3" s="1"/>
  <c r="F11" i="3"/>
  <c r="H11" i="3" s="1"/>
  <c r="F12" i="3"/>
  <c r="H12" i="3" s="1"/>
  <c r="F13" i="3"/>
  <c r="H13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D36" i="1"/>
  <c r="D35" i="1"/>
  <c r="D34" i="1"/>
  <c r="D33" i="1"/>
  <c r="D32" i="1"/>
  <c r="D31" i="1"/>
  <c r="E13" i="1"/>
  <c r="G13" i="1"/>
  <c r="E12" i="1"/>
  <c r="G12" i="1"/>
  <c r="E11" i="1"/>
  <c r="G11" i="1"/>
  <c r="E10" i="1"/>
  <c r="G10" i="1"/>
  <c r="E9" i="1"/>
  <c r="G9" i="1"/>
  <c r="E8" i="1"/>
  <c r="B15" i="4" l="1"/>
  <c r="G24" i="4" s="1"/>
  <c r="H24" i="4" s="1"/>
  <c r="J24" i="4" s="1"/>
  <c r="K24" i="4" s="1"/>
  <c r="E36" i="1"/>
  <c r="F36" i="1" s="1"/>
  <c r="B16" i="3"/>
  <c r="G54" i="3" s="1"/>
  <c r="H54" i="3" s="1"/>
  <c r="J54" i="3" s="1"/>
  <c r="K54" i="3" s="1"/>
  <c r="B15" i="5"/>
  <c r="B16" i="5"/>
  <c r="G26" i="5" s="1"/>
  <c r="H26" i="5" s="1"/>
  <c r="J26" i="5" s="1"/>
  <c r="K26" i="5" s="1"/>
  <c r="E26" i="1"/>
  <c r="F26" i="1" s="1"/>
  <c r="E24" i="1"/>
  <c r="F24" i="1" s="1"/>
  <c r="E23" i="1"/>
  <c r="F23" i="1" s="1"/>
  <c r="E22" i="1"/>
  <c r="F22" i="1" s="1"/>
  <c r="E27" i="1"/>
  <c r="E25" i="1"/>
  <c r="F25" i="1" s="1"/>
  <c r="F9" i="1"/>
  <c r="H9" i="1" s="1"/>
  <c r="F10" i="1"/>
  <c r="H10" i="1" s="1"/>
  <c r="F11" i="1"/>
  <c r="H11" i="1" s="1"/>
  <c r="F12" i="1"/>
  <c r="H12" i="1" s="1"/>
  <c r="F13" i="1"/>
  <c r="H13" i="1" s="1"/>
  <c r="F27" i="1"/>
  <c r="E31" i="1"/>
  <c r="F31" i="1" s="1"/>
  <c r="E33" i="1"/>
  <c r="F33" i="1" s="1"/>
  <c r="E35" i="1"/>
  <c r="F35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50" i="1"/>
  <c r="F50" i="1" s="1"/>
  <c r="E51" i="1"/>
  <c r="F51" i="1" s="1"/>
  <c r="E53" i="1"/>
  <c r="F53" i="1" s="1"/>
  <c r="E55" i="1"/>
  <c r="F55" i="1" s="1"/>
  <c r="E52" i="1"/>
  <c r="F52" i="1" s="1"/>
  <c r="E54" i="1"/>
  <c r="F54" i="1" s="1"/>
  <c r="E32" i="1"/>
  <c r="F32" i="1" s="1"/>
  <c r="E34" i="1"/>
  <c r="F34" i="1" s="1"/>
  <c r="G22" i="3" l="1"/>
  <c r="H22" i="3" s="1"/>
  <c r="J22" i="3" s="1"/>
  <c r="K22" i="3" s="1"/>
  <c r="G43" i="3"/>
  <c r="H43" i="3" s="1"/>
  <c r="J43" i="3" s="1"/>
  <c r="K43" i="3" s="1"/>
  <c r="G53" i="3"/>
  <c r="H53" i="3" s="1"/>
  <c r="J53" i="3" s="1"/>
  <c r="K53" i="3" s="1"/>
  <c r="G52" i="3"/>
  <c r="H52" i="3" s="1"/>
  <c r="J52" i="3" s="1"/>
  <c r="K52" i="3" s="1"/>
  <c r="G40" i="3"/>
  <c r="H40" i="3" s="1"/>
  <c r="J40" i="3" s="1"/>
  <c r="K40" i="3" s="1"/>
  <c r="G25" i="3"/>
  <c r="H25" i="3" s="1"/>
  <c r="J25" i="3" s="1"/>
  <c r="K25" i="3" s="1"/>
  <c r="G27" i="3"/>
  <c r="H27" i="3" s="1"/>
  <c r="J27" i="3" s="1"/>
  <c r="K27" i="3" s="1"/>
  <c r="G32" i="3"/>
  <c r="H32" i="3" s="1"/>
  <c r="J32" i="3" s="1"/>
  <c r="K32" i="3" s="1"/>
  <c r="L32" i="3" s="1"/>
  <c r="G23" i="3"/>
  <c r="H23" i="3" s="1"/>
  <c r="J23" i="3" s="1"/>
  <c r="K23" i="3" s="1"/>
  <c r="G42" i="3"/>
  <c r="H42" i="3" s="1"/>
  <c r="J42" i="3" s="1"/>
  <c r="K42" i="3" s="1"/>
  <c r="G55" i="3"/>
  <c r="H55" i="3" s="1"/>
  <c r="J55" i="3" s="1"/>
  <c r="K55" i="3" s="1"/>
  <c r="L27" i="3" s="1"/>
  <c r="M27" i="3" s="1"/>
  <c r="G26" i="3"/>
  <c r="H26" i="3" s="1"/>
  <c r="J26" i="3" s="1"/>
  <c r="K26" i="3" s="1"/>
  <c r="G51" i="3"/>
  <c r="H51" i="3" s="1"/>
  <c r="J51" i="3" s="1"/>
  <c r="K51" i="3" s="1"/>
  <c r="G45" i="3"/>
  <c r="H45" i="3" s="1"/>
  <c r="J45" i="3" s="1"/>
  <c r="K45" i="3" s="1"/>
  <c r="G43" i="5"/>
  <c r="H43" i="5" s="1"/>
  <c r="J43" i="5" s="1"/>
  <c r="K43" i="5" s="1"/>
  <c r="G33" i="5"/>
  <c r="H33" i="5" s="1"/>
  <c r="J33" i="5" s="1"/>
  <c r="K33" i="5" s="1"/>
  <c r="G52" i="5"/>
  <c r="H52" i="5" s="1"/>
  <c r="J52" i="5" s="1"/>
  <c r="K52" i="5" s="1"/>
  <c r="G25" i="5"/>
  <c r="H25" i="5" s="1"/>
  <c r="J25" i="5" s="1"/>
  <c r="K25" i="5" s="1"/>
  <c r="G25" i="4"/>
  <c r="H25" i="4" s="1"/>
  <c r="J25" i="4" s="1"/>
  <c r="K25" i="4" s="1"/>
  <c r="G51" i="4"/>
  <c r="H51" i="4" s="1"/>
  <c r="J51" i="4" s="1"/>
  <c r="K51" i="4" s="1"/>
  <c r="G34" i="4"/>
  <c r="H34" i="4" s="1"/>
  <c r="J34" i="4" s="1"/>
  <c r="K34" i="4" s="1"/>
  <c r="G26" i="4"/>
  <c r="H26" i="4" s="1"/>
  <c r="J26" i="4" s="1"/>
  <c r="K26" i="4" s="1"/>
  <c r="G31" i="4"/>
  <c r="H31" i="4" s="1"/>
  <c r="J31" i="4" s="1"/>
  <c r="K31" i="4" s="1"/>
  <c r="G54" i="4"/>
  <c r="H54" i="4" s="1"/>
  <c r="J54" i="4" s="1"/>
  <c r="K54" i="4" s="1"/>
  <c r="G32" i="4"/>
  <c r="H32" i="4" s="1"/>
  <c r="J32" i="4" s="1"/>
  <c r="K32" i="4" s="1"/>
  <c r="G55" i="4"/>
  <c r="H55" i="4" s="1"/>
  <c r="J55" i="4" s="1"/>
  <c r="K55" i="4" s="1"/>
  <c r="G33" i="4"/>
  <c r="H33" i="4" s="1"/>
  <c r="J33" i="4" s="1"/>
  <c r="K33" i="4" s="1"/>
  <c r="G41" i="4"/>
  <c r="H41" i="4" s="1"/>
  <c r="J41" i="4" s="1"/>
  <c r="K41" i="4" s="1"/>
  <c r="G44" i="4"/>
  <c r="H44" i="4" s="1"/>
  <c r="J44" i="4" s="1"/>
  <c r="K44" i="4" s="1"/>
  <c r="G23" i="4"/>
  <c r="H23" i="4" s="1"/>
  <c r="J23" i="4" s="1"/>
  <c r="K23" i="4" s="1"/>
  <c r="G45" i="4"/>
  <c r="H45" i="4" s="1"/>
  <c r="J45" i="4" s="1"/>
  <c r="K45" i="4" s="1"/>
  <c r="G50" i="4"/>
  <c r="H50" i="4" s="1"/>
  <c r="J50" i="4" s="1"/>
  <c r="K50" i="4" s="1"/>
  <c r="G22" i="4"/>
  <c r="H22" i="4" s="1"/>
  <c r="J22" i="4" s="1"/>
  <c r="K22" i="4" s="1"/>
  <c r="G35" i="4"/>
  <c r="H35" i="4" s="1"/>
  <c r="J35" i="4" s="1"/>
  <c r="K35" i="4" s="1"/>
  <c r="G36" i="4"/>
  <c r="H36" i="4" s="1"/>
  <c r="J36" i="4" s="1"/>
  <c r="K36" i="4" s="1"/>
  <c r="L36" i="4" s="1"/>
  <c r="G40" i="4"/>
  <c r="H40" i="4" s="1"/>
  <c r="J40" i="4" s="1"/>
  <c r="K40" i="4" s="1"/>
  <c r="G42" i="4"/>
  <c r="H42" i="4" s="1"/>
  <c r="J42" i="4" s="1"/>
  <c r="K42" i="4" s="1"/>
  <c r="G43" i="4"/>
  <c r="H43" i="4" s="1"/>
  <c r="J43" i="4" s="1"/>
  <c r="K43" i="4" s="1"/>
  <c r="G27" i="4"/>
  <c r="H27" i="4" s="1"/>
  <c r="J27" i="4" s="1"/>
  <c r="K27" i="4" s="1"/>
  <c r="G53" i="4"/>
  <c r="H53" i="4" s="1"/>
  <c r="J53" i="4" s="1"/>
  <c r="K53" i="4" s="1"/>
  <c r="G52" i="4"/>
  <c r="H52" i="4" s="1"/>
  <c r="J52" i="4" s="1"/>
  <c r="K52" i="4" s="1"/>
  <c r="L23" i="4"/>
  <c r="M23" i="4" s="1"/>
  <c r="L25" i="4"/>
  <c r="M25" i="4" s="1"/>
  <c r="L26" i="4"/>
  <c r="M26" i="4" s="1"/>
  <c r="L35" i="4"/>
  <c r="M35" i="4" s="1"/>
  <c r="B15" i="1"/>
  <c r="B16" i="1"/>
  <c r="G35" i="3"/>
  <c r="H35" i="3" s="1"/>
  <c r="J35" i="3" s="1"/>
  <c r="K35" i="3" s="1"/>
  <c r="L35" i="3" s="1"/>
  <c r="M35" i="3" s="1"/>
  <c r="G44" i="3"/>
  <c r="H44" i="3" s="1"/>
  <c r="J44" i="3" s="1"/>
  <c r="K44" i="3" s="1"/>
  <c r="L26" i="3" s="1"/>
  <c r="M26" i="3" s="1"/>
  <c r="G33" i="3"/>
  <c r="H33" i="3" s="1"/>
  <c r="J33" i="3" s="1"/>
  <c r="K33" i="3" s="1"/>
  <c r="G36" i="3"/>
  <c r="H36" i="3" s="1"/>
  <c r="J36" i="3" s="1"/>
  <c r="K36" i="3" s="1"/>
  <c r="G34" i="3"/>
  <c r="H34" i="3" s="1"/>
  <c r="J34" i="3" s="1"/>
  <c r="K34" i="3" s="1"/>
  <c r="G24" i="3"/>
  <c r="H24" i="3" s="1"/>
  <c r="J24" i="3" s="1"/>
  <c r="K24" i="3" s="1"/>
  <c r="L24" i="3" s="1"/>
  <c r="M24" i="3" s="1"/>
  <c r="G50" i="3"/>
  <c r="H50" i="3" s="1"/>
  <c r="J50" i="3" s="1"/>
  <c r="K50" i="3" s="1"/>
  <c r="L22" i="3" s="1"/>
  <c r="G41" i="3"/>
  <c r="H41" i="3" s="1"/>
  <c r="J41" i="3" s="1"/>
  <c r="K41" i="3" s="1"/>
  <c r="L23" i="3" s="1"/>
  <c r="G31" i="3"/>
  <c r="H31" i="3" s="1"/>
  <c r="J31" i="3" s="1"/>
  <c r="K31" i="3" s="1"/>
  <c r="L32" i="4"/>
  <c r="M32" i="4" s="1"/>
  <c r="L22" i="4"/>
  <c r="M22" i="4" s="1"/>
  <c r="L27" i="4"/>
  <c r="M27" i="4" s="1"/>
  <c r="L34" i="4"/>
  <c r="M34" i="4" s="1"/>
  <c r="G36" i="5"/>
  <c r="H36" i="5" s="1"/>
  <c r="J36" i="5" s="1"/>
  <c r="K36" i="5" s="1"/>
  <c r="G40" i="5"/>
  <c r="H40" i="5" s="1"/>
  <c r="J40" i="5" s="1"/>
  <c r="K40" i="5" s="1"/>
  <c r="G51" i="5"/>
  <c r="H51" i="5" s="1"/>
  <c r="J51" i="5" s="1"/>
  <c r="K51" i="5" s="1"/>
  <c r="G23" i="5"/>
  <c r="H23" i="5" s="1"/>
  <c r="J23" i="5" s="1"/>
  <c r="K23" i="5" s="1"/>
  <c r="G27" i="5"/>
  <c r="H27" i="5" s="1"/>
  <c r="J27" i="5" s="1"/>
  <c r="K27" i="5" s="1"/>
  <c r="G34" i="5"/>
  <c r="H34" i="5" s="1"/>
  <c r="J34" i="5" s="1"/>
  <c r="K34" i="5" s="1"/>
  <c r="G45" i="5"/>
  <c r="H45" i="5" s="1"/>
  <c r="J45" i="5" s="1"/>
  <c r="K45" i="5" s="1"/>
  <c r="G41" i="5"/>
  <c r="H41" i="5" s="1"/>
  <c r="J41" i="5" s="1"/>
  <c r="K41" i="5" s="1"/>
  <c r="G53" i="5"/>
  <c r="H53" i="5" s="1"/>
  <c r="J53" i="5" s="1"/>
  <c r="K53" i="5" s="1"/>
  <c r="G24" i="5"/>
  <c r="H24" i="5" s="1"/>
  <c r="J24" i="5" s="1"/>
  <c r="K24" i="5" s="1"/>
  <c r="G31" i="5"/>
  <c r="H31" i="5" s="1"/>
  <c r="J31" i="5" s="1"/>
  <c r="K31" i="5" s="1"/>
  <c r="G35" i="5"/>
  <c r="H35" i="5" s="1"/>
  <c r="J35" i="5" s="1"/>
  <c r="K35" i="5" s="1"/>
  <c r="G42" i="5"/>
  <c r="H42" i="5" s="1"/>
  <c r="J42" i="5" s="1"/>
  <c r="K42" i="5" s="1"/>
  <c r="G50" i="5"/>
  <c r="H50" i="5" s="1"/>
  <c r="J50" i="5" s="1"/>
  <c r="K50" i="5" s="1"/>
  <c r="G54" i="5"/>
  <c r="H54" i="5" s="1"/>
  <c r="J54" i="5" s="1"/>
  <c r="K54" i="5" s="1"/>
  <c r="G32" i="5"/>
  <c r="H32" i="5" s="1"/>
  <c r="J32" i="5" s="1"/>
  <c r="K32" i="5" s="1"/>
  <c r="L32" i="5" s="1"/>
  <c r="M32" i="5" s="1"/>
  <c r="G55" i="5"/>
  <c r="H55" i="5" s="1"/>
  <c r="J55" i="5" s="1"/>
  <c r="K55" i="5" s="1"/>
  <c r="G22" i="5"/>
  <c r="H22" i="5" s="1"/>
  <c r="J22" i="5" s="1"/>
  <c r="K22" i="5" s="1"/>
  <c r="L22" i="5" s="1"/>
  <c r="M22" i="5" s="1"/>
  <c r="G44" i="5"/>
  <c r="H44" i="5" s="1"/>
  <c r="J44" i="5" s="1"/>
  <c r="K44" i="5" s="1"/>
  <c r="L26" i="5" s="1"/>
  <c r="M26" i="5" s="1"/>
  <c r="L41" i="4"/>
  <c r="L44" i="4"/>
  <c r="L53" i="4"/>
  <c r="L35" i="5" l="1"/>
  <c r="M35" i="5" s="1"/>
  <c r="L51" i="5"/>
  <c r="L33" i="5"/>
  <c r="M33" i="5" s="1"/>
  <c r="L25" i="5"/>
  <c r="M25" i="5" s="1"/>
  <c r="L43" i="4"/>
  <c r="M36" i="4"/>
  <c r="L55" i="4"/>
  <c r="N53" i="4" s="1"/>
  <c r="C68" i="4" s="1"/>
  <c r="L33" i="4"/>
  <c r="L52" i="4" s="1"/>
  <c r="L54" i="4"/>
  <c r="O54" i="4" s="1"/>
  <c r="L31" i="4"/>
  <c r="L51" i="4"/>
  <c r="O51" i="4" s="1"/>
  <c r="L36" i="3"/>
  <c r="M36" i="3" s="1"/>
  <c r="L25" i="3"/>
  <c r="L43" i="3" s="1"/>
  <c r="N43" i="3" s="1"/>
  <c r="C67" i="3" s="1"/>
  <c r="L31" i="3"/>
  <c r="M31" i="3" s="1"/>
  <c r="L34" i="3"/>
  <c r="M34" i="3" s="1"/>
  <c r="L45" i="3"/>
  <c r="M32" i="3"/>
  <c r="L51" i="3"/>
  <c r="M25" i="3"/>
  <c r="L44" i="3"/>
  <c r="L33" i="3"/>
  <c r="M33" i="3" s="1"/>
  <c r="L52" i="5"/>
  <c r="M33" i="4"/>
  <c r="L24" i="4"/>
  <c r="L36" i="5"/>
  <c r="M36" i="5" s="1"/>
  <c r="L40" i="5"/>
  <c r="L43" i="5"/>
  <c r="L45" i="4"/>
  <c r="G43" i="1"/>
  <c r="H43" i="1" s="1"/>
  <c r="J43" i="1" s="1"/>
  <c r="K43" i="1" s="1"/>
  <c r="G55" i="1"/>
  <c r="H55" i="1" s="1"/>
  <c r="J55" i="1" s="1"/>
  <c r="K55" i="1" s="1"/>
  <c r="G51" i="1"/>
  <c r="H51" i="1" s="1"/>
  <c r="J51" i="1" s="1"/>
  <c r="K51" i="1" s="1"/>
  <c r="G25" i="1"/>
  <c r="H25" i="1" s="1"/>
  <c r="J25" i="1" s="1"/>
  <c r="K25" i="1" s="1"/>
  <c r="G44" i="1"/>
  <c r="H44" i="1" s="1"/>
  <c r="J44" i="1" s="1"/>
  <c r="K44" i="1" s="1"/>
  <c r="G45" i="1"/>
  <c r="H45" i="1" s="1"/>
  <c r="J45" i="1" s="1"/>
  <c r="K45" i="1" s="1"/>
  <c r="G54" i="1"/>
  <c r="H54" i="1" s="1"/>
  <c r="J54" i="1" s="1"/>
  <c r="K54" i="1" s="1"/>
  <c r="G27" i="1"/>
  <c r="H27" i="1" s="1"/>
  <c r="J27" i="1" s="1"/>
  <c r="K27" i="1" s="1"/>
  <c r="G50" i="1"/>
  <c r="H50" i="1" s="1"/>
  <c r="J50" i="1" s="1"/>
  <c r="K50" i="1" s="1"/>
  <c r="G41" i="1"/>
  <c r="H41" i="1" s="1"/>
  <c r="J41" i="1" s="1"/>
  <c r="K41" i="1" s="1"/>
  <c r="G22" i="1"/>
  <c r="H22" i="1" s="1"/>
  <c r="J22" i="1" s="1"/>
  <c r="K22" i="1" s="1"/>
  <c r="G26" i="1"/>
  <c r="H26" i="1" s="1"/>
  <c r="J26" i="1" s="1"/>
  <c r="K26" i="1" s="1"/>
  <c r="G33" i="1"/>
  <c r="H33" i="1" s="1"/>
  <c r="J33" i="1" s="1"/>
  <c r="K33" i="1" s="1"/>
  <c r="G34" i="1"/>
  <c r="H34" i="1" s="1"/>
  <c r="J34" i="1" s="1"/>
  <c r="K34" i="1" s="1"/>
  <c r="G53" i="1"/>
  <c r="H53" i="1" s="1"/>
  <c r="J53" i="1" s="1"/>
  <c r="K53" i="1" s="1"/>
  <c r="G31" i="1"/>
  <c r="H31" i="1" s="1"/>
  <c r="J31" i="1" s="1"/>
  <c r="K31" i="1" s="1"/>
  <c r="G24" i="1"/>
  <c r="H24" i="1" s="1"/>
  <c r="J24" i="1" s="1"/>
  <c r="K24" i="1" s="1"/>
  <c r="G40" i="1"/>
  <c r="H40" i="1" s="1"/>
  <c r="J40" i="1" s="1"/>
  <c r="K40" i="1" s="1"/>
  <c r="G23" i="1"/>
  <c r="H23" i="1" s="1"/>
  <c r="J23" i="1" s="1"/>
  <c r="K23" i="1" s="1"/>
  <c r="G42" i="1"/>
  <c r="H42" i="1" s="1"/>
  <c r="J42" i="1" s="1"/>
  <c r="K42" i="1" s="1"/>
  <c r="G32" i="1"/>
  <c r="H32" i="1" s="1"/>
  <c r="J32" i="1" s="1"/>
  <c r="K32" i="1" s="1"/>
  <c r="G35" i="1"/>
  <c r="H35" i="1" s="1"/>
  <c r="J35" i="1" s="1"/>
  <c r="K35" i="1" s="1"/>
  <c r="G36" i="1"/>
  <c r="H36" i="1" s="1"/>
  <c r="J36" i="1" s="1"/>
  <c r="K36" i="1" s="1"/>
  <c r="L36" i="1" s="1"/>
  <c r="M36" i="1" s="1"/>
  <c r="G52" i="1"/>
  <c r="H52" i="1" s="1"/>
  <c r="J52" i="1" s="1"/>
  <c r="K52" i="1" s="1"/>
  <c r="L55" i="3"/>
  <c r="M23" i="3"/>
  <c r="L41" i="3"/>
  <c r="O51" i="3" s="1"/>
  <c r="M22" i="3"/>
  <c r="L40" i="3"/>
  <c r="L54" i="3"/>
  <c r="O54" i="3" s="1"/>
  <c r="L42" i="3"/>
  <c r="L40" i="4"/>
  <c r="L31" i="5"/>
  <c r="M31" i="5" s="1"/>
  <c r="L55" i="5"/>
  <c r="L23" i="5"/>
  <c r="M23" i="5" s="1"/>
  <c r="L54" i="5"/>
  <c r="L24" i="5"/>
  <c r="L34" i="5"/>
  <c r="O55" i="3"/>
  <c r="L44" i="5"/>
  <c r="L27" i="5"/>
  <c r="M27" i="5" s="1"/>
  <c r="O53" i="4"/>
  <c r="M53" i="4"/>
  <c r="B68" i="4" s="1"/>
  <c r="N43" i="4"/>
  <c r="C67" i="4" s="1"/>
  <c r="M43" i="4"/>
  <c r="B67" i="4" s="1"/>
  <c r="O55" i="4" l="1"/>
  <c r="M31" i="4"/>
  <c r="L50" i="4"/>
  <c r="N50" i="4" s="1"/>
  <c r="C66" i="4" s="1"/>
  <c r="L53" i="3"/>
  <c r="O53" i="3" s="1"/>
  <c r="L50" i="3"/>
  <c r="N50" i="3" s="1"/>
  <c r="C66" i="3" s="1"/>
  <c r="M43" i="3"/>
  <c r="B67" i="3" s="1"/>
  <c r="L52" i="3"/>
  <c r="O52" i="3" s="1"/>
  <c r="N53" i="3"/>
  <c r="C68" i="3" s="1"/>
  <c r="L31" i="1"/>
  <c r="M31" i="1" s="1"/>
  <c r="M24" i="4"/>
  <c r="L42" i="4"/>
  <c r="M40" i="4" s="1"/>
  <c r="B65" i="4" s="1"/>
  <c r="O54" i="5"/>
  <c r="L27" i="1"/>
  <c r="M27" i="1" s="1"/>
  <c r="L23" i="1"/>
  <c r="M23" i="1" s="1"/>
  <c r="L26" i="1"/>
  <c r="M26" i="1" s="1"/>
  <c r="L33" i="1"/>
  <c r="M33" i="1" s="1"/>
  <c r="L24" i="1"/>
  <c r="M24" i="1" s="1"/>
  <c r="L34" i="1"/>
  <c r="M34" i="1" s="1"/>
  <c r="L32" i="1"/>
  <c r="M32" i="1" s="1"/>
  <c r="L25" i="1"/>
  <c r="M25" i="1" s="1"/>
  <c r="L35" i="1"/>
  <c r="M35" i="1" s="1"/>
  <c r="L50" i="1"/>
  <c r="L22" i="1"/>
  <c r="L44" i="1"/>
  <c r="L42" i="1"/>
  <c r="N40" i="3"/>
  <c r="C65" i="3" s="1"/>
  <c r="M40" i="3"/>
  <c r="B65" i="3" s="1"/>
  <c r="O50" i="3"/>
  <c r="M53" i="3"/>
  <c r="B68" i="3" s="1"/>
  <c r="L55" i="1"/>
  <c r="L50" i="5"/>
  <c r="M34" i="5"/>
  <c r="L53" i="5"/>
  <c r="M24" i="5"/>
  <c r="L42" i="5"/>
  <c r="O52" i="5" s="1"/>
  <c r="L41" i="5"/>
  <c r="L45" i="5"/>
  <c r="O55" i="5" s="1"/>
  <c r="Q53" i="4"/>
  <c r="O59" i="4" s="1"/>
  <c r="P53" i="4"/>
  <c r="N59" i="4" s="1"/>
  <c r="Q53" i="3"/>
  <c r="O59" i="3" s="1"/>
  <c r="P53" i="3"/>
  <c r="N59" i="3" s="1"/>
  <c r="O50" i="4" l="1"/>
  <c r="M50" i="4"/>
  <c r="B66" i="4" s="1"/>
  <c r="L43" i="1"/>
  <c r="M50" i="3"/>
  <c r="B66" i="3" s="1"/>
  <c r="P50" i="3"/>
  <c r="N58" i="3" s="1"/>
  <c r="L45" i="1"/>
  <c r="N43" i="1" s="1"/>
  <c r="C67" i="1" s="1"/>
  <c r="L41" i="1"/>
  <c r="N40" i="4"/>
  <c r="C65" i="4" s="1"/>
  <c r="O52" i="4"/>
  <c r="P50" i="4" s="1"/>
  <c r="N58" i="4" s="1"/>
  <c r="L52" i="1"/>
  <c r="L54" i="1"/>
  <c r="O54" i="1" s="1"/>
  <c r="L51" i="1"/>
  <c r="O51" i="1" s="1"/>
  <c r="L53" i="1"/>
  <c r="M22" i="1"/>
  <c r="L40" i="1"/>
  <c r="O50" i="1" s="1"/>
  <c r="O52" i="1"/>
  <c r="M43" i="1"/>
  <c r="B67" i="1" s="1"/>
  <c r="Q50" i="3"/>
  <c r="O58" i="3" s="1"/>
  <c r="M50" i="5"/>
  <c r="B66" i="5" s="1"/>
  <c r="O50" i="5"/>
  <c r="N50" i="5"/>
  <c r="C66" i="5" s="1"/>
  <c r="N43" i="5"/>
  <c r="C67" i="5" s="1"/>
  <c r="M43" i="5"/>
  <c r="B67" i="5" s="1"/>
  <c r="O51" i="5"/>
  <c r="N40" i="5"/>
  <c r="C65" i="5" s="1"/>
  <c r="M40" i="5"/>
  <c r="B65" i="5" s="1"/>
  <c r="O53" i="5"/>
  <c r="N53" i="5"/>
  <c r="C68" i="5" s="1"/>
  <c r="M53" i="5"/>
  <c r="B68" i="5" s="1"/>
  <c r="Q50" i="4" l="1"/>
  <c r="O58" i="4" s="1"/>
  <c r="O55" i="1"/>
  <c r="N40" i="1"/>
  <c r="C65" i="1" s="1"/>
  <c r="M50" i="1"/>
  <c r="B66" i="1" s="1"/>
  <c r="N50" i="1"/>
  <c r="C66" i="1" s="1"/>
  <c r="Q50" i="1"/>
  <c r="O58" i="1" s="1"/>
  <c r="M53" i="1"/>
  <c r="B68" i="1" s="1"/>
  <c r="O53" i="1"/>
  <c r="Q53" i="1" s="1"/>
  <c r="O59" i="1" s="1"/>
  <c r="N53" i="1"/>
  <c r="C68" i="1" s="1"/>
  <c r="P50" i="1"/>
  <c r="N58" i="1" s="1"/>
  <c r="M40" i="1"/>
  <c r="B65" i="1" s="1"/>
  <c r="P50" i="5"/>
  <c r="N58" i="5" s="1"/>
  <c r="Q50" i="5"/>
  <c r="O58" i="5" s="1"/>
  <c r="Q53" i="5"/>
  <c r="O59" i="5" s="1"/>
  <c r="P53" i="5"/>
  <c r="N59" i="5" s="1"/>
  <c r="P53" i="1" l="1"/>
  <c r="N59" i="1" s="1"/>
</calcChain>
</file>

<file path=xl/sharedStrings.xml><?xml version="1.0" encoding="utf-8"?>
<sst xmlns="http://schemas.openxmlformats.org/spreadsheetml/2006/main" count="397" uniqueCount="44">
  <si>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</si>
  <si>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</si>
  <si>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</si>
  <si>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</si>
  <si>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</si>
  <si>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</si>
  <si>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</si>
  <si>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</si>
  <si>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</si>
  <si>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</si>
  <si>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</si>
  <si>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</si>
  <si>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</si>
  <si>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</si>
  <si>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</si>
  <si>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</si>
  <si>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</si>
  <si>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</si>
  <si>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</si>
  <si>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</si>
  <si>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</si>
  <si>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</si>
  <si>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</si>
  <si>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</si>
  <si>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</si>
  <si>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</si>
  <si>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</si>
  <si>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</si>
  <si>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</si>
  <si>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</si>
  <si>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</si>
  <si>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</si>
  <si>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</si>
  <si>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</si>
  <si>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</si>
  <si>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</si>
  <si>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</si>
  <si>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</si>
  <si>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</si>
  <si>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</si>
  <si>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</si>
  <si>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</si>
  <si>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</si>
  <si>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Fatou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</si>
</sst>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3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2" borderId="1" applyNumberFormat="0" applyFont="0" applyAlignment="0" applyProtection="0"/>
    <xf numFmtId="0" fontId="3" fillId="0" borderId="0"/>
    <xf numFmtId="0" fontId="2" fillId="0" borderId="0"/>
    <xf numFmtId="0" fontId="2" fillId="0" borderId="0"/>
    <xf numFmtId="0" fontId="1" fillId="0" borderId="0"/>
  </cellStyleXfs>
  <cellXfs count="65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7" fillId="0" borderId="2" xfId="0" applyFont="1" applyBorder="1" applyAlignment="1" applyProtection="1">
      <alignment horizontal="center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2" fillId="0" borderId="0" xfId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2" xfId="0" applyFont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9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1" fontId="4" fillId="4" borderId="0" xfId="0" applyNumberFormat="1" applyFont="1" applyFill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11" xfId="0" applyFont="1" applyBorder="1" applyAlignment="1">
      <alignment horizontal="center"/>
    </xf>
    <xf numFmtId="2" fontId="9" fillId="0" borderId="1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/>
    </xf>
    <xf numFmtId="2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left"/>
    </xf>
  </cellXfs>
  <cellStyles count="7">
    <cellStyle name="Commentaire 2" xfId="2"/>
    <cellStyle name="Normal" xfId="0" builtinId="0"/>
    <cellStyle name="Normal 2" xfId="1"/>
    <cellStyle name="Normal 2 2" xfId="6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-1.5157001606532141</c:v>
                </c:pt>
                <c:pt idx="1">
                  <c:v>-0.98505965020706343</c:v>
                </c:pt>
                <c:pt idx="2">
                  <c:v>-0.49757288001556732</c:v>
                </c:pt>
                <c:pt idx="3">
                  <c:v>2.3458237643675137E-2</c:v>
                </c:pt>
                <c:pt idx="4">
                  <c:v>0.2717254694902384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66288"/>
        <c:axId val="337864608"/>
      </c:scatterChart>
      <c:valAx>
        <c:axId val="3378662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37864608"/>
        <c:crosses val="autoZero"/>
        <c:crossBetween val="midCat"/>
      </c:valAx>
      <c:valAx>
        <c:axId val="33786460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78662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siHNF4A!$G$9:$G$13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siHNF4A!$H$9:$H$13</c:f>
              <c:numCache>
                <c:formatCode>0.00</c:formatCode>
                <c:ptCount val="5"/>
                <c:pt idx="0">
                  <c:v>-1.5157001606532141</c:v>
                </c:pt>
                <c:pt idx="1">
                  <c:v>-0.98505965020706343</c:v>
                </c:pt>
                <c:pt idx="2">
                  <c:v>-0.49757288001556732</c:v>
                </c:pt>
                <c:pt idx="3">
                  <c:v>2.3458237643675137E-2</c:v>
                </c:pt>
                <c:pt idx="4">
                  <c:v>0.2717254694902384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06416"/>
        <c:axId val="219001936"/>
      </c:scatterChart>
      <c:valAx>
        <c:axId val="2190064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19001936"/>
        <c:crosses val="autoZero"/>
        <c:crossBetween val="midCat"/>
      </c:valAx>
      <c:valAx>
        <c:axId val="21900193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90064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siHNF4A!$C$65:$C$68</c:f>
                <c:numCache>
                  <c:formatCode>General</c:formatCode>
                  <c:ptCount val="4"/>
                  <c:pt idx="0">
                    <c:v>0.22618322219558584</c:v>
                  </c:pt>
                  <c:pt idx="1">
                    <c:v>0.21888473926778759</c:v>
                  </c:pt>
                  <c:pt idx="2">
                    <c:v>0.20941932444590766</c:v>
                  </c:pt>
                  <c:pt idx="3">
                    <c:v>0.14368740436754629</c:v>
                  </c:pt>
                </c:numCache>
              </c:numRef>
            </c:plus>
            <c:minus>
              <c:numRef>
                <c:f>siHNF4A!$C$65:$C$68</c:f>
                <c:numCache>
                  <c:formatCode>General</c:formatCode>
                  <c:ptCount val="4"/>
                  <c:pt idx="0">
                    <c:v>0.22618322219558584</c:v>
                  </c:pt>
                  <c:pt idx="1">
                    <c:v>0.21888473926778759</c:v>
                  </c:pt>
                  <c:pt idx="2">
                    <c:v>0.20941932444590766</c:v>
                  </c:pt>
                  <c:pt idx="3">
                    <c:v>0.14368740436754629</c:v>
                  </c:pt>
                </c:numCache>
              </c:numRef>
            </c:minus>
          </c:errBars>
          <c:cat>
            <c:strRef>
              <c:f>(siHNF4A!$A$65,siHNF4A!$A$66,siHNF4A!$A$67,siHNF4A!$A$68)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siHNF4A!$B$65:$B$68</c:f>
              <c:numCache>
                <c:formatCode>0.0</c:formatCode>
                <c:ptCount val="4"/>
                <c:pt idx="0">
                  <c:v>0.75765072783463661</c:v>
                </c:pt>
                <c:pt idx="1">
                  <c:v>0.85985187814765462</c:v>
                </c:pt>
                <c:pt idx="2">
                  <c:v>1.2024549421101358</c:v>
                </c:pt>
                <c:pt idx="3">
                  <c:v>1.8785699589827984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054848"/>
        <c:axId val="222055408"/>
      </c:barChart>
      <c:catAx>
        <c:axId val="2220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2055408"/>
        <c:crosses val="autoZero"/>
        <c:auto val="1"/>
        <c:lblAlgn val="ctr"/>
        <c:lblOffset val="100"/>
        <c:noMultiLvlLbl val="0"/>
      </c:catAx>
      <c:valAx>
        <c:axId val="222055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siHNF4A!$M$48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20548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3"/>
          <c:y val="2.7200801823077436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siHNF4A!$O$58:$O$59</c:f>
                <c:numCache>
                  <c:formatCode>General</c:formatCode>
                  <c:ptCount val="2"/>
                  <c:pt idx="0">
                    <c:v>0.43074962859030852</c:v>
                  </c:pt>
                  <c:pt idx="1">
                    <c:v>0.25769136090344991</c:v>
                  </c:pt>
                </c:numCache>
              </c:numRef>
            </c:plus>
            <c:minus>
              <c:numRef>
                <c:f>siHNF4A!$O$58:$O$59</c:f>
                <c:numCache>
                  <c:formatCode>General</c:formatCode>
                  <c:ptCount val="2"/>
                  <c:pt idx="0">
                    <c:v>0.43074962859030852</c:v>
                  </c:pt>
                  <c:pt idx="1">
                    <c:v>0.25769136090344991</c:v>
                  </c:pt>
                </c:numCache>
              </c:numRef>
            </c:minus>
          </c:errBars>
          <c:cat>
            <c:strRef>
              <c:f>siHNF4A!$M$58:$M$59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siHNF4A!$N$58:$N$59</c:f>
              <c:numCache>
                <c:formatCode>0.0</c:formatCode>
                <c:ptCount val="2"/>
                <c:pt idx="0">
                  <c:v>1.1894923936329491</c:v>
                </c:pt>
                <c:pt idx="1">
                  <c:v>1.5903525861699492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056528"/>
        <c:axId val="222050368"/>
      </c:barChart>
      <c:catAx>
        <c:axId val="22205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2050368"/>
        <c:crosses val="autoZero"/>
        <c:auto val="1"/>
        <c:lblAlgn val="ctr"/>
        <c:lblOffset val="100"/>
        <c:noMultiLvlLbl val="0"/>
      </c:catAx>
      <c:valAx>
        <c:axId val="2220503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siHNF4A!$M$57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20565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0.24204231758860881</c:v>
                  </c:pt>
                  <c:pt idx="1">
                    <c:v>0.30347842819654419</c:v>
                  </c:pt>
                  <c:pt idx="2">
                    <c:v>8.7340847933946822E-2</c:v>
                  </c:pt>
                  <c:pt idx="3">
                    <c:v>0.50467270768957939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0.24204231758860881</c:v>
                  </c:pt>
                  <c:pt idx="1">
                    <c:v>0.30347842819654419</c:v>
                  </c:pt>
                  <c:pt idx="2">
                    <c:v>8.7340847933946822E-2</c:v>
                  </c:pt>
                  <c:pt idx="3">
                    <c:v>0.50467270768957939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0.76949990442446248</c:v>
                </c:pt>
                <c:pt idx="1">
                  <c:v>1.5881337929703803</c:v>
                </c:pt>
                <c:pt idx="2">
                  <c:v>1.3408597977849956</c:v>
                </c:pt>
                <c:pt idx="3">
                  <c:v>2.7914867829888244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873008"/>
        <c:axId val="337866848"/>
      </c:barChart>
      <c:catAx>
        <c:axId val="33787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7866848"/>
        <c:crosses val="autoZero"/>
        <c:auto val="1"/>
        <c:lblAlgn val="ctr"/>
        <c:lblOffset val="100"/>
        <c:noMultiLvlLbl val="0"/>
      </c:catAx>
      <c:valAx>
        <c:axId val="3378668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78730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6"/>
          <c:y val="2.720080182307742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0.36035893993701085</c:v>
                  </c:pt>
                  <c:pt idx="1">
                    <c:v>0.28502420284632474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0.36035893993701085</c:v>
                  </c:pt>
                  <c:pt idx="1">
                    <c:v>0.28502420284632474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2.1289203025074763</c:v>
                </c:pt>
                <c:pt idx="1">
                  <c:v>2.0743532405099554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437008"/>
        <c:axId val="327440368"/>
      </c:barChart>
      <c:catAx>
        <c:axId val="32743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27440368"/>
        <c:crosses val="autoZero"/>
        <c:auto val="1"/>
        <c:lblAlgn val="ctr"/>
        <c:lblOffset val="100"/>
        <c:noMultiLvlLbl val="0"/>
      </c:catAx>
      <c:valAx>
        <c:axId val="3274403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274370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siTBC1D4!$G$9:$G$13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siTBC1D4!$H$9:$H$13</c:f>
              <c:numCache>
                <c:formatCode>0.00</c:formatCode>
                <c:ptCount val="5"/>
                <c:pt idx="0">
                  <c:v>-1.5157001606532141</c:v>
                </c:pt>
                <c:pt idx="1">
                  <c:v>-0.98505965020706343</c:v>
                </c:pt>
                <c:pt idx="2">
                  <c:v>-0.49757288001556732</c:v>
                </c:pt>
                <c:pt idx="3">
                  <c:v>2.3458237643675137E-2</c:v>
                </c:pt>
                <c:pt idx="4">
                  <c:v>0.2717254694902384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438688"/>
        <c:axId val="327424688"/>
      </c:scatterChart>
      <c:valAx>
        <c:axId val="3274386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27424688"/>
        <c:crosses val="autoZero"/>
        <c:crossBetween val="midCat"/>
      </c:valAx>
      <c:valAx>
        <c:axId val="32742468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274386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siTBC1D4!$C$65:$C$68</c:f>
                <c:numCache>
                  <c:formatCode>General</c:formatCode>
                  <c:ptCount val="4"/>
                  <c:pt idx="0">
                    <c:v>3.3537244913569762E-2</c:v>
                  </c:pt>
                  <c:pt idx="1">
                    <c:v>0.19013859204915071</c:v>
                  </c:pt>
                  <c:pt idx="2">
                    <c:v>0.29684292375964144</c:v>
                  </c:pt>
                  <c:pt idx="3">
                    <c:v>0.3747408093166707</c:v>
                  </c:pt>
                </c:numCache>
              </c:numRef>
            </c:plus>
            <c:minus>
              <c:numRef>
                <c:f>siTBC1D4!$C$65:$C$68</c:f>
                <c:numCache>
                  <c:formatCode>General</c:formatCode>
                  <c:ptCount val="4"/>
                  <c:pt idx="0">
                    <c:v>3.3537244913569762E-2</c:v>
                  </c:pt>
                  <c:pt idx="1">
                    <c:v>0.19013859204915071</c:v>
                  </c:pt>
                  <c:pt idx="2">
                    <c:v>0.29684292375964144</c:v>
                  </c:pt>
                  <c:pt idx="3">
                    <c:v>0.3747408093166707</c:v>
                  </c:pt>
                </c:numCache>
              </c:numRef>
            </c:minus>
          </c:errBars>
          <c:cat>
            <c:strRef>
              <c:f>(siTBC1D4!$A$65,siTBC1D4!$A$66,siTBC1D4!$A$67,siTBC1D4!$A$68)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siTBC1D4!$B$65:$B$68</c:f>
              <c:numCache>
                <c:formatCode>0.0</c:formatCode>
                <c:ptCount val="4"/>
                <c:pt idx="0">
                  <c:v>0.70692437719417078</c:v>
                </c:pt>
                <c:pt idx="1">
                  <c:v>0.70295412308858174</c:v>
                </c:pt>
                <c:pt idx="2">
                  <c:v>1.2871458047793667</c:v>
                </c:pt>
                <c:pt idx="3">
                  <c:v>1.5949946695685062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427488"/>
        <c:axId val="327430288"/>
      </c:barChart>
      <c:catAx>
        <c:axId val="32742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27430288"/>
        <c:crosses val="autoZero"/>
        <c:auto val="1"/>
        <c:lblAlgn val="ctr"/>
        <c:lblOffset val="100"/>
        <c:noMultiLvlLbl val="0"/>
      </c:catAx>
      <c:valAx>
        <c:axId val="3274302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siTBC1D4!$M$48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274274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1"/>
          <c:y val="2.720080182307741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siTBC1D4!$O$58:$O$59</c:f>
                <c:numCache>
                  <c:formatCode>General</c:formatCode>
                  <c:ptCount val="2"/>
                  <c:pt idx="0">
                    <c:v>0.23630121646726893</c:v>
                  </c:pt>
                  <c:pt idx="1">
                    <c:v>0.26344705284716091</c:v>
                  </c:pt>
                </c:numCache>
              </c:numRef>
            </c:plus>
            <c:minus>
              <c:numRef>
                <c:f>siTBC1D4!$O$58:$O$59</c:f>
                <c:numCache>
                  <c:formatCode>General</c:formatCode>
                  <c:ptCount val="2"/>
                  <c:pt idx="0">
                    <c:v>0.23630121646726893</c:v>
                  </c:pt>
                  <c:pt idx="1">
                    <c:v>0.26344705284716091</c:v>
                  </c:pt>
                </c:numCache>
              </c:numRef>
            </c:minus>
          </c:errBars>
          <c:cat>
            <c:strRef>
              <c:f>siTBC1D4!$M$58:$M$59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siTBC1D4!$N$58:$N$59</c:f>
              <c:numCache>
                <c:formatCode>0.0</c:formatCode>
                <c:ptCount val="2"/>
                <c:pt idx="0">
                  <c:v>0.99052994316880849</c:v>
                </c:pt>
                <c:pt idx="1">
                  <c:v>1.2625055642527279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3653344"/>
        <c:axId val="333651664"/>
      </c:barChart>
      <c:catAx>
        <c:axId val="33365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3651664"/>
        <c:crosses val="autoZero"/>
        <c:auto val="1"/>
        <c:lblAlgn val="ctr"/>
        <c:lblOffset val="100"/>
        <c:noMultiLvlLbl val="0"/>
      </c:catAx>
      <c:valAx>
        <c:axId val="3336516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siTBC1D4!$M$57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36533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siTCF19!$G$9:$G$13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siTCF19!$H$9:$H$13</c:f>
              <c:numCache>
                <c:formatCode>0.00</c:formatCode>
                <c:ptCount val="5"/>
                <c:pt idx="0">
                  <c:v>-1.5157001606532141</c:v>
                </c:pt>
                <c:pt idx="1">
                  <c:v>-0.98505965020706343</c:v>
                </c:pt>
                <c:pt idx="2">
                  <c:v>-0.49757288001556732</c:v>
                </c:pt>
                <c:pt idx="3">
                  <c:v>2.3458237643675137E-2</c:v>
                </c:pt>
                <c:pt idx="4">
                  <c:v>0.2717254694902384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64544"/>
        <c:axId val="333660064"/>
      </c:scatterChart>
      <c:valAx>
        <c:axId val="3336645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33660064"/>
        <c:crosses val="autoZero"/>
        <c:crossBetween val="midCat"/>
      </c:valAx>
      <c:valAx>
        <c:axId val="33366006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3664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siTCF19!$C$65:$C$68</c:f>
                <c:numCache>
                  <c:formatCode>General</c:formatCode>
                  <c:ptCount val="4"/>
                  <c:pt idx="0">
                    <c:v>0.24906285552200857</c:v>
                  </c:pt>
                  <c:pt idx="1">
                    <c:v>0.22803349463177533</c:v>
                  </c:pt>
                  <c:pt idx="2">
                    <c:v>0.19103838331903181</c:v>
                  </c:pt>
                  <c:pt idx="3">
                    <c:v>0.11923464394279835</c:v>
                  </c:pt>
                </c:numCache>
              </c:numRef>
            </c:plus>
            <c:minus>
              <c:numRef>
                <c:f>siTCF19!$C$65:$C$68</c:f>
                <c:numCache>
                  <c:formatCode>General</c:formatCode>
                  <c:ptCount val="4"/>
                  <c:pt idx="0">
                    <c:v>0.24906285552200857</c:v>
                  </c:pt>
                  <c:pt idx="1">
                    <c:v>0.22803349463177533</c:v>
                  </c:pt>
                  <c:pt idx="2">
                    <c:v>0.19103838331903181</c:v>
                  </c:pt>
                  <c:pt idx="3">
                    <c:v>0.11923464394279835</c:v>
                  </c:pt>
                </c:numCache>
              </c:numRef>
            </c:minus>
          </c:errBars>
          <c:cat>
            <c:strRef>
              <c:f>(siTCF19!$A$65,siTCF19!$A$66,siTCF19!$A$67,siTCF19!$A$68)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siTCF19!$B$65:$B$68</c:f>
              <c:numCache>
                <c:formatCode>0.0</c:formatCode>
                <c:ptCount val="4"/>
                <c:pt idx="0">
                  <c:v>0.6446481554989224</c:v>
                </c:pt>
                <c:pt idx="1">
                  <c:v>0.75665480582041234</c:v>
                </c:pt>
                <c:pt idx="2">
                  <c:v>0.98394611403331089</c:v>
                </c:pt>
                <c:pt idx="3">
                  <c:v>1.9197776951120202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3666224"/>
        <c:axId val="219008096"/>
      </c:barChart>
      <c:catAx>
        <c:axId val="33366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9008096"/>
        <c:crosses val="autoZero"/>
        <c:auto val="1"/>
        <c:lblAlgn val="ctr"/>
        <c:lblOffset val="100"/>
        <c:noMultiLvlLbl val="0"/>
      </c:catAx>
      <c:valAx>
        <c:axId val="219008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siTCF19!$M$48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36662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6"/>
          <c:y val="2.720080182307742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siTCF19!$O$58:$O$59</c:f>
                <c:numCache>
                  <c:formatCode>General</c:formatCode>
                  <c:ptCount val="2"/>
                  <c:pt idx="0">
                    <c:v>0.41883953148619513</c:v>
                  </c:pt>
                  <c:pt idx="1">
                    <c:v>0.26123748235768324</c:v>
                  </c:pt>
                </c:numCache>
              </c:numRef>
            </c:plus>
            <c:minus>
              <c:numRef>
                <c:f>siTCF19!$O$58:$O$59</c:f>
                <c:numCache>
                  <c:formatCode>General</c:formatCode>
                  <c:ptCount val="2"/>
                  <c:pt idx="0">
                    <c:v>0.41883953148619513</c:v>
                  </c:pt>
                  <c:pt idx="1">
                    <c:v>0.26123748235768324</c:v>
                  </c:pt>
                </c:numCache>
              </c:numRef>
            </c:minus>
          </c:errBars>
          <c:cat>
            <c:strRef>
              <c:f>siTCF19!$M$58:$M$59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siTCF19!$N$58:$N$59</c:f>
              <c:numCache>
                <c:formatCode>0.0</c:formatCode>
                <c:ptCount val="2"/>
                <c:pt idx="0">
                  <c:v>1.2310213033721429</c:v>
                </c:pt>
                <c:pt idx="1">
                  <c:v>1.9844215667945289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004176"/>
        <c:axId val="219005296"/>
      </c:barChart>
      <c:catAx>
        <c:axId val="21900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9005296"/>
        <c:crosses val="autoZero"/>
        <c:auto val="1"/>
        <c:lblAlgn val="ctr"/>
        <c:lblOffset val="100"/>
        <c:noMultiLvlLbl val="0"/>
      </c:catAx>
      <c:valAx>
        <c:axId val="2190052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siTCF19!$M$57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90041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fils\marlene\Mes%20documents\Endo%20cell-betaTrophin\ELISA\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80" zoomScaleNormal="80" workbookViewId="0">
      <selection activeCell="B61" sqref="B61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87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42500</v>
      </c>
    </row>
    <row r="2" spans="1:20" x14ac:dyDescent="0.2">
      <c r="A2" s="1" t="s">
        <v>1</v>
      </c>
      <c r="B2" s="2">
        <v>82</v>
      </c>
      <c r="C2" s="3"/>
      <c r="D2" s="38"/>
      <c r="E2" s="64"/>
      <c r="F2" s="38"/>
      <c r="G2" s="38"/>
    </row>
    <row r="3" spans="1:20" x14ac:dyDescent="0.2">
      <c r="A3" s="1" t="s">
        <v>2</v>
      </c>
      <c r="B3" s="2" t="s">
        <v>43</v>
      </c>
      <c r="D3" s="38"/>
      <c r="E3" s="38"/>
      <c r="F3" s="38"/>
      <c r="G3" s="38"/>
    </row>
    <row r="4" spans="1:20" x14ac:dyDescent="0.2">
      <c r="D4" s="38"/>
      <c r="E4" s="38"/>
      <c r="F4" s="38"/>
      <c r="G4" s="38"/>
    </row>
    <row r="5" spans="1:20" x14ac:dyDescent="0.2">
      <c r="A5" s="2"/>
      <c r="D5" s="38"/>
      <c r="E5" s="38"/>
      <c r="F5" s="38"/>
      <c r="G5" s="38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>A8/23</f>
        <v>0</v>
      </c>
      <c r="C8">
        <v>4.5999999999999999E-2</v>
      </c>
      <c r="D8">
        <v>0.05</v>
      </c>
      <c r="E8" s="11">
        <f t="shared" ref="E8:E13" si="0">AVERAGE(C8:D8)</f>
        <v>4.8000000000000001E-2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 t="shared" ref="B9:B12" si="1">A9/23</f>
        <v>0.13695652173913042</v>
      </c>
      <c r="C9">
        <v>7.4999999999999997E-2</v>
      </c>
      <c r="D9">
        <v>8.2000000000000003E-2</v>
      </c>
      <c r="E9" s="11">
        <f t="shared" si="0"/>
        <v>7.85E-2</v>
      </c>
      <c r="F9" s="12">
        <f>(E9-$E$8)</f>
        <v>3.0499999999999999E-2</v>
      </c>
      <c r="G9" s="12">
        <f>LOG(B9)</f>
        <v>-0.86341728222799241</v>
      </c>
      <c r="H9" s="12">
        <f>LOG(F9)</f>
        <v>-1.5157001606532141</v>
      </c>
      <c r="N9"/>
      <c r="O9"/>
      <c r="P9"/>
    </row>
    <row r="10" spans="1:20" ht="15" x14ac:dyDescent="0.3">
      <c r="A10" s="10">
        <v>10.4</v>
      </c>
      <c r="B10" s="10">
        <f t="shared" si="1"/>
        <v>0.45217391304347826</v>
      </c>
      <c r="C10">
        <v>0.14899999999999999</v>
      </c>
      <c r="D10">
        <v>0.154</v>
      </c>
      <c r="E10" s="11">
        <f t="shared" si="0"/>
        <v>0.1515</v>
      </c>
      <c r="F10" s="12">
        <f>(E10-$E$8)</f>
        <v>0.10349999999999999</v>
      </c>
      <c r="G10" s="12">
        <f>LOG(B10)</f>
        <v>-0.34469449671881253</v>
      </c>
      <c r="H10" s="12">
        <f>LOG(F10)</f>
        <v>-0.98505965020706343</v>
      </c>
      <c r="N10"/>
      <c r="O10"/>
      <c r="P10"/>
    </row>
    <row r="11" spans="1:20" ht="15" x14ac:dyDescent="0.3">
      <c r="A11" s="10">
        <v>31.5</v>
      </c>
      <c r="B11" s="10">
        <f t="shared" si="1"/>
        <v>1.3695652173913044</v>
      </c>
      <c r="C11">
        <v>0.35899999999999999</v>
      </c>
      <c r="D11">
        <v>0.373</v>
      </c>
      <c r="E11" s="11">
        <f t="shared" si="0"/>
        <v>0.36599999999999999</v>
      </c>
      <c r="F11" s="12">
        <f>(E11-$E$8)</f>
        <v>0.318</v>
      </c>
      <c r="G11" s="12">
        <f>LOG(B11)</f>
        <v>0.13658271777200767</v>
      </c>
      <c r="H11" s="12">
        <f>LOG(F11)</f>
        <v>-0.49757288001556732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 t="shared" si="1"/>
        <v>4.6086956521739131</v>
      </c>
      <c r="C12">
        <v>1.0640000000000001</v>
      </c>
      <c r="D12">
        <v>1.143</v>
      </c>
      <c r="E12" s="11">
        <f t="shared" si="0"/>
        <v>1.1034999999999999</v>
      </c>
      <c r="F12" s="12">
        <f>(E12-$E$8)</f>
        <v>1.0554999999999999</v>
      </c>
      <c r="G12" s="12">
        <f>LOG(B12)</f>
        <v>0.66357802924717735</v>
      </c>
      <c r="H12" s="12">
        <f>LOG(F12)</f>
        <v>2.3458237643675137E-2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>A13/23</f>
        <v>9.1304347826086953</v>
      </c>
      <c r="C13">
        <v>1.829</v>
      </c>
      <c r="D13">
        <v>2.0059999999999998</v>
      </c>
      <c r="E13" s="11">
        <f t="shared" si="0"/>
        <v>1.9175</v>
      </c>
      <c r="F13" s="12">
        <f>(E13-$E$8)</f>
        <v>1.8694999999999999</v>
      </c>
      <c r="G13" s="12">
        <f>LOG(B13)</f>
        <v>0.96049145871632635</v>
      </c>
      <c r="H13" s="12">
        <f>LOG(F13)</f>
        <v>0.2717254694902384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0.98661863270653183</v>
      </c>
      <c r="N15"/>
    </row>
    <row r="16" spans="1:20" ht="15" x14ac:dyDescent="0.25">
      <c r="A16" s="5" t="s">
        <v>11</v>
      </c>
      <c r="B16" s="11">
        <f>INTERCEPT(H9:H13,G9:G13)</f>
        <v>-0.64965913282705767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0.40500000000000003</v>
      </c>
      <c r="C22">
        <v>0.40600000000000003</v>
      </c>
      <c r="D22" s="27">
        <f>AVERAGE(B22:C22)</f>
        <v>0.40550000000000003</v>
      </c>
      <c r="E22" s="27">
        <f t="shared" ref="E22:E27" si="2">D22-E$8</f>
        <v>0.35750000000000004</v>
      </c>
      <c r="F22" s="27">
        <f>LOG(E22)</f>
        <v>-0.44672395386290054</v>
      </c>
      <c r="G22" s="28">
        <f>(F22-$B$16)/$B$15</f>
        <v>0.20568755974885372</v>
      </c>
      <c r="H22" s="28">
        <f>10^G22</f>
        <v>1.6057856026601971</v>
      </c>
      <c r="I22" s="29">
        <v>500</v>
      </c>
      <c r="J22" s="30">
        <f>(H22*I22)</f>
        <v>802.89280133009856</v>
      </c>
      <c r="K22" s="31">
        <f>(0.05*J22/1000)*1000</f>
        <v>40.144640066504934</v>
      </c>
      <c r="L22" s="32">
        <f>K22+K40+K50</f>
        <v>41.183383176500413</v>
      </c>
      <c r="M22" s="33">
        <f>(L22*1000000/50000)/1000</f>
        <v>0.8236676635300082</v>
      </c>
      <c r="N22" s="34"/>
    </row>
    <row r="23" spans="1:17" ht="15" x14ac:dyDescent="0.3">
      <c r="B23">
        <v>0.38900000000000001</v>
      </c>
      <c r="C23">
        <v>0.38700000000000001</v>
      </c>
      <c r="D23" s="27">
        <f t="shared" ref="D23:D27" si="3">AVERAGE(B23:C23)</f>
        <v>0.38800000000000001</v>
      </c>
      <c r="E23" s="27">
        <f t="shared" si="2"/>
        <v>0.34</v>
      </c>
      <c r="F23" s="27">
        <f t="shared" ref="F23:F27" si="4">LOG(E23)</f>
        <v>-0.46852108295774486</v>
      </c>
      <c r="G23" s="28">
        <f t="shared" ref="G23:G27" si="5">(F23-$B$16)/$B$15</f>
        <v>0.18359479931207831</v>
      </c>
      <c r="H23" s="28">
        <f t="shared" ref="H23:H27" si="6">10^G23</f>
        <v>1.52614148993128</v>
      </c>
      <c r="I23" s="29">
        <v>500</v>
      </c>
      <c r="J23" s="30">
        <f t="shared" ref="J23:J27" si="7">(H23*I23)</f>
        <v>763.07074496563996</v>
      </c>
      <c r="K23" s="31">
        <f t="shared" ref="K23:K27" si="8">(0.05*J23/1000)*1000</f>
        <v>38.153537248281999</v>
      </c>
      <c r="L23" s="32">
        <f>K23+K41+K51</f>
        <v>39.230838251385556</v>
      </c>
      <c r="M23" s="33">
        <f t="shared" ref="M23:M27" si="9">(L23*1000000/50000)/1000</f>
        <v>0.78461676502771105</v>
      </c>
      <c r="N23" s="34"/>
    </row>
    <row r="24" spans="1:17" ht="15" x14ac:dyDescent="0.3">
      <c r="B24">
        <v>0.47299999999999998</v>
      </c>
      <c r="C24">
        <v>0.48699999999999999</v>
      </c>
      <c r="D24" s="27">
        <f t="shared" si="3"/>
        <v>0.48</v>
      </c>
      <c r="E24" s="27">
        <f t="shared" si="2"/>
        <v>0.432</v>
      </c>
      <c r="F24" s="27">
        <f t="shared" si="4"/>
        <v>-0.3645162531850879</v>
      </c>
      <c r="G24" s="28">
        <f t="shared" si="5"/>
        <v>0.28901023170397094</v>
      </c>
      <c r="H24" s="28">
        <f t="shared" si="6"/>
        <v>1.9454059136186248</v>
      </c>
      <c r="I24" s="29">
        <v>500</v>
      </c>
      <c r="J24" s="30">
        <f t="shared" si="7"/>
        <v>972.70295680931235</v>
      </c>
      <c r="K24" s="31">
        <f t="shared" si="8"/>
        <v>48.635147840465621</v>
      </c>
      <c r="L24" s="32">
        <f t="shared" ref="L24:L27" si="10">K24+K42+K52</f>
        <v>49.509868736898632</v>
      </c>
      <c r="M24" s="33">
        <f t="shared" si="9"/>
        <v>0.99019737473797265</v>
      </c>
      <c r="N24" s="34"/>
    </row>
    <row r="25" spans="1:17" ht="15" x14ac:dyDescent="0.3">
      <c r="A25" s="1" t="s">
        <v>26</v>
      </c>
      <c r="B25">
        <v>0.39400000000000002</v>
      </c>
      <c r="C25">
        <v>0.40799999999999997</v>
      </c>
      <c r="D25" s="27">
        <f t="shared" si="3"/>
        <v>0.40100000000000002</v>
      </c>
      <c r="E25" s="27">
        <f t="shared" si="2"/>
        <v>0.35300000000000004</v>
      </c>
      <c r="F25" s="27">
        <f t="shared" si="4"/>
        <v>-0.45222529461217736</v>
      </c>
      <c r="G25" s="28">
        <f t="shared" si="5"/>
        <v>0.20011160510244153</v>
      </c>
      <c r="H25" s="28">
        <f t="shared" si="6"/>
        <v>1.5853005310390447</v>
      </c>
      <c r="I25" s="29">
        <v>500</v>
      </c>
      <c r="J25" s="30">
        <f t="shared" si="7"/>
        <v>792.65026551952235</v>
      </c>
      <c r="K25" s="31">
        <f t="shared" si="8"/>
        <v>39.632513275976123</v>
      </c>
      <c r="L25" s="32">
        <f t="shared" si="10"/>
        <v>41.383976696069091</v>
      </c>
      <c r="M25" s="33">
        <f t="shared" si="9"/>
        <v>0.82767953392138183</v>
      </c>
      <c r="N25" s="34"/>
    </row>
    <row r="26" spans="1:17" ht="15" x14ac:dyDescent="0.3">
      <c r="B26">
        <v>0.40100000000000002</v>
      </c>
      <c r="C26">
        <v>0.41899999999999998</v>
      </c>
      <c r="D26" s="27">
        <f t="shared" si="3"/>
        <v>0.41000000000000003</v>
      </c>
      <c r="E26" s="27">
        <f t="shared" si="2"/>
        <v>0.36200000000000004</v>
      </c>
      <c r="F26" s="27">
        <f t="shared" si="4"/>
        <v>-0.44129142946683425</v>
      </c>
      <c r="G26" s="28">
        <f t="shared" si="5"/>
        <v>0.21119376469570697</v>
      </c>
      <c r="H26" s="28">
        <f t="shared" si="6"/>
        <v>1.62627417190919</v>
      </c>
      <c r="I26" s="29">
        <v>500</v>
      </c>
      <c r="J26" s="30">
        <f t="shared" si="7"/>
        <v>813.13708595459502</v>
      </c>
      <c r="K26" s="31">
        <f t="shared" si="8"/>
        <v>40.656854297729751</v>
      </c>
      <c r="L26" s="32">
        <f t="shared" si="10"/>
        <v>42.60960951620693</v>
      </c>
      <c r="M26" s="33">
        <f t="shared" si="9"/>
        <v>0.85219219032413851</v>
      </c>
      <c r="N26" s="34"/>
    </row>
    <row r="27" spans="1:17" ht="15" x14ac:dyDescent="0.3">
      <c r="B27">
        <v>0.41299999999999998</v>
      </c>
      <c r="C27">
        <v>0.42399999999999999</v>
      </c>
      <c r="D27" s="27">
        <f t="shared" si="3"/>
        <v>0.41849999999999998</v>
      </c>
      <c r="E27" s="27">
        <f t="shared" si="2"/>
        <v>0.3705</v>
      </c>
      <c r="F27" s="27">
        <f t="shared" si="4"/>
        <v>-0.43121178768465301</v>
      </c>
      <c r="G27" s="28">
        <f t="shared" si="5"/>
        <v>0.2214101152166072</v>
      </c>
      <c r="H27" s="28">
        <f t="shared" si="6"/>
        <v>1.6649841947352562</v>
      </c>
      <c r="I27" s="29">
        <v>500</v>
      </c>
      <c r="J27" s="30">
        <f t="shared" si="7"/>
        <v>832.49209736762805</v>
      </c>
      <c r="K27" s="31">
        <f t="shared" si="8"/>
        <v>41.624604868381404</v>
      </c>
      <c r="L27" s="32">
        <f t="shared" si="10"/>
        <v>43.12041012245588</v>
      </c>
      <c r="M27" s="33">
        <f t="shared" si="9"/>
        <v>0.86240820244911764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0.40500000000000003</v>
      </c>
      <c r="C31">
        <v>0.40600000000000003</v>
      </c>
      <c r="D31" s="27">
        <f t="shared" ref="D31:D36" si="11">AVERAGE(B31:C31)</f>
        <v>0.40550000000000003</v>
      </c>
      <c r="E31" s="27">
        <f t="shared" ref="E31:E36" si="12">D31-E$8</f>
        <v>0.35750000000000004</v>
      </c>
      <c r="F31" s="27">
        <f>LOG(E31)</f>
        <v>-0.44672395386290054</v>
      </c>
      <c r="G31" s="28">
        <f>(F31-$B$16)/$B$15</f>
        <v>0.20568755974885372</v>
      </c>
      <c r="H31" s="28">
        <f>10^G31</f>
        <v>1.6057856026601971</v>
      </c>
      <c r="I31" s="29">
        <v>500</v>
      </c>
      <c r="J31" s="30">
        <f>(H31*I31)</f>
        <v>802.89280133009856</v>
      </c>
      <c r="K31" s="31">
        <f>(0.05*J31/1000)*1000</f>
        <v>40.144640066504934</v>
      </c>
      <c r="L31" s="32">
        <f>K31+K50</f>
        <v>40.8724849385843</v>
      </c>
      <c r="M31" s="33">
        <f>(L31*1000000/50000)/1000</f>
        <v>0.81744969877168594</v>
      </c>
      <c r="N31" s="35"/>
      <c r="Q31"/>
    </row>
    <row r="32" spans="1:17" ht="15" x14ac:dyDescent="0.3">
      <c r="B32">
        <v>0.38900000000000001</v>
      </c>
      <c r="C32">
        <v>0.38700000000000001</v>
      </c>
      <c r="D32" s="27">
        <f t="shared" si="11"/>
        <v>0.38800000000000001</v>
      </c>
      <c r="E32" s="27">
        <f t="shared" si="12"/>
        <v>0.34</v>
      </c>
      <c r="F32" s="27">
        <f t="shared" ref="F32:F36" si="13">LOG(E32)</f>
        <v>-0.46852108295774486</v>
      </c>
      <c r="G32" s="28">
        <f t="shared" ref="G32:G36" si="14">(F32-$B$16)/$B$15</f>
        <v>0.18359479931207831</v>
      </c>
      <c r="H32" s="28">
        <f t="shared" ref="H32:H36" si="15">10^G32</f>
        <v>1.52614148993128</v>
      </c>
      <c r="I32" s="29">
        <v>500</v>
      </c>
      <c r="J32" s="30">
        <f t="shared" ref="J32:J36" si="16">(H32*I32)</f>
        <v>763.07074496563996</v>
      </c>
      <c r="K32" s="31">
        <f t="shared" ref="K32:K36" si="17">(0.05*J32/1000)*1000</f>
        <v>38.153537248281999</v>
      </c>
      <c r="L32" s="32">
        <f>K32+K51</f>
        <v>38.831269686566301</v>
      </c>
      <c r="M32" s="33">
        <f t="shared" ref="M32:M36" si="18">(L32*1000000/50000)/1000</f>
        <v>0.776625393731326</v>
      </c>
      <c r="N32" s="36"/>
      <c r="Q32"/>
    </row>
    <row r="33" spans="1:21" ht="15" x14ac:dyDescent="0.3">
      <c r="B33">
        <v>0.47299999999999998</v>
      </c>
      <c r="C33">
        <v>0.48699999999999999</v>
      </c>
      <c r="D33" s="27">
        <f t="shared" si="11"/>
        <v>0.48</v>
      </c>
      <c r="E33" s="27">
        <f t="shared" si="12"/>
        <v>0.432</v>
      </c>
      <c r="F33" s="27">
        <f t="shared" si="13"/>
        <v>-0.3645162531850879</v>
      </c>
      <c r="G33" s="28">
        <f t="shared" si="14"/>
        <v>0.28901023170397094</v>
      </c>
      <c r="H33" s="28">
        <f t="shared" si="15"/>
        <v>1.9454059136186248</v>
      </c>
      <c r="I33" s="29">
        <v>500</v>
      </c>
      <c r="J33" s="30">
        <f t="shared" si="16"/>
        <v>972.70295680931235</v>
      </c>
      <c r="K33" s="31">
        <f t="shared" si="17"/>
        <v>48.635147840465621</v>
      </c>
      <c r="L33" s="32">
        <f t="shared" ref="L33:L36" si="19">K33+K52</f>
        <v>49.244950562161343</v>
      </c>
      <c r="M33" s="33">
        <f t="shared" si="18"/>
        <v>0.98489901124322687</v>
      </c>
      <c r="N33" s="36"/>
      <c r="Q33"/>
      <c r="R33"/>
      <c r="S33"/>
    </row>
    <row r="34" spans="1:21" ht="15" x14ac:dyDescent="0.3">
      <c r="A34" s="1" t="s">
        <v>26</v>
      </c>
      <c r="B34">
        <v>0.39400000000000002</v>
      </c>
      <c r="C34">
        <v>0.40799999999999997</v>
      </c>
      <c r="D34" s="27">
        <f t="shared" si="11"/>
        <v>0.40100000000000002</v>
      </c>
      <c r="E34" s="27">
        <f t="shared" si="12"/>
        <v>0.35300000000000004</v>
      </c>
      <c r="F34" s="27">
        <f t="shared" si="13"/>
        <v>-0.45222529461217736</v>
      </c>
      <c r="G34" s="28">
        <f t="shared" si="14"/>
        <v>0.20011160510244153</v>
      </c>
      <c r="H34" s="28">
        <f t="shared" si="15"/>
        <v>1.5853005310390447</v>
      </c>
      <c r="I34" s="29">
        <v>500</v>
      </c>
      <c r="J34" s="30">
        <f t="shared" si="16"/>
        <v>792.65026551952235</v>
      </c>
      <c r="K34" s="31">
        <f t="shared" si="17"/>
        <v>39.632513275976123</v>
      </c>
      <c r="L34" s="32">
        <f t="shared" si="19"/>
        <v>40.842002378031516</v>
      </c>
      <c r="M34" s="33">
        <f t="shared" si="18"/>
        <v>0.81684004756063033</v>
      </c>
      <c r="N34" s="36"/>
      <c r="Q34"/>
      <c r="R34"/>
      <c r="S34"/>
    </row>
    <row r="35" spans="1:21" ht="15" x14ac:dyDescent="0.3">
      <c r="B35">
        <v>0.40100000000000002</v>
      </c>
      <c r="C35">
        <v>0.41899999999999998</v>
      </c>
      <c r="D35" s="27">
        <f t="shared" si="11"/>
        <v>0.41000000000000003</v>
      </c>
      <c r="E35" s="27">
        <f t="shared" si="12"/>
        <v>0.36200000000000004</v>
      </c>
      <c r="F35" s="27">
        <f t="shared" si="13"/>
        <v>-0.44129142946683425</v>
      </c>
      <c r="G35" s="28">
        <f t="shared" si="14"/>
        <v>0.21119376469570697</v>
      </c>
      <c r="H35" s="28">
        <f t="shared" si="15"/>
        <v>1.62627417190919</v>
      </c>
      <c r="I35" s="29">
        <v>500</v>
      </c>
      <c r="J35" s="30">
        <f t="shared" si="16"/>
        <v>813.13708595459502</v>
      </c>
      <c r="K35" s="31">
        <f t="shared" si="17"/>
        <v>40.656854297729751</v>
      </c>
      <c r="L35" s="32">
        <f t="shared" si="19"/>
        <v>41.996233976183625</v>
      </c>
      <c r="M35" s="33">
        <f t="shared" si="18"/>
        <v>0.83992467952367245</v>
      </c>
      <c r="N35" s="36"/>
      <c r="Q35"/>
      <c r="R35"/>
      <c r="S35"/>
    </row>
    <row r="36" spans="1:21" ht="15" x14ac:dyDescent="0.3">
      <c r="B36">
        <v>0.41299999999999998</v>
      </c>
      <c r="C36">
        <v>0.42399999999999999</v>
      </c>
      <c r="D36" s="27">
        <f t="shared" si="11"/>
        <v>0.41849999999999998</v>
      </c>
      <c r="E36" s="27">
        <f t="shared" si="12"/>
        <v>0.3705</v>
      </c>
      <c r="F36" s="27">
        <f t="shared" si="13"/>
        <v>-0.43121178768465301</v>
      </c>
      <c r="G36" s="28">
        <f t="shared" si="14"/>
        <v>0.2214101152166072</v>
      </c>
      <c r="H36" s="28">
        <f t="shared" si="15"/>
        <v>1.6649841947352562</v>
      </c>
      <c r="I36" s="29">
        <v>500</v>
      </c>
      <c r="J36" s="30">
        <f t="shared" si="16"/>
        <v>832.49209736762805</v>
      </c>
      <c r="K36" s="31">
        <f t="shared" si="17"/>
        <v>41.624604868381404</v>
      </c>
      <c r="L36" s="32">
        <f t="shared" si="19"/>
        <v>42.57130108737681</v>
      </c>
      <c r="M36" s="33">
        <f t="shared" si="18"/>
        <v>0.85142602174753623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9.0999999999999998E-2</v>
      </c>
      <c r="C40">
        <v>9.4E-2</v>
      </c>
      <c r="D40" s="27">
        <f>AVERAGE(B40:C40)</f>
        <v>9.2499999999999999E-2</v>
      </c>
      <c r="E40" s="27">
        <f t="shared" ref="E40:E45" si="20">D40-E$8</f>
        <v>4.4499999999999998E-2</v>
      </c>
      <c r="F40" s="27">
        <f t="shared" ref="F40:F45" si="21">LOG(E40)</f>
        <v>-1.3516399890190685</v>
      </c>
      <c r="G40" s="28">
        <f t="shared" ref="G40:G45" si="22">(F40-$B$16)/$B$15</f>
        <v>-0.71150172206489626</v>
      </c>
      <c r="H40" s="27">
        <f t="shared" ref="H40:H45" si="23">10^G40</f>
        <v>0.19431139869757039</v>
      </c>
      <c r="I40" s="41">
        <v>16</v>
      </c>
      <c r="J40" s="42">
        <f t="shared" ref="J40:J45" si="24">H40*I40</f>
        <v>3.1089823791611262</v>
      </c>
      <c r="K40" s="30">
        <f>(0.1*J40/1000)*1000</f>
        <v>0.31089823791611265</v>
      </c>
      <c r="L40" s="43">
        <f>K40*100/L22</f>
        <v>0.75491184535202005</v>
      </c>
      <c r="M40" s="30">
        <f>AVERAGE(L40:L42)</f>
        <v>0.76949990442446248</v>
      </c>
      <c r="N40" s="44">
        <f>STDEV(L40:L42)</f>
        <v>0.24204231758860881</v>
      </c>
      <c r="R40"/>
      <c r="S40"/>
      <c r="T40"/>
      <c r="U40"/>
    </row>
    <row r="41" spans="1:21" ht="15" x14ac:dyDescent="0.3">
      <c r="B41">
        <v>0.106</v>
      </c>
      <c r="C41">
        <v>0.104</v>
      </c>
      <c r="D41" s="27">
        <f t="shared" ref="D41:D45" si="25">AVERAGE(B41:C41)</f>
        <v>0.105</v>
      </c>
      <c r="E41" s="27">
        <f t="shared" si="20"/>
        <v>5.6999999999999995E-2</v>
      </c>
      <c r="F41" s="27">
        <f t="shared" si="21"/>
        <v>-1.2441251443275085</v>
      </c>
      <c r="G41" s="28">
        <f t="shared" si="22"/>
        <v>-0.60252866892416967</v>
      </c>
      <c r="H41" s="27">
        <f t="shared" si="23"/>
        <v>0.24973035301203383</v>
      </c>
      <c r="I41" s="41">
        <v>16</v>
      </c>
      <c r="J41" s="42">
        <f t="shared" si="24"/>
        <v>3.9956856481925414</v>
      </c>
      <c r="K41" s="30">
        <f t="shared" ref="K41:K45" si="26">(0.1*J41/1000)*1000</f>
        <v>0.39956856481925418</v>
      </c>
      <c r="L41" s="43">
        <f t="shared" ref="L41:L45" si="27">K41*100/L23</f>
        <v>1.0185063144939102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8.6999999999999994E-2</v>
      </c>
      <c r="C42">
        <v>8.5000000000000006E-2</v>
      </c>
      <c r="D42" s="27">
        <f t="shared" si="25"/>
        <v>8.5999999999999993E-2</v>
      </c>
      <c r="E42" s="27">
        <f t="shared" si="20"/>
        <v>3.7999999999999992E-2</v>
      </c>
      <c r="F42" s="27">
        <f t="shared" si="21"/>
        <v>-1.4202164033831899</v>
      </c>
      <c r="G42" s="28">
        <f t="shared" si="22"/>
        <v>-0.78100822852119522</v>
      </c>
      <c r="H42" s="27">
        <f t="shared" si="23"/>
        <v>0.16557385921080756</v>
      </c>
      <c r="I42" s="41">
        <v>16</v>
      </c>
      <c r="J42" s="42">
        <f t="shared" si="24"/>
        <v>2.6491817473729209</v>
      </c>
      <c r="K42" s="30">
        <f t="shared" si="26"/>
        <v>0.26491817473729212</v>
      </c>
      <c r="L42" s="43">
        <f t="shared" si="27"/>
        <v>0.53508155342745711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0.125</v>
      </c>
      <c r="C43">
        <v>0.125</v>
      </c>
      <c r="D43" s="27">
        <f t="shared" si="25"/>
        <v>0.125</v>
      </c>
      <c r="E43" s="27">
        <f t="shared" si="20"/>
        <v>7.6999999999999999E-2</v>
      </c>
      <c r="F43" s="27">
        <f t="shared" si="21"/>
        <v>-1.1135092748275182</v>
      </c>
      <c r="G43" s="28">
        <f t="shared" si="22"/>
        <v>-0.47014127508215425</v>
      </c>
      <c r="H43" s="27">
        <f t="shared" si="23"/>
        <v>0.33873394877348395</v>
      </c>
      <c r="I43" s="41">
        <v>16</v>
      </c>
      <c r="J43" s="42">
        <f t="shared" si="24"/>
        <v>5.4197431803757432</v>
      </c>
      <c r="K43" s="30">
        <f t="shared" si="26"/>
        <v>0.54197431803757434</v>
      </c>
      <c r="L43" s="43">
        <f t="shared" si="27"/>
        <v>1.3096235821364515</v>
      </c>
      <c r="M43" s="30">
        <f>AVERAGE(L43:L45)</f>
        <v>1.3408597977849956</v>
      </c>
      <c r="N43" s="44">
        <f>STDEV(L43:L45)</f>
        <v>8.7340847933946822E-2</v>
      </c>
      <c r="R43"/>
      <c r="S43"/>
      <c r="T43"/>
      <c r="U43"/>
    </row>
    <row r="44" spans="1:21" ht="15" x14ac:dyDescent="0.3">
      <c r="A44" s="45"/>
      <c r="B44">
        <v>0.13600000000000001</v>
      </c>
      <c r="C44">
        <v>0.13400000000000001</v>
      </c>
      <c r="D44" s="27">
        <f t="shared" si="25"/>
        <v>0.13500000000000001</v>
      </c>
      <c r="E44" s="27">
        <f t="shared" si="20"/>
        <v>8.7000000000000008E-2</v>
      </c>
      <c r="F44" s="27">
        <f t="shared" si="21"/>
        <v>-1.0604807473813815</v>
      </c>
      <c r="G44" s="28">
        <f t="shared" si="22"/>
        <v>-0.41639352930862611</v>
      </c>
      <c r="H44" s="27">
        <f t="shared" si="23"/>
        <v>0.38335971251456624</v>
      </c>
      <c r="I44" s="41">
        <v>16</v>
      </c>
      <c r="J44" s="42">
        <f t="shared" si="24"/>
        <v>6.1337554002330599</v>
      </c>
      <c r="K44" s="30">
        <f t="shared" si="26"/>
        <v>0.61337554002330608</v>
      </c>
      <c r="L44" s="43">
        <f t="shared" si="27"/>
        <v>1.4395239641658848</v>
      </c>
      <c r="M44" s="30"/>
      <c r="N44" s="44"/>
      <c r="R44"/>
      <c r="S44"/>
      <c r="T44"/>
      <c r="U44"/>
    </row>
    <row r="45" spans="1:21" ht="15" x14ac:dyDescent="0.3">
      <c r="A45" s="46"/>
      <c r="B45">
        <v>0.125</v>
      </c>
      <c r="C45">
        <v>0.127</v>
      </c>
      <c r="D45" s="27">
        <f t="shared" si="25"/>
        <v>0.126</v>
      </c>
      <c r="E45" s="27">
        <f t="shared" si="20"/>
        <v>7.8E-2</v>
      </c>
      <c r="F45" s="27">
        <f t="shared" si="21"/>
        <v>-1.1079053973095196</v>
      </c>
      <c r="G45" s="28">
        <f t="shared" si="22"/>
        <v>-0.46446139297550304</v>
      </c>
      <c r="H45" s="27">
        <f t="shared" si="23"/>
        <v>0.3431931469244176</v>
      </c>
      <c r="I45" s="41">
        <v>16</v>
      </c>
      <c r="J45" s="42">
        <f t="shared" si="24"/>
        <v>5.4910903507906816</v>
      </c>
      <c r="K45" s="30">
        <f t="shared" si="26"/>
        <v>0.54910903507906816</v>
      </c>
      <c r="L45" s="43">
        <f t="shared" si="27"/>
        <v>1.2734318470526509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0.15</v>
      </c>
      <c r="C50">
        <v>0.152</v>
      </c>
      <c r="D50" s="27">
        <f>AVERAGE(B50:C50)</f>
        <v>0.151</v>
      </c>
      <c r="E50" s="27">
        <f t="shared" ref="E50:E55" si="28">D50-E$8</f>
        <v>0.10299999999999999</v>
      </c>
      <c r="F50" s="27">
        <f t="shared" ref="F50:F55" si="29">LOG(E50)</f>
        <v>-0.98716277529482777</v>
      </c>
      <c r="G50" s="28">
        <f t="shared" ref="G50:G55" si="30">(F50-$B$16)/$B$15</f>
        <v>-0.34208115606119921</v>
      </c>
      <c r="H50" s="27">
        <f t="shared" ref="H50:H55" si="31">10^G50</f>
        <v>0.45490304504960366</v>
      </c>
      <c r="I50" s="41">
        <v>16</v>
      </c>
      <c r="J50" s="42">
        <f t="shared" ref="J50:J55" si="32">H50*I50</f>
        <v>7.2784487207936586</v>
      </c>
      <c r="K50" s="30">
        <f>(0.1*J50/1000)*1000</f>
        <v>0.72784487207936588</v>
      </c>
      <c r="L50" s="43">
        <f t="shared" ref="L50:L55" si="33">K50*100/L31</f>
        <v>1.7807698092568587</v>
      </c>
      <c r="M50" s="30">
        <f>AVERAGE(L50:L52)</f>
        <v>1.5881337929703803</v>
      </c>
      <c r="N50" s="44">
        <f>STDEV(L50:L52)</f>
        <v>0.30347842819654419</v>
      </c>
      <c r="O50" s="48">
        <f>L50/L40</f>
        <v>2.3589109380400233</v>
      </c>
      <c r="P50" s="30">
        <f>AVERAGE(O50:O52)</f>
        <v>2.1289203025074763</v>
      </c>
      <c r="Q50" s="44">
        <f>STDEV(O50:O52)</f>
        <v>0.36035893993701085</v>
      </c>
      <c r="S50"/>
      <c r="T50"/>
    </row>
    <row r="51" spans="1:25" ht="15" x14ac:dyDescent="0.3">
      <c r="B51">
        <v>0.14699999999999999</v>
      </c>
      <c r="C51">
        <v>0.14099999999999999</v>
      </c>
      <c r="D51" s="27">
        <f t="shared" ref="D51:D55" si="34">AVERAGE(B51:C51)</f>
        <v>0.14399999999999999</v>
      </c>
      <c r="E51" s="27">
        <f t="shared" si="28"/>
        <v>9.5999999999999988E-2</v>
      </c>
      <c r="F51" s="27">
        <f t="shared" si="29"/>
        <v>-1.0177287669604316</v>
      </c>
      <c r="G51" s="28">
        <f t="shared" si="30"/>
        <v>-0.37306170989662996</v>
      </c>
      <c r="H51" s="27">
        <f t="shared" si="31"/>
        <v>0.42358277392768962</v>
      </c>
      <c r="I51" s="41">
        <v>16</v>
      </c>
      <c r="J51" s="42">
        <f t="shared" si="32"/>
        <v>6.7773243828430338</v>
      </c>
      <c r="K51" s="30">
        <f t="shared" ref="K51:K55" si="35">(0.1*J51/1000)*1000</f>
        <v>0.67773243828430341</v>
      </c>
      <c r="L51" s="43">
        <f t="shared" si="33"/>
        <v>1.7453264952569019</v>
      </c>
      <c r="M51" s="30"/>
      <c r="N51" s="44"/>
      <c r="O51" s="2">
        <f t="shared" ref="O51:O55" si="36">L51/L41</f>
        <v>1.7136138190013523</v>
      </c>
      <c r="P51" s="30"/>
      <c r="Q51" s="44"/>
      <c r="S51"/>
      <c r="T51"/>
    </row>
    <row r="52" spans="1:25" ht="15" x14ac:dyDescent="0.3">
      <c r="B52">
        <v>0.13100000000000001</v>
      </c>
      <c r="C52">
        <v>0.13800000000000001</v>
      </c>
      <c r="D52" s="27">
        <f t="shared" si="34"/>
        <v>0.13450000000000001</v>
      </c>
      <c r="E52" s="27">
        <f t="shared" si="28"/>
        <v>8.6500000000000007E-2</v>
      </c>
      <c r="F52" s="27">
        <f t="shared" si="29"/>
        <v>-1.0629838925351858</v>
      </c>
      <c r="G52" s="28">
        <f t="shared" si="30"/>
        <v>-0.41893062426185795</v>
      </c>
      <c r="H52" s="27">
        <f t="shared" si="31"/>
        <v>0.38112670105982827</v>
      </c>
      <c r="I52" s="41">
        <v>16</v>
      </c>
      <c r="J52" s="42">
        <f t="shared" si="32"/>
        <v>6.0980272169572523</v>
      </c>
      <c r="K52" s="30">
        <f t="shared" si="35"/>
        <v>0.60980272169572525</v>
      </c>
      <c r="L52" s="43">
        <f t="shared" si="33"/>
        <v>1.2383050743973805</v>
      </c>
      <c r="M52" s="30"/>
      <c r="N52" s="44"/>
      <c r="O52" s="2">
        <f t="shared" si="36"/>
        <v>2.3142361504810536</v>
      </c>
      <c r="P52" s="30"/>
      <c r="Q52" s="44"/>
      <c r="S52"/>
      <c r="T52"/>
    </row>
    <row r="53" spans="1:25" ht="15" x14ac:dyDescent="0.3">
      <c r="A53" s="1" t="s">
        <v>26</v>
      </c>
      <c r="B53">
        <v>0.219</v>
      </c>
      <c r="C53">
        <v>0.217</v>
      </c>
      <c r="D53" s="27">
        <f t="shared" si="34"/>
        <v>0.218</v>
      </c>
      <c r="E53" s="27">
        <f t="shared" si="28"/>
        <v>0.16999999999999998</v>
      </c>
      <c r="F53" s="27">
        <f t="shared" si="29"/>
        <v>-0.76955107862172611</v>
      </c>
      <c r="G53" s="28">
        <f t="shared" si="30"/>
        <v>-0.12151802309447171</v>
      </c>
      <c r="H53" s="27">
        <f t="shared" si="31"/>
        <v>0.75593068878461878</v>
      </c>
      <c r="I53" s="41">
        <v>16</v>
      </c>
      <c r="J53" s="42">
        <f t="shared" si="32"/>
        <v>12.0948910205539</v>
      </c>
      <c r="K53" s="30">
        <f t="shared" si="35"/>
        <v>1.2094891020553902</v>
      </c>
      <c r="L53" s="43">
        <f t="shared" si="33"/>
        <v>2.9613854160734334</v>
      </c>
      <c r="M53" s="30">
        <f>AVERAGE(L53:L55)</f>
        <v>2.7914867829888244</v>
      </c>
      <c r="N53" s="44">
        <f>STDEV(L53:L55)</f>
        <v>0.50467270768957939</v>
      </c>
      <c r="O53" s="2">
        <f t="shared" si="36"/>
        <v>2.2612493058825223</v>
      </c>
      <c r="P53" s="30">
        <f>AVERAGE(O53:O55)</f>
        <v>2.0743532405099554</v>
      </c>
      <c r="Q53" s="44">
        <f>STDEV(O53:O55)</f>
        <v>0.28502420284632474</v>
      </c>
      <c r="S53"/>
      <c r="T53"/>
    </row>
    <row r="54" spans="1:25" ht="15" x14ac:dyDescent="0.3">
      <c r="A54" s="45"/>
      <c r="B54">
        <v>0.23799999999999999</v>
      </c>
      <c r="C54">
        <v>0.23400000000000001</v>
      </c>
      <c r="D54" s="27">
        <f t="shared" si="34"/>
        <v>0.23599999999999999</v>
      </c>
      <c r="E54" s="27">
        <f t="shared" si="28"/>
        <v>0.188</v>
      </c>
      <c r="F54" s="27">
        <f t="shared" si="29"/>
        <v>-0.72584215073632019</v>
      </c>
      <c r="G54" s="28">
        <f t="shared" si="30"/>
        <v>-7.7216277276534101E-2</v>
      </c>
      <c r="H54" s="27">
        <f t="shared" si="31"/>
        <v>0.83711229903366924</v>
      </c>
      <c r="I54" s="41">
        <v>16</v>
      </c>
      <c r="J54" s="42">
        <f t="shared" si="32"/>
        <v>13.393796784538708</v>
      </c>
      <c r="K54" s="30">
        <f t="shared" si="35"/>
        <v>1.339379678453871</v>
      </c>
      <c r="L54" s="43">
        <f t="shared" si="33"/>
        <v>3.189285208796206</v>
      </c>
      <c r="M54" s="30"/>
      <c r="N54" s="44"/>
      <c r="O54" s="2">
        <f t="shared" si="36"/>
        <v>2.2155138005251618</v>
      </c>
      <c r="P54" s="30"/>
      <c r="Q54" s="44"/>
      <c r="S54"/>
      <c r="T54"/>
    </row>
    <row r="55" spans="1:25" ht="15" x14ac:dyDescent="0.3">
      <c r="A55" s="46"/>
      <c r="B55">
        <v>0.182</v>
      </c>
      <c r="C55">
        <v>0.18099999999999999</v>
      </c>
      <c r="D55" s="27">
        <f t="shared" si="34"/>
        <v>0.18149999999999999</v>
      </c>
      <c r="E55" s="27">
        <f t="shared" si="28"/>
        <v>0.13350000000000001</v>
      </c>
      <c r="F55" s="27">
        <f t="shared" si="29"/>
        <v>-0.87451873429940596</v>
      </c>
      <c r="G55" s="28">
        <f t="shared" si="30"/>
        <v>-0.22790934006132077</v>
      </c>
      <c r="H55" s="27">
        <f t="shared" si="31"/>
        <v>0.59168513687213031</v>
      </c>
      <c r="I55" s="41">
        <v>16</v>
      </c>
      <c r="J55" s="42">
        <f t="shared" si="32"/>
        <v>9.466962189954085</v>
      </c>
      <c r="K55" s="30">
        <f t="shared" si="35"/>
        <v>0.94669621899540857</v>
      </c>
      <c r="L55" s="43">
        <f t="shared" si="33"/>
        <v>2.2237897240968323</v>
      </c>
      <c r="M55" s="30"/>
      <c r="N55" s="44"/>
      <c r="O55" s="2">
        <f t="shared" si="36"/>
        <v>1.7462966151221819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2.1289203025074763</v>
      </c>
      <c r="O58" s="30">
        <f>Q50</f>
        <v>0.36035893993701085</v>
      </c>
    </row>
    <row r="59" spans="1:25" ht="15" x14ac:dyDescent="0.3">
      <c r="D59"/>
      <c r="E59"/>
      <c r="G59"/>
      <c r="M59" s="2" t="s">
        <v>26</v>
      </c>
      <c r="N59" s="30">
        <f>P53</f>
        <v>2.0743532405099554</v>
      </c>
      <c r="O59" s="30">
        <f>Q53</f>
        <v>0.28502420284632474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0.76949990442446248</v>
      </c>
      <c r="C65" s="30">
        <f>N40</f>
        <v>0.24204231758860881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1.5881337929703803</v>
      </c>
      <c r="C66" s="30">
        <f>N50</f>
        <v>0.30347842819654419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1.3408597977849956</v>
      </c>
      <c r="C67" s="30">
        <f>N43</f>
        <v>8.7340847933946822E-2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2.7914867829888244</v>
      </c>
      <c r="C68" s="30">
        <f>N53</f>
        <v>0.50467270768957939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80" zoomScaleNormal="80" workbookViewId="0">
      <selection activeCell="I64" sqref="I64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42500</v>
      </c>
    </row>
    <row r="2" spans="1:20" x14ac:dyDescent="0.2">
      <c r="A2" s="1" t="s">
        <v>1</v>
      </c>
      <c r="B2" s="2">
        <v>82</v>
      </c>
      <c r="C2" s="3"/>
      <c r="E2" s="4" t="s">
        <v>40</v>
      </c>
    </row>
    <row r="3" spans="1:20" x14ac:dyDescent="0.2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 x14ac:dyDescent="0.2">
      <c r="D4" s="10" t="s">
        <v>42</v>
      </c>
      <c r="E4" s="10">
        <v>3</v>
      </c>
      <c r="F4" s="10">
        <v>4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>A8/23</f>
        <v>0</v>
      </c>
      <c r="C8">
        <v>4.5999999999999999E-2</v>
      </c>
      <c r="D8">
        <v>0.05</v>
      </c>
      <c r="E8" s="11">
        <f t="shared" ref="E8:E13" si="0">AVERAGE(C8:D8)</f>
        <v>4.8000000000000001E-2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>A9/23</f>
        <v>0.13695652173913042</v>
      </c>
      <c r="C9">
        <v>7.4999999999999997E-2</v>
      </c>
      <c r="D9">
        <v>8.2000000000000003E-2</v>
      </c>
      <c r="E9" s="11">
        <f t="shared" si="0"/>
        <v>7.85E-2</v>
      </c>
      <c r="F9" s="12">
        <f>(E9-$E$8)</f>
        <v>3.0499999999999999E-2</v>
      </c>
      <c r="G9" s="12">
        <f>LOG(B9)</f>
        <v>-0.86341728222799241</v>
      </c>
      <c r="H9" s="12">
        <f>LOG(F9)</f>
        <v>-1.5157001606532141</v>
      </c>
      <c r="N9"/>
      <c r="O9"/>
      <c r="P9"/>
    </row>
    <row r="10" spans="1:20" ht="15" x14ac:dyDescent="0.3">
      <c r="A10" s="10">
        <v>10.4</v>
      </c>
      <c r="B10" s="10">
        <f t="shared" ref="B10:B12" si="1">A10/23</f>
        <v>0.45217391304347826</v>
      </c>
      <c r="C10">
        <v>0.14899999999999999</v>
      </c>
      <c r="D10">
        <v>0.154</v>
      </c>
      <c r="E10" s="11">
        <f t="shared" si="0"/>
        <v>0.1515</v>
      </c>
      <c r="F10" s="12">
        <f>(E10-$E$8)</f>
        <v>0.10349999999999999</v>
      </c>
      <c r="G10" s="12">
        <f>LOG(B10)</f>
        <v>-0.34469449671881253</v>
      </c>
      <c r="H10" s="12">
        <f>LOG(F10)</f>
        <v>-0.98505965020706343</v>
      </c>
      <c r="N10"/>
      <c r="O10"/>
      <c r="P10"/>
    </row>
    <row r="11" spans="1:20" ht="15" x14ac:dyDescent="0.3">
      <c r="A11" s="10">
        <v>31.5</v>
      </c>
      <c r="B11" s="10">
        <f t="shared" si="1"/>
        <v>1.3695652173913044</v>
      </c>
      <c r="C11">
        <v>0.35899999999999999</v>
      </c>
      <c r="D11">
        <v>0.373</v>
      </c>
      <c r="E11" s="11">
        <f t="shared" si="0"/>
        <v>0.36599999999999999</v>
      </c>
      <c r="F11" s="12">
        <f>(E11-$E$8)</f>
        <v>0.318</v>
      </c>
      <c r="G11" s="12">
        <f>LOG(B11)</f>
        <v>0.13658271777200767</v>
      </c>
      <c r="H11" s="12">
        <f>LOG(F11)</f>
        <v>-0.49757288001556732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 t="shared" si="1"/>
        <v>4.6086956521739131</v>
      </c>
      <c r="C12">
        <v>1.0640000000000001</v>
      </c>
      <c r="D12">
        <v>1.143</v>
      </c>
      <c r="E12" s="11">
        <f t="shared" si="0"/>
        <v>1.1034999999999999</v>
      </c>
      <c r="F12" s="12">
        <f>(E12-$E$8)</f>
        <v>1.0554999999999999</v>
      </c>
      <c r="G12" s="12">
        <f>LOG(B12)</f>
        <v>0.66357802924717735</v>
      </c>
      <c r="H12" s="12">
        <f>LOG(F12)</f>
        <v>2.3458237643675137E-2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>A13/23</f>
        <v>9.1304347826086953</v>
      </c>
      <c r="C13">
        <v>1.829</v>
      </c>
      <c r="D13">
        <v>2.0059999999999998</v>
      </c>
      <c r="E13" s="11">
        <f t="shared" si="0"/>
        <v>1.9175</v>
      </c>
      <c r="F13" s="12">
        <f>(E13-$E$8)</f>
        <v>1.8694999999999999</v>
      </c>
      <c r="G13" s="12">
        <f>LOG(B13)</f>
        <v>0.96049145871632635</v>
      </c>
      <c r="H13" s="12">
        <f>LOG(F13)</f>
        <v>0.2717254694902384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0.98661863270653183</v>
      </c>
      <c r="N15"/>
    </row>
    <row r="16" spans="1:20" ht="15" x14ac:dyDescent="0.25">
      <c r="A16" s="5" t="s">
        <v>11</v>
      </c>
      <c r="B16" s="11">
        <f>INTERCEPT(H9:H13,G9:G13)</f>
        <v>-0.64965913282705767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0.46600000000000003</v>
      </c>
      <c r="C22">
        <v>0.51900000000000002</v>
      </c>
      <c r="D22" s="27">
        <f>AVERAGE(B22:C22)</f>
        <v>0.49250000000000005</v>
      </c>
      <c r="E22" s="27">
        <f t="shared" ref="E22:E27" si="2">D22-E$8</f>
        <v>0.44450000000000006</v>
      </c>
      <c r="F22" s="27">
        <f>LOG(E22)</f>
        <v>-0.35212823469376742</v>
      </c>
      <c r="G22" s="28">
        <f>(F22-$B$16)/$B$15</f>
        <v>0.30156626711690165</v>
      </c>
      <c r="H22" s="28">
        <f>10^G22</f>
        <v>2.0024711466917249</v>
      </c>
      <c r="I22" s="29">
        <v>500</v>
      </c>
      <c r="J22" s="30">
        <f>(H22*I22)</f>
        <v>1001.2355733458625</v>
      </c>
      <c r="K22" s="31">
        <f>(0.05*J22/1000)*1000</f>
        <v>50.061778667293126</v>
      </c>
      <c r="L22" s="32">
        <f>K22+K40+K50</f>
        <v>50.704836709098061</v>
      </c>
      <c r="M22" s="33">
        <f>(L22*1000000/50000)/1000</f>
        <v>1.0140967341819613</v>
      </c>
      <c r="N22" s="34"/>
    </row>
    <row r="23" spans="1:17" ht="15" x14ac:dyDescent="0.3">
      <c r="B23">
        <v>0.50900000000000001</v>
      </c>
      <c r="C23">
        <v>0.505</v>
      </c>
      <c r="D23" s="27">
        <f t="shared" ref="D23:D27" si="3">AVERAGE(B23:C23)</f>
        <v>0.50700000000000001</v>
      </c>
      <c r="E23" s="27">
        <f t="shared" si="2"/>
        <v>0.45900000000000002</v>
      </c>
      <c r="F23" s="27">
        <f t="shared" ref="F23:F27" si="4">LOG(E23)</f>
        <v>-0.33818731446273875</v>
      </c>
      <c r="G23" s="28">
        <f t="shared" ref="G23:G27" si="5">(F23-$B$16)/$B$15</f>
        <v>0.31569626605355805</v>
      </c>
      <c r="H23" s="28">
        <f t="shared" ref="H23:H27" si="6">10^G23</f>
        <v>2.0686940534516589</v>
      </c>
      <c r="I23" s="29">
        <v>500</v>
      </c>
      <c r="J23" s="30">
        <f t="shared" ref="J23:J27" si="7">(H23*I23)</f>
        <v>1034.3470267258294</v>
      </c>
      <c r="K23" s="31">
        <f t="shared" ref="K23:K27" si="8">(0.05*J23/1000)*1000</f>
        <v>51.717351336291472</v>
      </c>
      <c r="L23" s="32">
        <f>K23+K41+K51</f>
        <v>52.584094902292506</v>
      </c>
      <c r="M23" s="33">
        <f t="shared" ref="M23:M27" si="9">(L23*1000000/50000)/1000</f>
        <v>1.0516818980458502</v>
      </c>
      <c r="N23" s="34"/>
    </row>
    <row r="24" spans="1:17" ht="15" x14ac:dyDescent="0.3">
      <c r="B24">
        <v>0.52700000000000002</v>
      </c>
      <c r="C24">
        <v>0.41399999999999998</v>
      </c>
      <c r="D24" s="27">
        <f t="shared" si="3"/>
        <v>0.47050000000000003</v>
      </c>
      <c r="E24" s="27">
        <f t="shared" si="2"/>
        <v>0.42250000000000004</v>
      </c>
      <c r="F24" s="27">
        <f t="shared" si="4"/>
        <v>-0.37417328671428879</v>
      </c>
      <c r="G24" s="28">
        <f t="shared" si="5"/>
        <v>0.27922222121129525</v>
      </c>
      <c r="H24" s="28">
        <f t="shared" si="6"/>
        <v>1.9020512787455472</v>
      </c>
      <c r="I24" s="29">
        <v>500</v>
      </c>
      <c r="J24" s="30">
        <f t="shared" si="7"/>
        <v>951.02563937277364</v>
      </c>
      <c r="K24" s="31">
        <f t="shared" si="8"/>
        <v>47.551281968638683</v>
      </c>
      <c r="L24" s="32">
        <f t="shared" ref="L24:L27" si="10">K24+K42+K52</f>
        <v>48.176667712501306</v>
      </c>
      <c r="M24" s="33">
        <f t="shared" si="9"/>
        <v>0.96353335425002606</v>
      </c>
      <c r="N24" s="34"/>
    </row>
    <row r="25" spans="1:17" ht="15" x14ac:dyDescent="0.3">
      <c r="A25" s="1" t="s">
        <v>26</v>
      </c>
      <c r="B25">
        <v>0.53100000000000003</v>
      </c>
      <c r="C25">
        <v>0.56499999999999995</v>
      </c>
      <c r="D25" s="27">
        <f t="shared" si="3"/>
        <v>0.54800000000000004</v>
      </c>
      <c r="E25" s="27">
        <f t="shared" si="2"/>
        <v>0.5</v>
      </c>
      <c r="F25" s="27">
        <f t="shared" si="4"/>
        <v>-0.3010299956639812</v>
      </c>
      <c r="G25" s="28">
        <f t="shared" si="5"/>
        <v>0.35335754424858473</v>
      </c>
      <c r="H25" s="28">
        <f t="shared" si="6"/>
        <v>2.2560958374749891</v>
      </c>
      <c r="I25" s="29">
        <v>500</v>
      </c>
      <c r="J25" s="30">
        <f t="shared" si="7"/>
        <v>1128.0479187374945</v>
      </c>
      <c r="K25" s="31">
        <f t="shared" si="8"/>
        <v>56.402395936874726</v>
      </c>
      <c r="L25" s="32">
        <f t="shared" si="10"/>
        <v>57.715188980211217</v>
      </c>
      <c r="M25" s="33">
        <f t="shared" si="9"/>
        <v>1.1543037796042241</v>
      </c>
      <c r="N25" s="34"/>
    </row>
    <row r="26" spans="1:17" ht="15" x14ac:dyDescent="0.3">
      <c r="B26">
        <v>0.57699999999999996</v>
      </c>
      <c r="C26">
        <v>0.51</v>
      </c>
      <c r="D26" s="27">
        <f t="shared" si="3"/>
        <v>0.54349999999999998</v>
      </c>
      <c r="E26" s="27">
        <f t="shared" si="2"/>
        <v>0.4955</v>
      </c>
      <c r="F26" s="27">
        <f t="shared" si="4"/>
        <v>-0.30495634117870585</v>
      </c>
      <c r="G26" s="28">
        <f t="shared" si="5"/>
        <v>0.34937794627165036</v>
      </c>
      <c r="H26" s="28">
        <f t="shared" si="6"/>
        <v>2.2355168427990213</v>
      </c>
      <c r="I26" s="29">
        <v>500</v>
      </c>
      <c r="J26" s="30">
        <f t="shared" si="7"/>
        <v>1117.7584213995106</v>
      </c>
      <c r="K26" s="31">
        <f t="shared" si="8"/>
        <v>55.887921069975533</v>
      </c>
      <c r="L26" s="32">
        <f t="shared" si="10"/>
        <v>57.875136089782366</v>
      </c>
      <c r="M26" s="33">
        <f t="shared" si="9"/>
        <v>1.1575027217956475</v>
      </c>
      <c r="N26" s="34"/>
    </row>
    <row r="27" spans="1:17" ht="15" x14ac:dyDescent="0.3">
      <c r="B27">
        <v>0.57599999999999996</v>
      </c>
      <c r="C27">
        <v>0.49299999999999999</v>
      </c>
      <c r="D27" s="27">
        <f t="shared" si="3"/>
        <v>0.53449999999999998</v>
      </c>
      <c r="E27" s="27">
        <f t="shared" si="2"/>
        <v>0.48649999999999999</v>
      </c>
      <c r="F27" s="27">
        <f t="shared" si="4"/>
        <v>-0.31291715539562931</v>
      </c>
      <c r="G27" s="28">
        <f t="shared" si="5"/>
        <v>0.34130916067099226</v>
      </c>
      <c r="H27" s="28">
        <f t="shared" si="6"/>
        <v>2.194366480405582</v>
      </c>
      <c r="I27" s="29">
        <v>500</v>
      </c>
      <c r="J27" s="30">
        <f t="shared" si="7"/>
        <v>1097.183240202791</v>
      </c>
      <c r="K27" s="31">
        <f t="shared" si="8"/>
        <v>54.859162010139556</v>
      </c>
      <c r="L27" s="32">
        <f t="shared" si="10"/>
        <v>56.483300259619497</v>
      </c>
      <c r="M27" s="33">
        <f t="shared" si="9"/>
        <v>1.1296660051923899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0.46600000000000003</v>
      </c>
      <c r="C31">
        <v>0.51900000000000002</v>
      </c>
      <c r="D31" s="27">
        <f t="shared" ref="D31:D36" si="11">AVERAGE(B31:C31)</f>
        <v>0.49250000000000005</v>
      </c>
      <c r="E31" s="27">
        <f t="shared" ref="E31:E36" si="12">D31-E$8</f>
        <v>0.44450000000000006</v>
      </c>
      <c r="F31" s="27">
        <f>LOG(E31)</f>
        <v>-0.35212823469376742</v>
      </c>
      <c r="G31" s="28">
        <f>(F31-$B$16)/$B$15</f>
        <v>0.30156626711690165</v>
      </c>
      <c r="H31" s="28">
        <f>10^G31</f>
        <v>2.0024711466917249</v>
      </c>
      <c r="I31" s="29">
        <v>500</v>
      </c>
      <c r="J31" s="30">
        <f>(H31*I31)</f>
        <v>1001.2355733458625</v>
      </c>
      <c r="K31" s="31">
        <f>(0.05*J31/1000)*1000</f>
        <v>50.061778667293126</v>
      </c>
      <c r="L31" s="32">
        <f>K31+K50</f>
        <v>50.365596758546467</v>
      </c>
      <c r="M31" s="33">
        <f>(L31*1000000/50000)/1000</f>
        <v>1.0073119351709292</v>
      </c>
      <c r="N31" s="35"/>
      <c r="Q31"/>
    </row>
    <row r="32" spans="1:17" ht="15" x14ac:dyDescent="0.3">
      <c r="B32">
        <v>0.50900000000000001</v>
      </c>
      <c r="C32">
        <v>0.505</v>
      </c>
      <c r="D32" s="27">
        <f t="shared" si="11"/>
        <v>0.50700000000000001</v>
      </c>
      <c r="E32" s="27">
        <f t="shared" si="12"/>
        <v>0.45900000000000002</v>
      </c>
      <c r="F32" s="27">
        <f t="shared" ref="F32:F36" si="13">LOG(E32)</f>
        <v>-0.33818731446273875</v>
      </c>
      <c r="G32" s="28">
        <f t="shared" ref="G32:G36" si="14">(F32-$B$16)/$B$15</f>
        <v>0.31569626605355805</v>
      </c>
      <c r="H32" s="28">
        <f t="shared" ref="H32:H36" si="15">10^G32</f>
        <v>2.0686940534516589</v>
      </c>
      <c r="I32" s="29">
        <v>500</v>
      </c>
      <c r="J32" s="30">
        <f t="shared" ref="J32:J36" si="16">(H32*I32)</f>
        <v>1034.3470267258294</v>
      </c>
      <c r="K32" s="31">
        <f t="shared" ref="K32:K36" si="17">(0.05*J32/1000)*1000</f>
        <v>51.717351336291472</v>
      </c>
      <c r="L32" s="32">
        <f>K32+K51</f>
        <v>52.198733016761587</v>
      </c>
      <c r="M32" s="33">
        <f t="shared" ref="M32:M36" si="18">(L32*1000000/50000)/1000</f>
        <v>1.0439746603352316</v>
      </c>
      <c r="N32" s="36"/>
      <c r="Q32"/>
    </row>
    <row r="33" spans="1:21" ht="15" x14ac:dyDescent="0.3">
      <c r="B33">
        <v>0.52700000000000002</v>
      </c>
      <c r="C33">
        <v>0.41399999999999998</v>
      </c>
      <c r="D33" s="27">
        <f t="shared" si="11"/>
        <v>0.47050000000000003</v>
      </c>
      <c r="E33" s="27">
        <f t="shared" si="12"/>
        <v>0.42250000000000004</v>
      </c>
      <c r="F33" s="27">
        <f t="shared" si="13"/>
        <v>-0.37417328671428879</v>
      </c>
      <c r="G33" s="28">
        <f t="shared" si="14"/>
        <v>0.27922222121129525</v>
      </c>
      <c r="H33" s="28">
        <f t="shared" si="15"/>
        <v>1.9020512787455472</v>
      </c>
      <c r="I33" s="29">
        <v>500</v>
      </c>
      <c r="J33" s="30">
        <f t="shared" si="16"/>
        <v>951.02563937277364</v>
      </c>
      <c r="K33" s="31">
        <f t="shared" si="17"/>
        <v>47.551281968638683</v>
      </c>
      <c r="L33" s="32">
        <f t="shared" ref="L33:L36" si="19">K33+K52</f>
        <v>47.830337271892617</v>
      </c>
      <c r="M33" s="33">
        <f t="shared" si="18"/>
        <v>0.95660674543785229</v>
      </c>
      <c r="N33" s="36"/>
      <c r="Q33"/>
      <c r="R33"/>
      <c r="S33"/>
    </row>
    <row r="34" spans="1:21" ht="15" x14ac:dyDescent="0.3">
      <c r="A34" s="1" t="s">
        <v>26</v>
      </c>
      <c r="B34">
        <v>0.53100000000000003</v>
      </c>
      <c r="C34">
        <v>0.56499999999999995</v>
      </c>
      <c r="D34" s="27">
        <f t="shared" si="11"/>
        <v>0.54800000000000004</v>
      </c>
      <c r="E34" s="27">
        <f t="shared" si="12"/>
        <v>0.5</v>
      </c>
      <c r="F34" s="27">
        <f t="shared" si="13"/>
        <v>-0.3010299956639812</v>
      </c>
      <c r="G34" s="28">
        <f t="shared" si="14"/>
        <v>0.35335754424858473</v>
      </c>
      <c r="H34" s="28">
        <f t="shared" si="15"/>
        <v>2.2560958374749891</v>
      </c>
      <c r="I34" s="29">
        <v>500</v>
      </c>
      <c r="J34" s="30">
        <f t="shared" si="16"/>
        <v>1128.0479187374945</v>
      </c>
      <c r="K34" s="31">
        <f t="shared" si="17"/>
        <v>56.402395936874726</v>
      </c>
      <c r="L34" s="32">
        <f t="shared" si="19"/>
        <v>57.169647459730015</v>
      </c>
      <c r="M34" s="33">
        <f t="shared" si="18"/>
        <v>1.1433929491946002</v>
      </c>
      <c r="N34" s="36"/>
      <c r="Q34"/>
      <c r="R34"/>
      <c r="S34"/>
    </row>
    <row r="35" spans="1:21" ht="15" x14ac:dyDescent="0.3">
      <c r="B35">
        <v>0.57699999999999996</v>
      </c>
      <c r="C35">
        <v>0.51</v>
      </c>
      <c r="D35" s="27">
        <f t="shared" si="11"/>
        <v>0.54349999999999998</v>
      </c>
      <c r="E35" s="27">
        <f t="shared" si="12"/>
        <v>0.4955</v>
      </c>
      <c r="F35" s="27">
        <f t="shared" si="13"/>
        <v>-0.30495634117870585</v>
      </c>
      <c r="G35" s="28">
        <f t="shared" si="14"/>
        <v>0.34937794627165036</v>
      </c>
      <c r="H35" s="28">
        <f t="shared" si="15"/>
        <v>2.2355168427990213</v>
      </c>
      <c r="I35" s="29">
        <v>500</v>
      </c>
      <c r="J35" s="30">
        <f t="shared" si="16"/>
        <v>1117.7584213995106</v>
      </c>
      <c r="K35" s="31">
        <f t="shared" si="17"/>
        <v>55.887921069975533</v>
      </c>
      <c r="L35" s="32">
        <f t="shared" si="19"/>
        <v>57.043343067946651</v>
      </c>
      <c r="M35" s="33">
        <f t="shared" si="18"/>
        <v>1.140866861358933</v>
      </c>
      <c r="N35" s="36"/>
      <c r="Q35"/>
      <c r="R35"/>
      <c r="S35"/>
    </row>
    <row r="36" spans="1:21" ht="15" x14ac:dyDescent="0.3">
      <c r="B36">
        <v>0.57599999999999996</v>
      </c>
      <c r="C36">
        <v>0.49299999999999999</v>
      </c>
      <c r="D36" s="27">
        <f t="shared" si="11"/>
        <v>0.53449999999999998</v>
      </c>
      <c r="E36" s="27">
        <f t="shared" si="12"/>
        <v>0.48649999999999999</v>
      </c>
      <c r="F36" s="27">
        <f t="shared" si="13"/>
        <v>-0.31291715539562931</v>
      </c>
      <c r="G36" s="28">
        <f t="shared" si="14"/>
        <v>0.34130916067099226</v>
      </c>
      <c r="H36" s="28">
        <f t="shared" si="15"/>
        <v>2.194366480405582</v>
      </c>
      <c r="I36" s="29">
        <v>500</v>
      </c>
      <c r="J36" s="30">
        <f t="shared" si="16"/>
        <v>1097.183240202791</v>
      </c>
      <c r="K36" s="31">
        <f t="shared" si="17"/>
        <v>54.859162010139556</v>
      </c>
      <c r="L36" s="32">
        <f t="shared" si="19"/>
        <v>55.647919583288967</v>
      </c>
      <c r="M36" s="33">
        <f t="shared" si="18"/>
        <v>1.1129583916657793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9.5000000000000001E-2</v>
      </c>
      <c r="C40">
        <v>9.8000000000000004E-2</v>
      </c>
      <c r="D40" s="27">
        <f>AVERAGE(B40:C40)</f>
        <v>9.6500000000000002E-2</v>
      </c>
      <c r="E40" s="27">
        <f t="shared" ref="E40:E45" si="20">D40-E$8</f>
        <v>4.8500000000000001E-2</v>
      </c>
      <c r="F40" s="27">
        <f t="shared" ref="F40:F45" si="21">LOG(E40)</f>
        <v>-1.3142582613977363</v>
      </c>
      <c r="G40" s="28">
        <f t="shared" ref="G40:G45" si="22">(F40-$B$16)/$B$15</f>
        <v>-0.6736129914225556</v>
      </c>
      <c r="H40" s="27">
        <f t="shared" ref="H40:H45" si="23">10^G40</f>
        <v>0.21202496909474441</v>
      </c>
      <c r="I40" s="41">
        <v>16</v>
      </c>
      <c r="J40" s="42">
        <f t="shared" ref="J40:J45" si="24">H40*I40</f>
        <v>3.3923995055159106</v>
      </c>
      <c r="K40" s="30">
        <f>(0.1*J40/1000)*1000</f>
        <v>0.33923995055159106</v>
      </c>
      <c r="L40" s="43">
        <f>K40*100/L22</f>
        <v>0.669048502212651</v>
      </c>
      <c r="M40" s="30">
        <f>AVERAGE(L40:L42)</f>
        <v>0.70692437719417078</v>
      </c>
      <c r="N40" s="44">
        <f>STDEV(L40:L42)</f>
        <v>3.3537244913569762E-2</v>
      </c>
      <c r="R40"/>
      <c r="S40"/>
      <c r="T40"/>
      <c r="U40"/>
    </row>
    <row r="41" spans="1:21" ht="15" x14ac:dyDescent="0.3">
      <c r="B41">
        <v>0.106</v>
      </c>
      <c r="C41">
        <v>0.1</v>
      </c>
      <c r="D41" s="27">
        <f>AVERAGE(B41:C41)</f>
        <v>0.10300000000000001</v>
      </c>
      <c r="E41" s="27">
        <f t="shared" si="20"/>
        <v>5.5000000000000007E-2</v>
      </c>
      <c r="F41" s="27">
        <f t="shared" si="21"/>
        <v>-1.2596373105057561</v>
      </c>
      <c r="G41" s="28">
        <f t="shared" si="22"/>
        <v>-0.61825122439192315</v>
      </c>
      <c r="H41" s="27">
        <f t="shared" si="23"/>
        <v>0.24085117845682397</v>
      </c>
      <c r="I41" s="41">
        <v>16</v>
      </c>
      <c r="J41" s="42">
        <f t="shared" si="24"/>
        <v>3.8536188553091835</v>
      </c>
      <c r="K41" s="30">
        <f t="shared" ref="K41:K45" si="25">(0.1*J41/1000)*1000</f>
        <v>0.38536188553091838</v>
      </c>
      <c r="L41" s="43">
        <f t="shared" ref="L41:L45" si="26">K41*100/L23</f>
        <v>0.73284875635297431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9.7000000000000003E-2</v>
      </c>
      <c r="C42">
        <v>9.8000000000000004E-2</v>
      </c>
      <c r="D42" s="27">
        <f>AVERAGE(B42:C42)</f>
        <v>9.7500000000000003E-2</v>
      </c>
      <c r="E42" s="27">
        <f t="shared" si="20"/>
        <v>4.9500000000000002E-2</v>
      </c>
      <c r="F42" s="27">
        <f t="shared" si="21"/>
        <v>-1.3053948010664314</v>
      </c>
      <c r="G42" s="28">
        <f t="shared" si="22"/>
        <v>-0.6646293172474691</v>
      </c>
      <c r="H42" s="27">
        <f t="shared" si="23"/>
        <v>0.21645652538043023</v>
      </c>
      <c r="I42" s="41">
        <v>16</v>
      </c>
      <c r="J42" s="42">
        <f t="shared" si="24"/>
        <v>3.4633044060868836</v>
      </c>
      <c r="K42" s="30">
        <f t="shared" si="25"/>
        <v>0.34633044060868839</v>
      </c>
      <c r="L42" s="43">
        <f t="shared" si="26"/>
        <v>0.71887587301688682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0.121</v>
      </c>
      <c r="C43">
        <v>0.13</v>
      </c>
      <c r="D43" s="27">
        <f t="shared" ref="D43:D45" si="27">AVERAGE(B43:C43)</f>
        <v>0.1255</v>
      </c>
      <c r="E43" s="27">
        <f t="shared" si="20"/>
        <v>7.7499999999999999E-2</v>
      </c>
      <c r="F43" s="27">
        <f t="shared" si="21"/>
        <v>-1.1106982974936896</v>
      </c>
      <c r="G43" s="28">
        <f t="shared" si="22"/>
        <v>-0.46729217286510272</v>
      </c>
      <c r="H43" s="27">
        <f t="shared" si="23"/>
        <v>0.34096345030075259</v>
      </c>
      <c r="I43" s="41">
        <v>16</v>
      </c>
      <c r="J43" s="42">
        <f t="shared" si="24"/>
        <v>5.4554152048120415</v>
      </c>
      <c r="K43" s="30">
        <f t="shared" si="25"/>
        <v>0.54554152048120419</v>
      </c>
      <c r="L43" s="43">
        <f t="shared" si="26"/>
        <v>0.94523041528678664</v>
      </c>
      <c r="M43" s="30">
        <f>AVERAGE(L43:L45)</f>
        <v>1.2871458047793667</v>
      </c>
      <c r="N43" s="44">
        <f>STDEV(L43:L45)</f>
        <v>0.29684292375964144</v>
      </c>
      <c r="R43"/>
      <c r="S43"/>
      <c r="T43"/>
      <c r="U43"/>
    </row>
    <row r="44" spans="1:21" ht="15" x14ac:dyDescent="0.3">
      <c r="A44" s="45"/>
      <c r="B44">
        <v>0.17699999999999999</v>
      </c>
      <c r="C44">
        <v>0.154</v>
      </c>
      <c r="D44" s="27">
        <f t="shared" si="27"/>
        <v>0.16549999999999998</v>
      </c>
      <c r="E44" s="27">
        <f t="shared" si="20"/>
        <v>0.11749999999999998</v>
      </c>
      <c r="F44" s="27">
        <f t="shared" si="21"/>
        <v>-0.92996213339224498</v>
      </c>
      <c r="G44" s="28">
        <f t="shared" si="22"/>
        <v>-0.28410471004003734</v>
      </c>
      <c r="H44" s="27">
        <f t="shared" si="23"/>
        <v>0.51987063864732008</v>
      </c>
      <c r="I44" s="41">
        <v>16</v>
      </c>
      <c r="J44" s="42">
        <f t="shared" si="24"/>
        <v>8.3179302183571213</v>
      </c>
      <c r="K44" s="30">
        <f t="shared" si="25"/>
        <v>0.83179302183571213</v>
      </c>
      <c r="L44" s="43">
        <f t="shared" si="26"/>
        <v>1.4372199843216644</v>
      </c>
      <c r="M44" s="30"/>
      <c r="N44" s="44"/>
      <c r="R44"/>
      <c r="S44"/>
      <c r="T44"/>
      <c r="U44"/>
    </row>
    <row r="45" spans="1:21" ht="15" x14ac:dyDescent="0.3">
      <c r="A45" s="46"/>
      <c r="B45">
        <v>0.17799999999999999</v>
      </c>
      <c r="C45">
        <v>0.154</v>
      </c>
      <c r="D45" s="27">
        <f t="shared" si="27"/>
        <v>0.16599999999999998</v>
      </c>
      <c r="E45" s="27">
        <f t="shared" si="20"/>
        <v>0.11799999999999998</v>
      </c>
      <c r="F45" s="27">
        <f t="shared" si="21"/>
        <v>-0.92811799269387474</v>
      </c>
      <c r="G45" s="28">
        <f t="shared" si="22"/>
        <v>-0.28223555752534041</v>
      </c>
      <c r="H45" s="27">
        <f t="shared" si="23"/>
        <v>0.52211292270658161</v>
      </c>
      <c r="I45" s="41">
        <v>16</v>
      </c>
      <c r="J45" s="42">
        <f t="shared" si="24"/>
        <v>8.3538067633053057</v>
      </c>
      <c r="K45" s="30">
        <f t="shared" si="25"/>
        <v>0.83538067633053059</v>
      </c>
      <c r="L45" s="43">
        <f t="shared" si="26"/>
        <v>1.4789870147296491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9.1999999999999998E-2</v>
      </c>
      <c r="C50">
        <v>9.0999999999999998E-2</v>
      </c>
      <c r="D50" s="27">
        <f>AVERAGE(B50:C50)</f>
        <v>9.1499999999999998E-2</v>
      </c>
      <c r="E50" s="27">
        <f t="shared" ref="E50:E55" si="28">D50-E$8</f>
        <v>4.3499999999999997E-2</v>
      </c>
      <c r="F50" s="27">
        <f t="shared" ref="F50:F55" si="29">LOG(E50)</f>
        <v>-1.3615107430453628</v>
      </c>
      <c r="G50" s="28">
        <f t="shared" ref="G50:G55" si="30">(F50-$B$16)/$B$15</f>
        <v>-0.72150635171517608</v>
      </c>
      <c r="H50" s="27">
        <f t="shared" ref="H50:H55" si="31">10^G50</f>
        <v>0.18988630703333975</v>
      </c>
      <c r="I50" s="41">
        <v>16</v>
      </c>
      <c r="J50" s="42">
        <f t="shared" ref="J50:J55" si="32">H50*I50</f>
        <v>3.038180912533436</v>
      </c>
      <c r="K50" s="30">
        <f>(0.1*J50/1000)*1000</f>
        <v>0.30381809125334364</v>
      </c>
      <c r="L50" s="43">
        <f t="shared" ref="L50:L55" si="33">K50*100/L31</f>
        <v>0.60322543721630617</v>
      </c>
      <c r="M50" s="30">
        <f>AVERAGE(L50:L52)</f>
        <v>0.70295412308858174</v>
      </c>
      <c r="N50" s="44">
        <f>STDEV(L50:L52)</f>
        <v>0.19013859204915071</v>
      </c>
      <c r="O50" s="48">
        <f>L50/L40</f>
        <v>0.90161690104879189</v>
      </c>
      <c r="P50" s="30">
        <f>AVERAGE(O50:O52)</f>
        <v>0.99052994316880849</v>
      </c>
      <c r="Q50" s="44">
        <f>STDEV(O50:O52)</f>
        <v>0.23630121646726893</v>
      </c>
      <c r="S50"/>
      <c r="T50"/>
    </row>
    <row r="51" spans="1:25" ht="15" x14ac:dyDescent="0.3">
      <c r="B51">
        <v>0.12</v>
      </c>
      <c r="C51">
        <v>0.113</v>
      </c>
      <c r="D51" s="27">
        <f>AVERAGE(B51:C51)</f>
        <v>0.11649999999999999</v>
      </c>
      <c r="E51" s="27">
        <f t="shared" si="28"/>
        <v>6.8499999999999991E-2</v>
      </c>
      <c r="F51" s="27">
        <f t="shared" si="29"/>
        <v>-1.1643094285075746</v>
      </c>
      <c r="G51" s="28">
        <f t="shared" si="30"/>
        <v>-0.52163042397517623</v>
      </c>
      <c r="H51" s="27">
        <f t="shared" si="31"/>
        <v>0.30086355029382078</v>
      </c>
      <c r="I51" s="41">
        <v>16</v>
      </c>
      <c r="J51" s="42">
        <f t="shared" si="32"/>
        <v>4.8138168047011325</v>
      </c>
      <c r="K51" s="30">
        <f t="shared" ref="K51:K55" si="34">(0.1*J51/1000)*1000</f>
        <v>0.48138168047011326</v>
      </c>
      <c r="L51" s="43">
        <f t="shared" si="33"/>
        <v>0.92220951093877379</v>
      </c>
      <c r="M51" s="30"/>
      <c r="N51" s="44"/>
      <c r="O51" s="2">
        <f t="shared" ref="O51:O55" si="35">L51/L41</f>
        <v>1.2583899514657761</v>
      </c>
      <c r="P51" s="30"/>
      <c r="Q51" s="44"/>
      <c r="S51"/>
      <c r="T51"/>
    </row>
    <row r="52" spans="1:25" ht="15" x14ac:dyDescent="0.3">
      <c r="B52">
        <v>9.2999999999999999E-2</v>
      </c>
      <c r="C52">
        <v>8.3000000000000004E-2</v>
      </c>
      <c r="D52" s="27">
        <f>AVERAGE(B52:C52)</f>
        <v>8.7999999999999995E-2</v>
      </c>
      <c r="E52" s="27">
        <f t="shared" si="28"/>
        <v>3.9999999999999994E-2</v>
      </c>
      <c r="F52" s="27">
        <f t="shared" si="29"/>
        <v>-1.3979400086720377</v>
      </c>
      <c r="G52" s="28">
        <f t="shared" si="30"/>
        <v>-0.75842970225715878</v>
      </c>
      <c r="H52" s="27">
        <f t="shared" si="31"/>
        <v>0.17440956453371034</v>
      </c>
      <c r="I52" s="41">
        <v>16</v>
      </c>
      <c r="J52" s="42">
        <f t="shared" si="32"/>
        <v>2.7905530325393655</v>
      </c>
      <c r="K52" s="30">
        <f t="shared" si="34"/>
        <v>0.27905530325393657</v>
      </c>
      <c r="L52" s="43">
        <f t="shared" si="33"/>
        <v>0.58342742111066559</v>
      </c>
      <c r="M52" s="30"/>
      <c r="N52" s="44"/>
      <c r="O52" s="2">
        <f t="shared" si="35"/>
        <v>0.81158297699185755</v>
      </c>
      <c r="P52" s="30"/>
      <c r="Q52" s="44"/>
      <c r="S52"/>
      <c r="T52"/>
    </row>
    <row r="53" spans="1:25" ht="15" x14ac:dyDescent="0.3">
      <c r="A53" s="1" t="s">
        <v>26</v>
      </c>
      <c r="B53">
        <v>0.14599999999999999</v>
      </c>
      <c r="C53">
        <v>0.16700000000000001</v>
      </c>
      <c r="D53" s="27">
        <f t="shared" ref="D53:D55" si="36">AVERAGE(B53:C53)</f>
        <v>0.1565</v>
      </c>
      <c r="E53" s="27">
        <f t="shared" si="28"/>
        <v>0.1085</v>
      </c>
      <c r="F53" s="27">
        <f t="shared" si="29"/>
        <v>-0.96457026181545169</v>
      </c>
      <c r="G53" s="28">
        <f t="shared" si="30"/>
        <v>-0.31918222355533382</v>
      </c>
      <c r="H53" s="27">
        <f t="shared" si="31"/>
        <v>0.47953220178455458</v>
      </c>
      <c r="I53" s="41">
        <v>16</v>
      </c>
      <c r="J53" s="42">
        <f t="shared" si="32"/>
        <v>7.6725152285528733</v>
      </c>
      <c r="K53" s="30">
        <f t="shared" si="34"/>
        <v>0.76725152285528742</v>
      </c>
      <c r="L53" s="43">
        <f t="shared" si="33"/>
        <v>1.3420609658223537</v>
      </c>
      <c r="M53" s="30">
        <f>AVERAGE(L53:L55)</f>
        <v>1.5949946695685062</v>
      </c>
      <c r="N53" s="44">
        <f>STDEV(L53:L55)</f>
        <v>0.3747408093166707</v>
      </c>
      <c r="O53" s="2">
        <f t="shared" si="35"/>
        <v>1.4198241445871873</v>
      </c>
      <c r="P53" s="30">
        <f>AVERAGE(O53:O55)</f>
        <v>1.2625055642527279</v>
      </c>
      <c r="Q53" s="44">
        <f>STDEV(O53:O55)</f>
        <v>0.26344705284716091</v>
      </c>
      <c r="S53"/>
      <c r="T53"/>
    </row>
    <row r="54" spans="1:25" ht="15" x14ac:dyDescent="0.3">
      <c r="A54" s="45"/>
      <c r="B54">
        <v>0.19800000000000001</v>
      </c>
      <c r="C54">
        <v>0.223</v>
      </c>
      <c r="D54" s="27">
        <f t="shared" si="36"/>
        <v>0.21050000000000002</v>
      </c>
      <c r="E54" s="27">
        <f t="shared" si="28"/>
        <v>0.16250000000000003</v>
      </c>
      <c r="F54" s="27">
        <f t="shared" si="29"/>
        <v>-0.78914663468510671</v>
      </c>
      <c r="G54" s="28">
        <f t="shared" si="30"/>
        <v>-0.14137935087988487</v>
      </c>
      <c r="H54" s="27">
        <f t="shared" si="31"/>
        <v>0.72213874873194939</v>
      </c>
      <c r="I54" s="41">
        <v>16</v>
      </c>
      <c r="J54" s="42">
        <f t="shared" si="32"/>
        <v>11.55421997971119</v>
      </c>
      <c r="K54" s="30">
        <f t="shared" si="34"/>
        <v>1.1554219979711191</v>
      </c>
      <c r="L54" s="43">
        <f t="shared" si="33"/>
        <v>2.0255159249605144</v>
      </c>
      <c r="M54" s="30"/>
      <c r="N54" s="44"/>
      <c r="O54" s="2">
        <f t="shared" si="35"/>
        <v>1.4093290846609765</v>
      </c>
      <c r="P54" s="30"/>
      <c r="Q54" s="44"/>
      <c r="S54"/>
      <c r="T54"/>
    </row>
    <row r="55" spans="1:25" ht="15" x14ac:dyDescent="0.3">
      <c r="A55" s="46"/>
      <c r="B55">
        <v>0.16300000000000001</v>
      </c>
      <c r="C55">
        <v>0.156</v>
      </c>
      <c r="D55" s="27">
        <f t="shared" si="36"/>
        <v>0.1595</v>
      </c>
      <c r="E55" s="27">
        <f t="shared" si="28"/>
        <v>0.1115</v>
      </c>
      <c r="F55" s="27">
        <f t="shared" si="29"/>
        <v>-0.95272513261582048</v>
      </c>
      <c r="G55" s="28">
        <f t="shared" si="30"/>
        <v>-0.30717644056384785</v>
      </c>
      <c r="H55" s="27">
        <f t="shared" si="31"/>
        <v>0.49297348321838158</v>
      </c>
      <c r="I55" s="41">
        <v>16</v>
      </c>
      <c r="J55" s="42">
        <f t="shared" si="32"/>
        <v>7.8875757314941053</v>
      </c>
      <c r="K55" s="30">
        <f t="shared" si="34"/>
        <v>0.78875757314941053</v>
      </c>
      <c r="L55" s="43">
        <f t="shared" si="33"/>
        <v>1.4174071179226508</v>
      </c>
      <c r="M55" s="30"/>
      <c r="N55" s="44"/>
      <c r="O55" s="2">
        <f t="shared" si="35"/>
        <v>0.95836346351001955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0.99052994316880849</v>
      </c>
      <c r="O58" s="30">
        <f>Q50</f>
        <v>0.23630121646726893</v>
      </c>
    </row>
    <row r="59" spans="1:25" ht="15" x14ac:dyDescent="0.3">
      <c r="D59"/>
      <c r="E59"/>
      <c r="G59"/>
      <c r="M59" s="2" t="s">
        <v>26</v>
      </c>
      <c r="N59" s="30">
        <f>P53</f>
        <v>1.2625055642527279</v>
      </c>
      <c r="O59" s="30">
        <f>Q53</f>
        <v>0.26344705284716091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0.70692437719417078</v>
      </c>
      <c r="C65" s="30">
        <f>N40</f>
        <v>3.3537244913569762E-2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0.70295412308858174</v>
      </c>
      <c r="C66" s="30">
        <f>N50</f>
        <v>0.19013859204915071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1.2871458047793667</v>
      </c>
      <c r="C67" s="30">
        <f>N43</f>
        <v>0.29684292375964144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1.5949946695685062</v>
      </c>
      <c r="C68" s="30">
        <f>N53</f>
        <v>0.3747408093166707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80" zoomScaleNormal="80" workbookViewId="0">
      <selection activeCell="J59" sqref="J59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42500</v>
      </c>
    </row>
    <row r="2" spans="1:20" x14ac:dyDescent="0.2">
      <c r="A2" s="1" t="s">
        <v>1</v>
      </c>
      <c r="B2" s="2">
        <v>82</v>
      </c>
      <c r="C2" s="3"/>
      <c r="E2" s="4" t="s">
        <v>40</v>
      </c>
    </row>
    <row r="3" spans="1:20" x14ac:dyDescent="0.2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 x14ac:dyDescent="0.2">
      <c r="D4" s="10" t="s">
        <v>42</v>
      </c>
      <c r="E4" s="10">
        <v>3</v>
      </c>
      <c r="F4" s="10">
        <v>4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>A8/23</f>
        <v>0</v>
      </c>
      <c r="C8">
        <v>4.5999999999999999E-2</v>
      </c>
      <c r="D8">
        <v>0.05</v>
      </c>
      <c r="E8" s="11">
        <f t="shared" ref="E8:E13" si="0">AVERAGE(C8:D8)</f>
        <v>4.8000000000000001E-2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>A9/23</f>
        <v>0.13695652173913042</v>
      </c>
      <c r="C9">
        <v>7.4999999999999997E-2</v>
      </c>
      <c r="D9">
        <v>8.2000000000000003E-2</v>
      </c>
      <c r="E9" s="11">
        <f t="shared" si="0"/>
        <v>7.85E-2</v>
      </c>
      <c r="F9" s="12">
        <f>(E9-$E$8)</f>
        <v>3.0499999999999999E-2</v>
      </c>
      <c r="G9" s="12">
        <f>LOG(B9)</f>
        <v>-0.86341728222799241</v>
      </c>
      <c r="H9" s="12">
        <f>LOG(F9)</f>
        <v>-1.5157001606532141</v>
      </c>
      <c r="N9"/>
      <c r="O9"/>
      <c r="P9"/>
    </row>
    <row r="10" spans="1:20" ht="15" x14ac:dyDescent="0.3">
      <c r="A10" s="10">
        <v>10.4</v>
      </c>
      <c r="B10" s="10">
        <f t="shared" ref="B10:B11" si="1">A10/23</f>
        <v>0.45217391304347826</v>
      </c>
      <c r="C10">
        <v>0.14899999999999999</v>
      </c>
      <c r="D10">
        <v>0.154</v>
      </c>
      <c r="E10" s="11">
        <f t="shared" si="0"/>
        <v>0.1515</v>
      </c>
      <c r="F10" s="12">
        <f>(E10-$E$8)</f>
        <v>0.10349999999999999</v>
      </c>
      <c r="G10" s="12">
        <f>LOG(B10)</f>
        <v>-0.34469449671881253</v>
      </c>
      <c r="H10" s="12">
        <f>LOG(F10)</f>
        <v>-0.98505965020706343</v>
      </c>
      <c r="N10"/>
      <c r="O10"/>
      <c r="P10"/>
    </row>
    <row r="11" spans="1:20" ht="15" x14ac:dyDescent="0.3">
      <c r="A11" s="10">
        <v>31.5</v>
      </c>
      <c r="B11" s="10">
        <f t="shared" si="1"/>
        <v>1.3695652173913044</v>
      </c>
      <c r="C11">
        <v>0.35899999999999999</v>
      </c>
      <c r="D11">
        <v>0.373</v>
      </c>
      <c r="E11" s="11">
        <f t="shared" si="0"/>
        <v>0.36599999999999999</v>
      </c>
      <c r="F11" s="12">
        <f>(E11-$E$8)</f>
        <v>0.318</v>
      </c>
      <c r="G11" s="12">
        <f>LOG(B11)</f>
        <v>0.13658271777200767</v>
      </c>
      <c r="H11" s="12">
        <f>LOG(F11)</f>
        <v>-0.49757288001556732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>A12/23</f>
        <v>4.6086956521739131</v>
      </c>
      <c r="C12">
        <v>1.0640000000000001</v>
      </c>
      <c r="D12">
        <v>1.143</v>
      </c>
      <c r="E12" s="11">
        <f t="shared" si="0"/>
        <v>1.1034999999999999</v>
      </c>
      <c r="F12" s="12">
        <f>(E12-$E$8)</f>
        <v>1.0554999999999999</v>
      </c>
      <c r="G12" s="12">
        <f>LOG(B12)</f>
        <v>0.66357802924717735</v>
      </c>
      <c r="H12" s="12">
        <f>LOG(F12)</f>
        <v>2.3458237643675137E-2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>A13/23</f>
        <v>9.1304347826086953</v>
      </c>
      <c r="C13">
        <v>1.829</v>
      </c>
      <c r="D13">
        <v>2.0059999999999998</v>
      </c>
      <c r="E13" s="11">
        <f t="shared" si="0"/>
        <v>1.9175</v>
      </c>
      <c r="F13" s="12">
        <f>(E13-$E$8)</f>
        <v>1.8694999999999999</v>
      </c>
      <c r="G13" s="12">
        <f>LOG(B13)</f>
        <v>0.96049145871632635</v>
      </c>
      <c r="H13" s="12">
        <f>LOG(F13)</f>
        <v>0.2717254694902384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0.98661863270653183</v>
      </c>
      <c r="N15"/>
    </row>
    <row r="16" spans="1:20" ht="15" x14ac:dyDescent="0.25">
      <c r="A16" s="5" t="s">
        <v>11</v>
      </c>
      <c r="B16" s="11">
        <f>INTERCEPT(H9:H13,G9:G13)</f>
        <v>-0.64965913282705767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0.48199999999999998</v>
      </c>
      <c r="C22">
        <v>0.52900000000000003</v>
      </c>
      <c r="D22" s="27">
        <f>AVERAGE(B22:C22)</f>
        <v>0.50550000000000006</v>
      </c>
      <c r="E22" s="27">
        <f t="shared" ref="E22:E27" si="2">D22-E$8</f>
        <v>0.45750000000000007</v>
      </c>
      <c r="F22" s="27">
        <f>LOG(E22)</f>
        <v>-0.33960890159753288</v>
      </c>
      <c r="G22" s="28">
        <f>(F22-$B$16)/$B$15</f>
        <v>0.31425539813593684</v>
      </c>
      <c r="H22" s="28">
        <f>10^G22</f>
        <v>2.0618420765315388</v>
      </c>
      <c r="I22" s="29">
        <v>500</v>
      </c>
      <c r="J22" s="30">
        <f>(H22*I22)</f>
        <v>1030.9210382657693</v>
      </c>
      <c r="K22" s="31">
        <f>(0.05*J22/1000)*1000</f>
        <v>51.546051913288466</v>
      </c>
      <c r="L22" s="32">
        <f>K22+K40+K50</f>
        <v>52.044108091045572</v>
      </c>
      <c r="M22" s="33">
        <f>(L22*1000000/50000)/1000</f>
        <v>1.0408821618209114</v>
      </c>
      <c r="N22" s="34"/>
    </row>
    <row r="23" spans="1:17" ht="15" x14ac:dyDescent="0.3">
      <c r="B23">
        <v>0.42799999999999999</v>
      </c>
      <c r="C23">
        <v>0.41399999999999998</v>
      </c>
      <c r="D23" s="27">
        <f t="shared" ref="D23:D27" si="3">AVERAGE(B23:C23)</f>
        <v>0.42099999999999999</v>
      </c>
      <c r="E23" s="27">
        <f t="shared" si="2"/>
        <v>0.373</v>
      </c>
      <c r="F23" s="27">
        <f t="shared" ref="F23:F27" si="4">LOG(E23)</f>
        <v>-0.42829116819131241</v>
      </c>
      <c r="G23" s="28">
        <f t="shared" ref="G23:G27" si="5">(F23-$B$16)/$B$15</f>
        <v>0.22437034665408637</v>
      </c>
      <c r="H23" s="28">
        <f t="shared" ref="H23:H27" si="6">10^G23</f>
        <v>1.6763718005854393</v>
      </c>
      <c r="I23" s="29">
        <v>500</v>
      </c>
      <c r="J23" s="30">
        <f t="shared" ref="J23:J27" si="7">(H23*I23)</f>
        <v>838.18590029271968</v>
      </c>
      <c r="K23" s="31">
        <f t="shared" ref="K23:K27" si="8">(0.05*J23/1000)*1000</f>
        <v>41.909295014635987</v>
      </c>
      <c r="L23" s="32">
        <f>K23+K41+K51</f>
        <v>42.662281073558034</v>
      </c>
      <c r="M23" s="33">
        <f t="shared" ref="M23:M27" si="9">(L23*1000000/50000)/1000</f>
        <v>0.85324562147116068</v>
      </c>
      <c r="N23" s="34"/>
    </row>
    <row r="24" spans="1:17" ht="15" x14ac:dyDescent="0.3">
      <c r="B24">
        <v>0.503</v>
      </c>
      <c r="C24">
        <v>0.47899999999999998</v>
      </c>
      <c r="D24" s="27">
        <f t="shared" si="3"/>
        <v>0.49099999999999999</v>
      </c>
      <c r="E24" s="27">
        <f t="shared" si="2"/>
        <v>0.443</v>
      </c>
      <c r="F24" s="27">
        <f t="shared" si="4"/>
        <v>-0.35359627377693043</v>
      </c>
      <c r="G24" s="28">
        <f t="shared" si="5"/>
        <v>0.30007831722978484</v>
      </c>
      <c r="H24" s="28">
        <f t="shared" si="6"/>
        <v>1.995622157228488</v>
      </c>
      <c r="I24" s="29">
        <v>500</v>
      </c>
      <c r="J24" s="30">
        <f t="shared" si="7"/>
        <v>997.81107861424402</v>
      </c>
      <c r="K24" s="31">
        <f t="shared" si="8"/>
        <v>49.890553930712201</v>
      </c>
      <c r="L24" s="32">
        <f t="shared" ref="L24:L27" si="10">K24+K42+K52</f>
        <v>50.633212997603657</v>
      </c>
      <c r="M24" s="33">
        <f t="shared" si="9"/>
        <v>1.012664259952073</v>
      </c>
      <c r="N24" s="34"/>
    </row>
    <row r="25" spans="1:17" ht="15" x14ac:dyDescent="0.3">
      <c r="A25" s="1" t="s">
        <v>26</v>
      </c>
      <c r="B25">
        <v>0.44400000000000001</v>
      </c>
      <c r="C25">
        <v>0.40400000000000003</v>
      </c>
      <c r="D25" s="27">
        <f t="shared" si="3"/>
        <v>0.42400000000000004</v>
      </c>
      <c r="E25" s="27">
        <f t="shared" si="2"/>
        <v>0.37600000000000006</v>
      </c>
      <c r="F25" s="27">
        <f t="shared" si="4"/>
        <v>-0.42481215507233888</v>
      </c>
      <c r="G25" s="28">
        <f t="shared" si="5"/>
        <v>0.22789654513001598</v>
      </c>
      <c r="H25" s="28">
        <f t="shared" si="6"/>
        <v>1.6900382935121789</v>
      </c>
      <c r="I25" s="29">
        <v>500</v>
      </c>
      <c r="J25" s="30">
        <f t="shared" si="7"/>
        <v>845.01914675608941</v>
      </c>
      <c r="K25" s="31">
        <f t="shared" si="8"/>
        <v>42.250957337804472</v>
      </c>
      <c r="L25" s="32">
        <f t="shared" si="10"/>
        <v>43.475010819515546</v>
      </c>
      <c r="M25" s="33">
        <f t="shared" si="9"/>
        <v>0.86950021639031094</v>
      </c>
      <c r="N25" s="34"/>
    </row>
    <row r="26" spans="1:17" ht="15" x14ac:dyDescent="0.3">
      <c r="B26">
        <v>0.46500000000000002</v>
      </c>
      <c r="C26">
        <v>0.46100000000000002</v>
      </c>
      <c r="D26" s="27">
        <f t="shared" si="3"/>
        <v>0.46300000000000002</v>
      </c>
      <c r="E26" s="27">
        <f t="shared" si="2"/>
        <v>0.41500000000000004</v>
      </c>
      <c r="F26" s="27">
        <f t="shared" si="4"/>
        <v>-0.38195190328790724</v>
      </c>
      <c r="G26" s="28">
        <f t="shared" si="5"/>
        <v>0.27133810437449901</v>
      </c>
      <c r="H26" s="28">
        <f t="shared" si="6"/>
        <v>1.8678332594645386</v>
      </c>
      <c r="I26" s="29">
        <v>500</v>
      </c>
      <c r="J26" s="30">
        <f t="shared" si="7"/>
        <v>933.91662973226926</v>
      </c>
      <c r="K26" s="31">
        <f t="shared" si="8"/>
        <v>46.695831486613464</v>
      </c>
      <c r="L26" s="32">
        <f t="shared" si="10"/>
        <v>47.952423138628234</v>
      </c>
      <c r="M26" s="33">
        <f t="shared" si="9"/>
        <v>0.95904846277256484</v>
      </c>
      <c r="N26" s="34"/>
    </row>
    <row r="27" spans="1:17" ht="15" x14ac:dyDescent="0.3">
      <c r="B27">
        <v>0.442</v>
      </c>
      <c r="C27">
        <v>0.45400000000000001</v>
      </c>
      <c r="D27" s="27">
        <f t="shared" si="3"/>
        <v>0.44800000000000001</v>
      </c>
      <c r="E27" s="27">
        <f t="shared" si="2"/>
        <v>0.4</v>
      </c>
      <c r="F27" s="27">
        <f t="shared" si="4"/>
        <v>-0.3979400086720376</v>
      </c>
      <c r="G27" s="28">
        <f t="shared" si="5"/>
        <v>0.25513315460553798</v>
      </c>
      <c r="H27" s="28">
        <f t="shared" si="6"/>
        <v>1.7994225331678484</v>
      </c>
      <c r="I27" s="29">
        <v>500</v>
      </c>
      <c r="J27" s="30">
        <f t="shared" si="7"/>
        <v>899.71126658392416</v>
      </c>
      <c r="K27" s="31">
        <f t="shared" si="8"/>
        <v>44.985563329196211</v>
      </c>
      <c r="L27" s="32">
        <f t="shared" si="10"/>
        <v>46.48134273118233</v>
      </c>
      <c r="M27" s="33">
        <f t="shared" si="9"/>
        <v>0.92962685462364658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0.48199999999999998</v>
      </c>
      <c r="C31">
        <v>0.52900000000000003</v>
      </c>
      <c r="D31" s="27">
        <f t="shared" ref="D31:D36" si="11">AVERAGE(B31:C31)</f>
        <v>0.50550000000000006</v>
      </c>
      <c r="E31" s="27">
        <f t="shared" ref="E31:E36" si="12">D31-E$8</f>
        <v>0.45750000000000007</v>
      </c>
      <c r="F31" s="27">
        <f>LOG(E31)</f>
        <v>-0.33960890159753288</v>
      </c>
      <c r="G31" s="28">
        <f>(F31-$B$16)/$B$15</f>
        <v>0.31425539813593684</v>
      </c>
      <c r="H31" s="28">
        <f>10^G31</f>
        <v>2.0618420765315388</v>
      </c>
      <c r="I31" s="29">
        <v>500</v>
      </c>
      <c r="J31" s="30">
        <f>(H31*I31)</f>
        <v>1030.9210382657693</v>
      </c>
      <c r="K31" s="31">
        <f>(0.05*J31/1000)*1000</f>
        <v>51.546051913288466</v>
      </c>
      <c r="L31" s="32">
        <f>K31+K50</f>
        <v>51.803905275295911</v>
      </c>
      <c r="M31" s="33">
        <f>(L31*1000000/50000)/1000</f>
        <v>1.0360781055059183</v>
      </c>
      <c r="N31" s="35"/>
      <c r="Q31"/>
    </row>
    <row r="32" spans="1:17" ht="15" x14ac:dyDescent="0.3">
      <c r="B32">
        <v>0.42799999999999999</v>
      </c>
      <c r="C32">
        <v>0.41399999999999998</v>
      </c>
      <c r="D32" s="27">
        <f t="shared" si="11"/>
        <v>0.42099999999999999</v>
      </c>
      <c r="E32" s="27">
        <f t="shared" si="12"/>
        <v>0.373</v>
      </c>
      <c r="F32" s="27">
        <f t="shared" ref="F32:F36" si="13">LOG(E32)</f>
        <v>-0.42829116819131241</v>
      </c>
      <c r="G32" s="28">
        <f t="shared" ref="G32:G36" si="14">(F32-$B$16)/$B$15</f>
        <v>0.22437034665408637</v>
      </c>
      <c r="H32" s="28">
        <f t="shared" ref="H32:H36" si="15">10^G32</f>
        <v>1.6763718005854393</v>
      </c>
      <c r="I32" s="29">
        <v>500</v>
      </c>
      <c r="J32" s="30">
        <f t="shared" ref="J32:J36" si="16">(H32*I32)</f>
        <v>838.18590029271968</v>
      </c>
      <c r="K32" s="31">
        <f t="shared" ref="K32:K36" si="17">(0.05*J32/1000)*1000</f>
        <v>41.909295014635987</v>
      </c>
      <c r="L32" s="32">
        <f>K32+K51</f>
        <v>42.266264821853561</v>
      </c>
      <c r="M32" s="33">
        <f t="shared" ref="M32:M36" si="18">(L32*1000000/50000)/1000</f>
        <v>0.84532529643707133</v>
      </c>
      <c r="N32" s="36"/>
      <c r="Q32"/>
    </row>
    <row r="33" spans="1:21" ht="15" x14ac:dyDescent="0.3">
      <c r="B33">
        <v>0.503</v>
      </c>
      <c r="C33">
        <v>0.47899999999999998</v>
      </c>
      <c r="D33" s="27">
        <f t="shared" si="11"/>
        <v>0.49099999999999999</v>
      </c>
      <c r="E33" s="27">
        <f t="shared" si="12"/>
        <v>0.443</v>
      </c>
      <c r="F33" s="27">
        <f t="shared" si="13"/>
        <v>-0.35359627377693043</v>
      </c>
      <c r="G33" s="28">
        <f t="shared" si="14"/>
        <v>0.30007831722978484</v>
      </c>
      <c r="H33" s="28">
        <f t="shared" si="15"/>
        <v>1.995622157228488</v>
      </c>
      <c r="I33" s="29">
        <v>500</v>
      </c>
      <c r="J33" s="30">
        <f t="shared" si="16"/>
        <v>997.81107861424402</v>
      </c>
      <c r="K33" s="31">
        <f t="shared" si="17"/>
        <v>49.890553930712201</v>
      </c>
      <c r="L33" s="32">
        <f t="shared" ref="L33:L36" si="19">K33+K52</f>
        <v>50.357692894543227</v>
      </c>
      <c r="M33" s="33">
        <f t="shared" si="18"/>
        <v>1.0071538578908645</v>
      </c>
      <c r="N33" s="36"/>
      <c r="Q33"/>
      <c r="R33"/>
      <c r="S33"/>
    </row>
    <row r="34" spans="1:21" ht="15" x14ac:dyDescent="0.3">
      <c r="A34" s="1" t="s">
        <v>26</v>
      </c>
      <c r="B34">
        <v>0.44400000000000001</v>
      </c>
      <c r="C34">
        <v>0.40400000000000003</v>
      </c>
      <c r="D34" s="27">
        <f t="shared" si="11"/>
        <v>0.42400000000000004</v>
      </c>
      <c r="E34" s="27">
        <f t="shared" si="12"/>
        <v>0.37600000000000006</v>
      </c>
      <c r="F34" s="27">
        <f t="shared" si="13"/>
        <v>-0.42481215507233888</v>
      </c>
      <c r="G34" s="28">
        <f t="shared" si="14"/>
        <v>0.22789654513001598</v>
      </c>
      <c r="H34" s="28">
        <f t="shared" si="15"/>
        <v>1.6900382935121789</v>
      </c>
      <c r="I34" s="29">
        <v>500</v>
      </c>
      <c r="J34" s="30">
        <f t="shared" si="16"/>
        <v>845.01914675608941</v>
      </c>
      <c r="K34" s="31">
        <f t="shared" si="17"/>
        <v>42.250957337804472</v>
      </c>
      <c r="L34" s="32">
        <f t="shared" si="19"/>
        <v>43.061228811607265</v>
      </c>
      <c r="M34" s="33">
        <f t="shared" si="18"/>
        <v>0.86122457623214532</v>
      </c>
      <c r="N34" s="36"/>
      <c r="Q34"/>
      <c r="R34"/>
      <c r="S34"/>
    </row>
    <row r="35" spans="1:21" ht="15" x14ac:dyDescent="0.3">
      <c r="B35">
        <v>0.46500000000000002</v>
      </c>
      <c r="C35">
        <v>0.46100000000000002</v>
      </c>
      <c r="D35" s="27">
        <f t="shared" si="11"/>
        <v>0.46300000000000002</v>
      </c>
      <c r="E35" s="27">
        <f t="shared" si="12"/>
        <v>0.41500000000000004</v>
      </c>
      <c r="F35" s="27">
        <f t="shared" si="13"/>
        <v>-0.38195190328790724</v>
      </c>
      <c r="G35" s="28">
        <f t="shared" si="14"/>
        <v>0.27133810437449901</v>
      </c>
      <c r="H35" s="28">
        <f t="shared" si="15"/>
        <v>1.8678332594645386</v>
      </c>
      <c r="I35" s="29">
        <v>500</v>
      </c>
      <c r="J35" s="30">
        <f t="shared" si="16"/>
        <v>933.91662973226926</v>
      </c>
      <c r="K35" s="31">
        <f t="shared" si="17"/>
        <v>46.695831486613464</v>
      </c>
      <c r="L35" s="32">
        <f t="shared" si="19"/>
        <v>47.563510230356442</v>
      </c>
      <c r="M35" s="33">
        <f t="shared" si="18"/>
        <v>0.95127020460712874</v>
      </c>
      <c r="N35" s="36"/>
      <c r="Q35"/>
      <c r="R35"/>
      <c r="S35"/>
    </row>
    <row r="36" spans="1:21" ht="15" x14ac:dyDescent="0.3">
      <c r="B36">
        <v>0.442</v>
      </c>
      <c r="C36">
        <v>0.45400000000000001</v>
      </c>
      <c r="D36" s="27">
        <f t="shared" si="11"/>
        <v>0.44800000000000001</v>
      </c>
      <c r="E36" s="27">
        <f t="shared" si="12"/>
        <v>0.4</v>
      </c>
      <c r="F36" s="27">
        <f t="shared" si="13"/>
        <v>-0.3979400086720376</v>
      </c>
      <c r="G36" s="28">
        <f t="shared" si="14"/>
        <v>0.25513315460553798</v>
      </c>
      <c r="H36" s="28">
        <f t="shared" si="15"/>
        <v>1.7994225331678484</v>
      </c>
      <c r="I36" s="29">
        <v>500</v>
      </c>
      <c r="J36" s="30">
        <f t="shared" si="16"/>
        <v>899.71126658392416</v>
      </c>
      <c r="K36" s="31">
        <f t="shared" si="17"/>
        <v>44.985563329196211</v>
      </c>
      <c r="L36" s="32">
        <f t="shared" si="19"/>
        <v>45.928665871325123</v>
      </c>
      <c r="M36" s="33">
        <f t="shared" si="18"/>
        <v>0.91857331742650239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7.9000000000000001E-2</v>
      </c>
      <c r="C40">
        <v>8.5999999999999993E-2</v>
      </c>
      <c r="D40" s="27">
        <f>AVERAGE(B40:C40)</f>
        <v>8.249999999999999E-2</v>
      </c>
      <c r="E40" s="27">
        <f t="shared" ref="E40:E45" si="20">D40-E$8</f>
        <v>3.4499999999999989E-2</v>
      </c>
      <c r="F40" s="27">
        <f t="shared" ref="F40:F45" si="21">LOG(E40)</f>
        <v>-1.462180904926726</v>
      </c>
      <c r="G40" s="28">
        <f t="shared" ref="G40:G45" si="22">(F40-$B$16)/$B$15</f>
        <v>-0.82354188859248079</v>
      </c>
      <c r="H40" s="27">
        <f t="shared" ref="H40:H45" si="23">10^G40</f>
        <v>0.15012675984353838</v>
      </c>
      <c r="I40" s="41">
        <v>16</v>
      </c>
      <c r="J40" s="42">
        <f t="shared" ref="J40:J45" si="24">H40*I40</f>
        <v>2.402028157496614</v>
      </c>
      <c r="K40" s="30">
        <f>(0.1*J40/1000)*1000</f>
        <v>0.2402028157496614</v>
      </c>
      <c r="L40" s="43">
        <f>K40*100/L22</f>
        <v>0.46153700113267848</v>
      </c>
      <c r="M40" s="30">
        <f>AVERAGE(L40:L42)</f>
        <v>0.6446481554989224</v>
      </c>
      <c r="N40" s="44">
        <f>STDEV(L40:L42)</f>
        <v>0.24906285552200857</v>
      </c>
      <c r="R40"/>
      <c r="S40"/>
      <c r="T40"/>
      <c r="U40"/>
    </row>
    <row r="41" spans="1:21" ht="15" x14ac:dyDescent="0.3">
      <c r="B41">
        <v>0.11</v>
      </c>
      <c r="C41">
        <v>9.9000000000000005E-2</v>
      </c>
      <c r="D41" s="27">
        <f t="shared" ref="D41:D45" si="25">AVERAGE(B41:C41)</f>
        <v>0.10450000000000001</v>
      </c>
      <c r="E41" s="27">
        <f t="shared" si="20"/>
        <v>5.6500000000000009E-2</v>
      </c>
      <c r="F41" s="27">
        <f t="shared" si="21"/>
        <v>-1.2479515521805613</v>
      </c>
      <c r="G41" s="28">
        <f t="shared" si="22"/>
        <v>-0.6064069737992317</v>
      </c>
      <c r="H41" s="27">
        <f t="shared" si="23"/>
        <v>0.24751015731529408</v>
      </c>
      <c r="I41" s="41">
        <v>16</v>
      </c>
      <c r="J41" s="42">
        <f t="shared" si="24"/>
        <v>3.9601625170447052</v>
      </c>
      <c r="K41" s="30">
        <f t="shared" ref="K41:K45" si="26">(0.1*J41/1000)*1000</f>
        <v>0.39601625170447052</v>
      </c>
      <c r="L41" s="43">
        <f t="shared" ref="L41:L45" si="27">K41*100/L23</f>
        <v>0.92825850315331659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0.09</v>
      </c>
      <c r="C42">
        <v>8.5000000000000006E-2</v>
      </c>
      <c r="D42" s="27">
        <f t="shared" si="25"/>
        <v>8.7499999999999994E-2</v>
      </c>
      <c r="E42" s="27">
        <f t="shared" si="20"/>
        <v>3.9499999999999993E-2</v>
      </c>
      <c r="F42" s="27">
        <f t="shared" si="21"/>
        <v>-1.4034029043735399</v>
      </c>
      <c r="G42" s="28">
        <f t="shared" si="22"/>
        <v>-0.76396669043111631</v>
      </c>
      <c r="H42" s="27">
        <f t="shared" si="23"/>
        <v>0.17220006441276886</v>
      </c>
      <c r="I42" s="41">
        <v>16</v>
      </c>
      <c r="J42" s="42">
        <f t="shared" si="24"/>
        <v>2.7552010306043018</v>
      </c>
      <c r="K42" s="30">
        <f t="shared" si="26"/>
        <v>0.27552010306043018</v>
      </c>
      <c r="L42" s="43">
        <f t="shared" si="27"/>
        <v>0.54414896221077225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0.108</v>
      </c>
      <c r="C43">
        <v>0.106</v>
      </c>
      <c r="D43" s="27">
        <f t="shared" si="25"/>
        <v>0.107</v>
      </c>
      <c r="E43" s="27">
        <f t="shared" si="20"/>
        <v>5.8999999999999997E-2</v>
      </c>
      <c r="F43" s="27">
        <f t="shared" si="21"/>
        <v>-1.2291479883578558</v>
      </c>
      <c r="G43" s="28">
        <f t="shared" si="22"/>
        <v>-0.58734837993189026</v>
      </c>
      <c r="H43" s="27">
        <f t="shared" si="23"/>
        <v>0.25861375494267497</v>
      </c>
      <c r="I43" s="41">
        <v>16</v>
      </c>
      <c r="J43" s="42">
        <f t="shared" si="24"/>
        <v>4.1378200790827995</v>
      </c>
      <c r="K43" s="30">
        <f t="shared" si="26"/>
        <v>0.41378200790827996</v>
      </c>
      <c r="L43" s="43">
        <f t="shared" si="27"/>
        <v>0.95176976407453107</v>
      </c>
      <c r="M43" s="30">
        <f>AVERAGE(L43:L45)</f>
        <v>0.98394611403331089</v>
      </c>
      <c r="N43" s="44">
        <f>STDEV(L43:L45)</f>
        <v>0.19103838331903181</v>
      </c>
      <c r="R43"/>
      <c r="S43"/>
      <c r="T43"/>
      <c r="U43"/>
    </row>
    <row r="44" spans="1:21" ht="15" x14ac:dyDescent="0.3">
      <c r="A44" s="45"/>
      <c r="B44">
        <v>0.11</v>
      </c>
      <c r="C44">
        <v>9.7000000000000003E-2</v>
      </c>
      <c r="D44" s="27">
        <f t="shared" si="25"/>
        <v>0.10350000000000001</v>
      </c>
      <c r="E44" s="27">
        <f t="shared" si="20"/>
        <v>5.5500000000000008E-2</v>
      </c>
      <c r="F44" s="27">
        <f t="shared" si="21"/>
        <v>-1.2557070168773237</v>
      </c>
      <c r="G44" s="28">
        <f t="shared" si="22"/>
        <v>-0.61426762475357988</v>
      </c>
      <c r="H44" s="27">
        <f t="shared" si="23"/>
        <v>0.24307056766986845</v>
      </c>
      <c r="I44" s="41">
        <v>16</v>
      </c>
      <c r="J44" s="42">
        <f t="shared" si="24"/>
        <v>3.8891290827178953</v>
      </c>
      <c r="K44" s="30">
        <f t="shared" si="26"/>
        <v>0.38891290827178954</v>
      </c>
      <c r="L44" s="43">
        <f t="shared" si="27"/>
        <v>0.8110391150567311</v>
      </c>
      <c r="M44" s="30"/>
      <c r="N44" s="44"/>
      <c r="R44"/>
      <c r="S44"/>
      <c r="T44"/>
      <c r="U44"/>
    </row>
    <row r="45" spans="1:21" ht="15" x14ac:dyDescent="0.3">
      <c r="A45" s="46"/>
      <c r="B45">
        <v>0.13100000000000001</v>
      </c>
      <c r="C45">
        <v>0.122</v>
      </c>
      <c r="D45" s="27">
        <f t="shared" si="25"/>
        <v>0.1265</v>
      </c>
      <c r="E45" s="27">
        <f t="shared" si="20"/>
        <v>7.85E-2</v>
      </c>
      <c r="F45" s="27">
        <f t="shared" si="21"/>
        <v>-1.1051303432547475</v>
      </c>
      <c r="G45" s="28">
        <f t="shared" si="22"/>
        <v>-0.46164870125979973</v>
      </c>
      <c r="H45" s="27">
        <f t="shared" si="23"/>
        <v>0.34542303741075275</v>
      </c>
      <c r="I45" s="41">
        <v>16</v>
      </c>
      <c r="J45" s="42">
        <f t="shared" si="24"/>
        <v>5.5267685985720441</v>
      </c>
      <c r="K45" s="30">
        <f t="shared" si="26"/>
        <v>0.55267685985720438</v>
      </c>
      <c r="L45" s="43">
        <f t="shared" si="27"/>
        <v>1.1890294629686704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8.6999999999999994E-2</v>
      </c>
      <c r="C50">
        <v>8.3000000000000004E-2</v>
      </c>
      <c r="D50" s="27">
        <f>AVERAGE(B50:C50)</f>
        <v>8.4999999999999992E-2</v>
      </c>
      <c r="E50" s="27">
        <f t="shared" ref="E50:E55" si="28">D50-E$8</f>
        <v>3.6999999999999991E-2</v>
      </c>
      <c r="F50" s="27">
        <f t="shared" ref="F50:F55" si="29">LOG(E50)</f>
        <v>-1.431798275933005</v>
      </c>
      <c r="G50" s="28">
        <f t="shared" ref="G50:G55" si="30">(F50-$B$16)/$B$15</f>
        <v>-0.79274718435060554</v>
      </c>
      <c r="H50" s="27">
        <f t="shared" ref="H50:H55" si="31">10^G50</f>
        <v>0.16115835125465308</v>
      </c>
      <c r="I50" s="41">
        <v>16</v>
      </c>
      <c r="J50" s="42">
        <f t="shared" ref="J50:J55" si="32">H50*I50</f>
        <v>2.5785336200744493</v>
      </c>
      <c r="K50" s="30">
        <f>(0.1*J50/1000)*1000</f>
        <v>0.25785336200744496</v>
      </c>
      <c r="L50" s="43">
        <f t="shared" ref="L50:L55" si="33">K50*100/L31</f>
        <v>0.49774888714887927</v>
      </c>
      <c r="M50" s="30">
        <f>AVERAGE(L50:L52)</f>
        <v>0.75665480582041234</v>
      </c>
      <c r="N50" s="44">
        <f>STDEV(L50:L52)</f>
        <v>0.22803349463177533</v>
      </c>
      <c r="O50" s="48">
        <f>L50/L40</f>
        <v>1.0784593346304447</v>
      </c>
      <c r="P50" s="30">
        <f>AVERAGE(O50:O52)</f>
        <v>1.2310213033721429</v>
      </c>
      <c r="Q50" s="44">
        <f>STDEV(O50:O52)</f>
        <v>0.41883953148619513</v>
      </c>
      <c r="S50"/>
      <c r="T50"/>
    </row>
    <row r="51" spans="1:25" ht="15" x14ac:dyDescent="0.3">
      <c r="B51">
        <v>0.107</v>
      </c>
      <c r="C51">
        <v>9.0999999999999998E-2</v>
      </c>
      <c r="D51" s="27">
        <f t="shared" ref="D51:D55" si="34">AVERAGE(B51:C51)</f>
        <v>9.9000000000000005E-2</v>
      </c>
      <c r="E51" s="27">
        <f t="shared" si="28"/>
        <v>5.1000000000000004E-2</v>
      </c>
      <c r="F51" s="27">
        <f t="shared" si="29"/>
        <v>-1.2924298239020635</v>
      </c>
      <c r="G51" s="28">
        <f t="shared" si="30"/>
        <v>-0.65148849795359276</v>
      </c>
      <c r="H51" s="27">
        <f t="shared" si="31"/>
        <v>0.22310612951098374</v>
      </c>
      <c r="I51" s="41">
        <v>16</v>
      </c>
      <c r="J51" s="42">
        <f t="shared" si="32"/>
        <v>3.5696980721757399</v>
      </c>
      <c r="K51" s="30">
        <f t="shared" ref="K51:K55" si="35">(0.1*J51/1000)*1000</f>
        <v>0.35696980721757399</v>
      </c>
      <c r="L51" s="43">
        <f t="shared" si="33"/>
        <v>0.84457381962222633</v>
      </c>
      <c r="M51" s="30"/>
      <c r="N51" s="44"/>
      <c r="O51" s="2">
        <f t="shared" ref="O51:O55" si="36">L51/L41</f>
        <v>0.90984765208526353</v>
      </c>
      <c r="P51" s="30"/>
      <c r="Q51" s="44"/>
      <c r="S51"/>
      <c r="T51"/>
    </row>
    <row r="52" spans="1:25" ht="15" x14ac:dyDescent="0.3">
      <c r="B52">
        <v>0.111</v>
      </c>
      <c r="C52">
        <v>0.11799999999999999</v>
      </c>
      <c r="D52" s="27">
        <f t="shared" si="34"/>
        <v>0.11449999999999999</v>
      </c>
      <c r="E52" s="27">
        <f t="shared" si="28"/>
        <v>6.649999999999999E-2</v>
      </c>
      <c r="F52" s="27">
        <f t="shared" si="29"/>
        <v>-1.1771783546968955</v>
      </c>
      <c r="G52" s="28">
        <f t="shared" si="30"/>
        <v>-0.53467388956837947</v>
      </c>
      <c r="H52" s="27">
        <f t="shared" si="31"/>
        <v>0.2919618523943896</v>
      </c>
      <c r="I52" s="41">
        <v>16</v>
      </c>
      <c r="J52" s="42">
        <f t="shared" si="32"/>
        <v>4.6713896383102336</v>
      </c>
      <c r="K52" s="30">
        <f t="shared" si="35"/>
        <v>0.46713896383102338</v>
      </c>
      <c r="L52" s="43">
        <f t="shared" si="33"/>
        <v>0.92764171069013113</v>
      </c>
      <c r="M52" s="30"/>
      <c r="N52" s="44"/>
      <c r="O52" s="2">
        <f t="shared" si="36"/>
        <v>1.7047569234007207</v>
      </c>
      <c r="P52" s="30"/>
      <c r="Q52" s="44"/>
      <c r="S52"/>
      <c r="T52"/>
    </row>
    <row r="53" spans="1:25" ht="15" x14ac:dyDescent="0.3">
      <c r="A53" s="1" t="s">
        <v>26</v>
      </c>
      <c r="B53">
        <v>0.16300000000000001</v>
      </c>
      <c r="C53">
        <v>0.16200000000000001</v>
      </c>
      <c r="D53" s="27">
        <f t="shared" si="34"/>
        <v>0.16250000000000001</v>
      </c>
      <c r="E53" s="27">
        <f t="shared" si="28"/>
        <v>0.1145</v>
      </c>
      <c r="F53" s="27">
        <f t="shared" si="29"/>
        <v>-0.94119451332409321</v>
      </c>
      <c r="G53" s="28">
        <f t="shared" si="30"/>
        <v>-0.29548943313312864</v>
      </c>
      <c r="H53" s="27">
        <f t="shared" si="31"/>
        <v>0.50641967112674524</v>
      </c>
      <c r="I53" s="41">
        <v>16</v>
      </c>
      <c r="J53" s="42">
        <f t="shared" si="32"/>
        <v>8.1027147380279239</v>
      </c>
      <c r="K53" s="30">
        <f t="shared" si="35"/>
        <v>0.81027147380279241</v>
      </c>
      <c r="L53" s="43">
        <f t="shared" si="33"/>
        <v>1.881672901968793</v>
      </c>
      <c r="M53" s="30">
        <f>AVERAGE(L53:L55)</f>
        <v>1.9197776951120202</v>
      </c>
      <c r="N53" s="44">
        <f>STDEV(L53:L55)</f>
        <v>0.11923464394279835</v>
      </c>
      <c r="O53" s="2">
        <f t="shared" si="36"/>
        <v>1.9770252985484031</v>
      </c>
      <c r="P53" s="30">
        <f>AVERAGE(O53:O55)</f>
        <v>1.9844215667945289</v>
      </c>
      <c r="Q53" s="44">
        <f>STDEV(O53:O55)</f>
        <v>0.26123748235768324</v>
      </c>
      <c r="S53"/>
      <c r="T53"/>
    </row>
    <row r="54" spans="1:25" ht="15" x14ac:dyDescent="0.3">
      <c r="A54" s="45"/>
      <c r="B54">
        <v>0.17299999999999999</v>
      </c>
      <c r="C54">
        <v>0.16800000000000001</v>
      </c>
      <c r="D54" s="27">
        <f t="shared" si="34"/>
        <v>0.17049999999999998</v>
      </c>
      <c r="E54" s="27">
        <f t="shared" si="28"/>
        <v>0.12249999999999998</v>
      </c>
      <c r="F54" s="27">
        <f t="shared" si="29"/>
        <v>-0.91186391129944877</v>
      </c>
      <c r="G54" s="28">
        <f t="shared" si="30"/>
        <v>-0.26576102435152721</v>
      </c>
      <c r="H54" s="27">
        <f t="shared" si="31"/>
        <v>0.54229921483935928</v>
      </c>
      <c r="I54" s="41">
        <v>16</v>
      </c>
      <c r="J54" s="42">
        <f t="shared" si="32"/>
        <v>8.6767874374297485</v>
      </c>
      <c r="K54" s="30">
        <f t="shared" si="35"/>
        <v>0.86767874374297493</v>
      </c>
      <c r="L54" s="43">
        <f t="shared" si="33"/>
        <v>1.82425296102136</v>
      </c>
      <c r="M54" s="30"/>
      <c r="N54" s="44"/>
      <c r="O54" s="2">
        <f t="shared" si="36"/>
        <v>2.2492786440932089</v>
      </c>
      <c r="P54" s="30"/>
      <c r="Q54" s="44"/>
      <c r="S54"/>
      <c r="T54"/>
    </row>
    <row r="55" spans="1:25" ht="15" x14ac:dyDescent="0.3">
      <c r="A55" s="46"/>
      <c r="B55">
        <v>0.19900000000000001</v>
      </c>
      <c r="C55">
        <v>0.16300000000000001</v>
      </c>
      <c r="D55" s="27">
        <f t="shared" si="34"/>
        <v>0.18099999999999999</v>
      </c>
      <c r="E55" s="27">
        <f t="shared" si="28"/>
        <v>0.13300000000000001</v>
      </c>
      <c r="F55" s="27">
        <f t="shared" si="29"/>
        <v>-0.87614835903291421</v>
      </c>
      <c r="G55" s="28">
        <f t="shared" si="30"/>
        <v>-0.2295610671618295</v>
      </c>
      <c r="H55" s="27">
        <f t="shared" si="31"/>
        <v>0.58943908883056884</v>
      </c>
      <c r="I55" s="41">
        <v>16</v>
      </c>
      <c r="J55" s="42">
        <f t="shared" si="32"/>
        <v>9.4310254212891014</v>
      </c>
      <c r="K55" s="30">
        <f t="shared" si="35"/>
        <v>0.9431025421289102</v>
      </c>
      <c r="L55" s="43">
        <f t="shared" si="33"/>
        <v>2.0534072223459079</v>
      </c>
      <c r="M55" s="30"/>
      <c r="N55" s="44"/>
      <c r="O55" s="2">
        <f t="shared" si="36"/>
        <v>1.7269607577419743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1.2310213033721429</v>
      </c>
      <c r="O58" s="30">
        <f>Q50</f>
        <v>0.41883953148619513</v>
      </c>
    </row>
    <row r="59" spans="1:25" ht="15" x14ac:dyDescent="0.3">
      <c r="D59"/>
      <c r="E59"/>
      <c r="G59"/>
      <c r="M59" s="2" t="s">
        <v>26</v>
      </c>
      <c r="N59" s="30">
        <f>P53</f>
        <v>1.9844215667945289</v>
      </c>
      <c r="O59" s="30">
        <f>Q53</f>
        <v>0.26123748235768324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0.6446481554989224</v>
      </c>
      <c r="C65" s="30">
        <f>N40</f>
        <v>0.24906285552200857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0.75665480582041234</v>
      </c>
      <c r="C66" s="30">
        <f>N50</f>
        <v>0.22803349463177533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0.98394611403331089</v>
      </c>
      <c r="C67" s="30">
        <f>N43</f>
        <v>0.19103838331903181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1.9197776951120202</v>
      </c>
      <c r="C68" s="30">
        <f>N53</f>
        <v>0.11923464394279835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zoomScale="80" zoomScaleNormal="80" workbookViewId="0">
      <selection activeCell="H17" sqref="H17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42500</v>
      </c>
    </row>
    <row r="2" spans="1:20" x14ac:dyDescent="0.2">
      <c r="A2" s="1" t="s">
        <v>1</v>
      </c>
      <c r="B2" s="2">
        <v>82</v>
      </c>
      <c r="C2" s="3"/>
      <c r="E2" s="4" t="s">
        <v>40</v>
      </c>
    </row>
    <row r="3" spans="1:20" x14ac:dyDescent="0.2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 x14ac:dyDescent="0.2">
      <c r="D4" s="10" t="s">
        <v>42</v>
      </c>
      <c r="E4" s="10">
        <v>3</v>
      </c>
      <c r="F4" s="10">
        <v>4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>A8/23</f>
        <v>0</v>
      </c>
      <c r="C8">
        <v>4.5999999999999999E-2</v>
      </c>
      <c r="D8">
        <v>0.05</v>
      </c>
      <c r="E8" s="11">
        <f t="shared" ref="E8:E13" si="0">AVERAGE(C8:D8)</f>
        <v>4.8000000000000001E-2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>A9/23</f>
        <v>0.13695652173913042</v>
      </c>
      <c r="C9">
        <v>7.4999999999999997E-2</v>
      </c>
      <c r="D9">
        <v>8.2000000000000003E-2</v>
      </c>
      <c r="E9" s="11">
        <f t="shared" si="0"/>
        <v>7.85E-2</v>
      </c>
      <c r="F9" s="12">
        <f>(E9-$E$8)</f>
        <v>3.0499999999999999E-2</v>
      </c>
      <c r="G9" s="12">
        <f>LOG(B9)</f>
        <v>-0.86341728222799241</v>
      </c>
      <c r="H9" s="12">
        <f>LOG(F9)</f>
        <v>-1.5157001606532141</v>
      </c>
      <c r="N9"/>
      <c r="O9"/>
      <c r="P9"/>
    </row>
    <row r="10" spans="1:20" ht="15" x14ac:dyDescent="0.3">
      <c r="A10" s="10">
        <v>10.4</v>
      </c>
      <c r="B10" s="10">
        <f>A10/23</f>
        <v>0.45217391304347826</v>
      </c>
      <c r="C10">
        <v>0.14899999999999999</v>
      </c>
      <c r="D10">
        <v>0.154</v>
      </c>
      <c r="E10" s="11">
        <f t="shared" si="0"/>
        <v>0.1515</v>
      </c>
      <c r="F10" s="12">
        <f>(E10-$E$8)</f>
        <v>0.10349999999999999</v>
      </c>
      <c r="G10" s="12">
        <f>LOG(B10)</f>
        <v>-0.34469449671881253</v>
      </c>
      <c r="H10" s="12">
        <f>LOG(F10)</f>
        <v>-0.98505965020706343</v>
      </c>
      <c r="N10"/>
      <c r="O10"/>
      <c r="P10"/>
    </row>
    <row r="11" spans="1:20" ht="15" x14ac:dyDescent="0.3">
      <c r="A11" s="10">
        <v>31.5</v>
      </c>
      <c r="B11" s="10">
        <f>A11/23</f>
        <v>1.3695652173913044</v>
      </c>
      <c r="C11">
        <v>0.35899999999999999</v>
      </c>
      <c r="D11">
        <v>0.373</v>
      </c>
      <c r="E11" s="11">
        <f t="shared" si="0"/>
        <v>0.36599999999999999</v>
      </c>
      <c r="F11" s="12">
        <f>(E11-$E$8)</f>
        <v>0.318</v>
      </c>
      <c r="G11" s="12">
        <f>LOG(B11)</f>
        <v>0.13658271777200767</v>
      </c>
      <c r="H11" s="12">
        <f>LOG(F11)</f>
        <v>-0.49757288001556732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>A12/23</f>
        <v>4.6086956521739131</v>
      </c>
      <c r="C12">
        <v>1.0640000000000001</v>
      </c>
      <c r="D12">
        <v>1.143</v>
      </c>
      <c r="E12" s="11">
        <f t="shared" si="0"/>
        <v>1.1034999999999999</v>
      </c>
      <c r="F12" s="12">
        <f>(E12-$E$8)</f>
        <v>1.0554999999999999</v>
      </c>
      <c r="G12" s="12">
        <f>LOG(B12)</f>
        <v>0.66357802924717735</v>
      </c>
      <c r="H12" s="12">
        <f>LOG(F12)</f>
        <v>2.3458237643675137E-2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>A13/23</f>
        <v>9.1304347826086953</v>
      </c>
      <c r="C13">
        <v>1.829</v>
      </c>
      <c r="D13">
        <v>2.0059999999999998</v>
      </c>
      <c r="E13" s="11">
        <f t="shared" si="0"/>
        <v>1.9175</v>
      </c>
      <c r="F13" s="12">
        <f>(E13-$E$8)</f>
        <v>1.8694999999999999</v>
      </c>
      <c r="G13" s="12">
        <f>LOG(B13)</f>
        <v>0.96049145871632635</v>
      </c>
      <c r="H13" s="12">
        <f>LOG(F13)</f>
        <v>0.2717254694902384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0.98661863270653183</v>
      </c>
      <c r="N15"/>
    </row>
    <row r="16" spans="1:20" ht="15" x14ac:dyDescent="0.25">
      <c r="A16" s="5" t="s">
        <v>11</v>
      </c>
      <c r="B16" s="11">
        <f>INTERCEPT(H9:H13,G9:G13)</f>
        <v>-0.64965913282705767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0.46800000000000003</v>
      </c>
      <c r="C22">
        <v>0.47099999999999997</v>
      </c>
      <c r="D22" s="27">
        <f>AVERAGE(B22:C22)</f>
        <v>0.46950000000000003</v>
      </c>
      <c r="E22" s="27">
        <f t="shared" ref="E22:E27" si="1">D22-E$8</f>
        <v>0.42150000000000004</v>
      </c>
      <c r="F22" s="27">
        <f>LOG(E22)</f>
        <v>-0.37520242103923884</v>
      </c>
      <c r="G22" s="28">
        <f>(F22-$B$16)/$B$15</f>
        <v>0.27817912888480339</v>
      </c>
      <c r="H22" s="28">
        <f>10^G22</f>
        <v>1.8974883969454972</v>
      </c>
      <c r="I22" s="29">
        <v>500</v>
      </c>
      <c r="J22" s="30">
        <f>(H22*I22)</f>
        <v>948.74419847274862</v>
      </c>
      <c r="K22" s="31">
        <f>(0.05*J22/1000)*1000</f>
        <v>47.437209923637432</v>
      </c>
      <c r="L22" s="32">
        <f>K22+K40+K50</f>
        <v>48.339505378591248</v>
      </c>
      <c r="M22" s="33">
        <f>(L22*1000000/50000)/1000</f>
        <v>0.96679010757182493</v>
      </c>
      <c r="N22" s="34"/>
    </row>
    <row r="23" spans="1:17" ht="15" x14ac:dyDescent="0.3">
      <c r="B23">
        <v>0.52</v>
      </c>
      <c r="C23">
        <v>0.49199999999999999</v>
      </c>
      <c r="D23" s="27">
        <f t="shared" ref="D23:D27" si="2">AVERAGE(B23:C23)</f>
        <v>0.50600000000000001</v>
      </c>
      <c r="E23" s="27">
        <f t="shared" si="1"/>
        <v>0.45800000000000002</v>
      </c>
      <c r="F23" s="27">
        <f t="shared" ref="F23:F27" si="3">LOG(E23)</f>
        <v>-0.33913452199613081</v>
      </c>
      <c r="G23" s="28">
        <f t="shared" ref="G23:G27" si="4">(F23-$B$16)/$B$15</f>
        <v>0.31473621167997129</v>
      </c>
      <c r="H23" s="28">
        <f t="shared" ref="H23:H27" si="5">10^G23</f>
        <v>2.0641260350324266</v>
      </c>
      <c r="I23" s="29">
        <v>500</v>
      </c>
      <c r="J23" s="30">
        <f t="shared" ref="J23:J27" si="6">(H23*I23)</f>
        <v>1032.0630175162132</v>
      </c>
      <c r="K23" s="31">
        <f t="shared" ref="K23:K27" si="7">(0.05*J23/1000)*1000</f>
        <v>51.603150875810663</v>
      </c>
      <c r="L23" s="32">
        <f>K23+K41+K51</f>
        <v>52.505773002267709</v>
      </c>
      <c r="M23" s="33">
        <f t="shared" ref="M23:M27" si="8">(L23*1000000/50000)/1000</f>
        <v>1.0501154600453542</v>
      </c>
      <c r="N23" s="34"/>
    </row>
    <row r="24" spans="1:17" ht="15" x14ac:dyDescent="0.3">
      <c r="B24">
        <v>0.47299999999999998</v>
      </c>
      <c r="C24">
        <v>0.46800000000000003</v>
      </c>
      <c r="D24" s="27">
        <f t="shared" si="2"/>
        <v>0.47050000000000003</v>
      </c>
      <c r="E24" s="27">
        <f t="shared" si="1"/>
        <v>0.42250000000000004</v>
      </c>
      <c r="F24" s="27">
        <f t="shared" si="3"/>
        <v>-0.37417328671428879</v>
      </c>
      <c r="G24" s="28">
        <f t="shared" si="4"/>
        <v>0.27922222121129525</v>
      </c>
      <c r="H24" s="28">
        <f t="shared" si="5"/>
        <v>1.9020512787455472</v>
      </c>
      <c r="I24" s="29">
        <v>500</v>
      </c>
      <c r="J24" s="30">
        <f t="shared" si="6"/>
        <v>951.02563937277364</v>
      </c>
      <c r="K24" s="31">
        <f t="shared" si="7"/>
        <v>47.551281968638683</v>
      </c>
      <c r="L24" s="32">
        <f t="shared" ref="L24:L27" si="9">K24+K42+K52</f>
        <v>48.151841886402217</v>
      </c>
      <c r="M24" s="33">
        <f t="shared" si="8"/>
        <v>0.96303683772804438</v>
      </c>
      <c r="N24" s="34"/>
    </row>
    <row r="25" spans="1:17" ht="15" x14ac:dyDescent="0.3">
      <c r="A25" s="1" t="s">
        <v>26</v>
      </c>
      <c r="B25">
        <v>0.46600000000000003</v>
      </c>
      <c r="C25">
        <v>0.47599999999999998</v>
      </c>
      <c r="D25" s="27">
        <f t="shared" si="2"/>
        <v>0.47099999999999997</v>
      </c>
      <c r="E25" s="27">
        <f t="shared" si="1"/>
        <v>0.42299999999999999</v>
      </c>
      <c r="F25" s="27">
        <f t="shared" si="3"/>
        <v>-0.37365963262495766</v>
      </c>
      <c r="G25" s="28">
        <f t="shared" si="4"/>
        <v>0.27974284191751692</v>
      </c>
      <c r="H25" s="28">
        <f t="shared" si="5"/>
        <v>1.9043327745960139</v>
      </c>
      <c r="I25" s="29">
        <v>500</v>
      </c>
      <c r="J25" s="30">
        <f t="shared" si="6"/>
        <v>952.16638729800695</v>
      </c>
      <c r="K25" s="31">
        <f t="shared" si="7"/>
        <v>47.608319364900353</v>
      </c>
      <c r="L25" s="32">
        <f t="shared" si="9"/>
        <v>49.240142735577123</v>
      </c>
      <c r="M25" s="33">
        <f t="shared" si="8"/>
        <v>0.98480285471154239</v>
      </c>
      <c r="N25" s="34"/>
    </row>
    <row r="26" spans="1:17" ht="15" x14ac:dyDescent="0.3">
      <c r="B26">
        <v>0.504</v>
      </c>
      <c r="C26">
        <v>0.502</v>
      </c>
      <c r="D26" s="27">
        <f t="shared" si="2"/>
        <v>0.503</v>
      </c>
      <c r="E26" s="27">
        <f t="shared" si="1"/>
        <v>0.45500000000000002</v>
      </c>
      <c r="F26" s="27">
        <f t="shared" si="3"/>
        <v>-0.34198860334288755</v>
      </c>
      <c r="G26" s="28">
        <f t="shared" si="4"/>
        <v>0.31184342083643402</v>
      </c>
      <c r="H26" s="28">
        <f t="shared" si="5"/>
        <v>2.0504227925750822</v>
      </c>
      <c r="I26" s="29">
        <v>500</v>
      </c>
      <c r="J26" s="30">
        <f t="shared" si="6"/>
        <v>1025.211396287541</v>
      </c>
      <c r="K26" s="31">
        <f t="shared" si="7"/>
        <v>51.26056981437705</v>
      </c>
      <c r="L26" s="32">
        <f t="shared" si="9"/>
        <v>52.917194534208086</v>
      </c>
      <c r="M26" s="33">
        <f t="shared" si="8"/>
        <v>1.0583438906841618</v>
      </c>
      <c r="N26" s="34"/>
    </row>
    <row r="27" spans="1:17" ht="15" x14ac:dyDescent="0.3">
      <c r="B27">
        <v>0.51</v>
      </c>
      <c r="C27">
        <v>0.50700000000000001</v>
      </c>
      <c r="D27" s="27">
        <f t="shared" si="2"/>
        <v>0.50849999999999995</v>
      </c>
      <c r="E27" s="27">
        <f t="shared" si="1"/>
        <v>0.46049999999999996</v>
      </c>
      <c r="F27" s="27">
        <f t="shared" si="3"/>
        <v>-0.33677036546713229</v>
      </c>
      <c r="G27" s="28">
        <f t="shared" si="4"/>
        <v>0.31713243292557364</v>
      </c>
      <c r="H27" s="28">
        <f t="shared" si="5"/>
        <v>2.0755463340796418</v>
      </c>
      <c r="I27" s="29">
        <v>500</v>
      </c>
      <c r="J27" s="30">
        <f t="shared" si="6"/>
        <v>1037.7731670398209</v>
      </c>
      <c r="K27" s="31">
        <f t="shared" si="7"/>
        <v>51.888658351991047</v>
      </c>
      <c r="L27" s="32">
        <f t="shared" si="9"/>
        <v>53.345209075674482</v>
      </c>
      <c r="M27" s="33">
        <f t="shared" si="8"/>
        <v>1.0669041815134896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0.46800000000000003</v>
      </c>
      <c r="C31">
        <v>0.47099999999999997</v>
      </c>
      <c r="D31" s="27">
        <f t="shared" ref="D31:D36" si="10">AVERAGE(B31:C31)</f>
        <v>0.46950000000000003</v>
      </c>
      <c r="E31" s="27">
        <f t="shared" ref="E31:E36" si="11">D31-E$8</f>
        <v>0.42150000000000004</v>
      </c>
      <c r="F31" s="27">
        <f>LOG(E31)</f>
        <v>-0.37520242103923884</v>
      </c>
      <c r="G31" s="28">
        <f>(F31-$B$16)/$B$15</f>
        <v>0.27817912888480339</v>
      </c>
      <c r="H31" s="28">
        <f>10^G31</f>
        <v>1.8974883969454972</v>
      </c>
      <c r="I31" s="29">
        <v>500</v>
      </c>
      <c r="J31" s="30">
        <f>(H31*I31)</f>
        <v>948.74419847274862</v>
      </c>
      <c r="K31" s="31">
        <f>(0.05*J31/1000)*1000</f>
        <v>47.437209923637432</v>
      </c>
      <c r="L31" s="32">
        <f>K31+K50</f>
        <v>47.847437949307221</v>
      </c>
      <c r="M31" s="33">
        <f>(L31*1000000/50000)/1000</f>
        <v>0.9569487589861444</v>
      </c>
      <c r="N31" s="35"/>
      <c r="Q31"/>
    </row>
    <row r="32" spans="1:17" ht="15" x14ac:dyDescent="0.3">
      <c r="B32">
        <v>0.52</v>
      </c>
      <c r="C32">
        <v>0.49199999999999999</v>
      </c>
      <c r="D32" s="27">
        <f t="shared" si="10"/>
        <v>0.50600000000000001</v>
      </c>
      <c r="E32" s="27">
        <f t="shared" si="11"/>
        <v>0.45800000000000002</v>
      </c>
      <c r="F32" s="27">
        <f t="shared" ref="F32:F36" si="12">LOG(E32)</f>
        <v>-0.33913452199613081</v>
      </c>
      <c r="G32" s="28">
        <f t="shared" ref="G32:G36" si="13">(F32-$B$16)/$B$15</f>
        <v>0.31473621167997129</v>
      </c>
      <c r="H32" s="28">
        <f t="shared" ref="H32:H36" si="14">10^G32</f>
        <v>2.0641260350324266</v>
      </c>
      <c r="I32" s="29">
        <v>500</v>
      </c>
      <c r="J32" s="30">
        <f t="shared" ref="J32:J36" si="15">(H32*I32)</f>
        <v>1032.0630175162132</v>
      </c>
      <c r="K32" s="31">
        <f t="shared" ref="K32:K36" si="16">(0.05*J32/1000)*1000</f>
        <v>51.603150875810663</v>
      </c>
      <c r="L32" s="32">
        <f>K32+K51</f>
        <v>52.166533051716115</v>
      </c>
      <c r="M32" s="33">
        <f t="shared" ref="M32:M36" si="17">(L32*1000000/50000)/1000</f>
        <v>1.0433306610343223</v>
      </c>
      <c r="N32" s="36"/>
      <c r="Q32"/>
    </row>
    <row r="33" spans="1:21" ht="15" x14ac:dyDescent="0.3">
      <c r="B33">
        <v>0.47299999999999998</v>
      </c>
      <c r="C33">
        <v>0.46800000000000003</v>
      </c>
      <c r="D33" s="27">
        <f t="shared" si="10"/>
        <v>0.47050000000000003</v>
      </c>
      <c r="E33" s="27">
        <f t="shared" si="11"/>
        <v>0.42250000000000004</v>
      </c>
      <c r="F33" s="27">
        <f t="shared" si="12"/>
        <v>-0.37417328671428879</v>
      </c>
      <c r="G33" s="28">
        <f t="shared" si="13"/>
        <v>0.27922222121129525</v>
      </c>
      <c r="H33" s="28">
        <f t="shared" si="14"/>
        <v>1.9020512787455472</v>
      </c>
      <c r="I33" s="29">
        <v>500</v>
      </c>
      <c r="J33" s="30">
        <f t="shared" si="15"/>
        <v>951.02563937277364</v>
      </c>
      <c r="K33" s="31">
        <f t="shared" si="16"/>
        <v>47.551281968638683</v>
      </c>
      <c r="L33" s="32">
        <f t="shared" ref="L33:L36" si="18">K33+K52</f>
        <v>47.858639860413561</v>
      </c>
      <c r="M33" s="33">
        <f t="shared" si="17"/>
        <v>0.9571727972082712</v>
      </c>
      <c r="N33" s="36"/>
      <c r="Q33"/>
      <c r="R33"/>
      <c r="S33"/>
    </row>
    <row r="34" spans="1:21" ht="15" x14ac:dyDescent="0.3">
      <c r="A34" s="1" t="s">
        <v>26</v>
      </c>
      <c r="B34">
        <v>0.46600000000000003</v>
      </c>
      <c r="C34">
        <v>0.47599999999999998</v>
      </c>
      <c r="D34" s="27">
        <f t="shared" si="10"/>
        <v>0.47099999999999997</v>
      </c>
      <c r="E34" s="27">
        <f t="shared" si="11"/>
        <v>0.42299999999999999</v>
      </c>
      <c r="F34" s="27">
        <f t="shared" si="12"/>
        <v>-0.37365963262495766</v>
      </c>
      <c r="G34" s="28">
        <f t="shared" si="13"/>
        <v>0.27974284191751692</v>
      </c>
      <c r="H34" s="28">
        <f t="shared" si="14"/>
        <v>1.9043327745960139</v>
      </c>
      <c r="I34" s="29">
        <v>500</v>
      </c>
      <c r="J34" s="30">
        <f t="shared" si="15"/>
        <v>952.16638729800695</v>
      </c>
      <c r="K34" s="31">
        <f t="shared" si="16"/>
        <v>47.608319364900353</v>
      </c>
      <c r="L34" s="32">
        <f t="shared" si="18"/>
        <v>48.601749755828884</v>
      </c>
      <c r="M34" s="33">
        <f t="shared" si="17"/>
        <v>0.97203499511657776</v>
      </c>
      <c r="N34" s="36"/>
      <c r="Q34"/>
      <c r="R34"/>
      <c r="S34"/>
    </row>
    <row r="35" spans="1:21" ht="15" x14ac:dyDescent="0.3">
      <c r="B35">
        <v>0.504</v>
      </c>
      <c r="C35">
        <v>0.502</v>
      </c>
      <c r="D35" s="27">
        <f t="shared" si="10"/>
        <v>0.503</v>
      </c>
      <c r="E35" s="27">
        <f t="shared" si="11"/>
        <v>0.45500000000000002</v>
      </c>
      <c r="F35" s="27">
        <f t="shared" si="12"/>
        <v>-0.34198860334288755</v>
      </c>
      <c r="G35" s="28">
        <f t="shared" si="13"/>
        <v>0.31184342083643402</v>
      </c>
      <c r="H35" s="28">
        <f t="shared" si="14"/>
        <v>2.0504227925750822</v>
      </c>
      <c r="I35" s="29">
        <v>500</v>
      </c>
      <c r="J35" s="30">
        <f t="shared" si="15"/>
        <v>1025.211396287541</v>
      </c>
      <c r="K35" s="31">
        <f t="shared" si="16"/>
        <v>51.26056981437705</v>
      </c>
      <c r="L35" s="32">
        <f t="shared" si="18"/>
        <v>52.203672356505962</v>
      </c>
      <c r="M35" s="33">
        <f t="shared" si="17"/>
        <v>1.0440734471301192</v>
      </c>
      <c r="N35" s="36"/>
      <c r="Q35"/>
      <c r="R35"/>
      <c r="S35"/>
    </row>
    <row r="36" spans="1:21" ht="15" x14ac:dyDescent="0.3">
      <c r="B36">
        <v>0.51</v>
      </c>
      <c r="C36">
        <v>0.50700000000000001</v>
      </c>
      <c r="D36" s="27">
        <f t="shared" si="10"/>
        <v>0.50849999999999995</v>
      </c>
      <c r="E36" s="27">
        <f t="shared" si="11"/>
        <v>0.46049999999999996</v>
      </c>
      <c r="F36" s="27">
        <f t="shared" si="12"/>
        <v>-0.33677036546713229</v>
      </c>
      <c r="G36" s="28">
        <f t="shared" si="13"/>
        <v>0.31713243292557364</v>
      </c>
      <c r="H36" s="28">
        <f t="shared" si="14"/>
        <v>2.0755463340796418</v>
      </c>
      <c r="I36" s="29">
        <v>500</v>
      </c>
      <c r="J36" s="30">
        <f t="shared" si="15"/>
        <v>1037.7731670398209</v>
      </c>
      <c r="K36" s="31">
        <f t="shared" si="16"/>
        <v>51.888658351991047</v>
      </c>
      <c r="L36" s="32">
        <f t="shared" si="18"/>
        <v>52.831760894119959</v>
      </c>
      <c r="M36" s="33">
        <f t="shared" si="17"/>
        <v>1.0566352178823992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0.11899999999999999</v>
      </c>
      <c r="C40">
        <v>0.11700000000000001</v>
      </c>
      <c r="D40" s="27">
        <f>AVERAGE(B40:C40)</f>
        <v>0.11799999999999999</v>
      </c>
      <c r="E40" s="27">
        <f t="shared" ref="E40:E45" si="19">D40-E$8</f>
        <v>6.9999999999999993E-2</v>
      </c>
      <c r="F40" s="27">
        <f t="shared" ref="F40:F45" si="20">LOG(E40)</f>
        <v>-1.1549019599857433</v>
      </c>
      <c r="G40" s="28">
        <f t="shared" ref="G40:G45" si="21">(F40-$B$16)/$B$15</f>
        <v>-0.51209536330434302</v>
      </c>
      <c r="H40" s="27">
        <f t="shared" ref="H40:H45" si="22">10^G40</f>
        <v>0.30754214330251661</v>
      </c>
      <c r="I40" s="41">
        <v>16</v>
      </c>
      <c r="J40" s="42">
        <f t="shared" ref="J40:J45" si="23">H40*I40</f>
        <v>4.9206742928402658</v>
      </c>
      <c r="K40" s="30">
        <f>(0.1*J40/1000)*1000</f>
        <v>0.49206742928402664</v>
      </c>
      <c r="L40" s="43">
        <f>K40*100/L22</f>
        <v>1.0179405548943721</v>
      </c>
      <c r="M40" s="30">
        <f>AVERAGE(L40:L42)</f>
        <v>0.75765072783463661</v>
      </c>
      <c r="N40" s="44">
        <f>STDEV(L40:L42)</f>
        <v>0.22618322219558584</v>
      </c>
      <c r="R40"/>
      <c r="S40"/>
      <c r="T40"/>
      <c r="U40"/>
    </row>
    <row r="41" spans="1:21" ht="15" x14ac:dyDescent="0.3">
      <c r="B41">
        <v>0.10100000000000001</v>
      </c>
      <c r="C41">
        <v>9.1999999999999998E-2</v>
      </c>
      <c r="D41" s="27">
        <f t="shared" ref="D41:D45" si="24">AVERAGE(B41:C41)</f>
        <v>9.6500000000000002E-2</v>
      </c>
      <c r="E41" s="27">
        <f t="shared" si="19"/>
        <v>4.8500000000000001E-2</v>
      </c>
      <c r="F41" s="27">
        <f t="shared" si="20"/>
        <v>-1.3142582613977363</v>
      </c>
      <c r="G41" s="28">
        <f t="shared" si="21"/>
        <v>-0.6736129914225556</v>
      </c>
      <c r="H41" s="27">
        <f t="shared" si="22"/>
        <v>0.21202496909474441</v>
      </c>
      <c r="I41" s="41">
        <v>16</v>
      </c>
      <c r="J41" s="42">
        <f t="shared" si="23"/>
        <v>3.3923995055159106</v>
      </c>
      <c r="K41" s="30">
        <f t="shared" ref="K41:K45" si="25">(0.1*J41/1000)*1000</f>
        <v>0.33923995055159106</v>
      </c>
      <c r="L41" s="43">
        <f t="shared" ref="L41:L45" si="26">K41*100/L23</f>
        <v>0.6461002879377461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9.2999999999999999E-2</v>
      </c>
      <c r="C42">
        <v>8.6999999999999994E-2</v>
      </c>
      <c r="D42" s="27">
        <f t="shared" si="24"/>
        <v>0.09</v>
      </c>
      <c r="E42" s="27">
        <f t="shared" si="19"/>
        <v>4.1999999999999996E-2</v>
      </c>
      <c r="F42" s="27">
        <f t="shared" si="20"/>
        <v>-1.3767507096020997</v>
      </c>
      <c r="G42" s="28">
        <f t="shared" si="21"/>
        <v>-0.7369530157569143</v>
      </c>
      <c r="H42" s="27">
        <f t="shared" si="22"/>
        <v>0.18325126624290825</v>
      </c>
      <c r="I42" s="41">
        <v>16</v>
      </c>
      <c r="J42" s="42">
        <f t="shared" si="23"/>
        <v>2.9320202598865319</v>
      </c>
      <c r="K42" s="30">
        <f t="shared" si="25"/>
        <v>0.29320202598865319</v>
      </c>
      <c r="L42" s="43">
        <f t="shared" si="26"/>
        <v>0.60891134067179187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0.13700000000000001</v>
      </c>
      <c r="C43">
        <v>0.14000000000000001</v>
      </c>
      <c r="D43" s="27">
        <f t="shared" si="24"/>
        <v>0.13850000000000001</v>
      </c>
      <c r="E43" s="27">
        <f t="shared" si="19"/>
        <v>9.0500000000000011E-2</v>
      </c>
      <c r="F43" s="27">
        <f t="shared" si="20"/>
        <v>-1.0433514207947967</v>
      </c>
      <c r="G43" s="28">
        <f t="shared" si="21"/>
        <v>-0.39903188011739305</v>
      </c>
      <c r="H43" s="27">
        <f t="shared" si="22"/>
        <v>0.39899561234265118</v>
      </c>
      <c r="I43" s="41">
        <v>16</v>
      </c>
      <c r="J43" s="42">
        <f t="shared" si="23"/>
        <v>6.383929797482419</v>
      </c>
      <c r="K43" s="30">
        <f t="shared" si="25"/>
        <v>0.63839297974824194</v>
      </c>
      <c r="L43" s="43">
        <f t="shared" si="26"/>
        <v>1.296488889515319</v>
      </c>
      <c r="M43" s="30">
        <f>AVERAGE(L43:L45)</f>
        <v>1.2024549421101358</v>
      </c>
      <c r="N43" s="44">
        <f>STDEV(L43:L45)</f>
        <v>0.20941932444590766</v>
      </c>
      <c r="R43"/>
      <c r="S43"/>
      <c r="T43"/>
      <c r="U43"/>
    </row>
    <row r="44" spans="1:21" ht="15" x14ac:dyDescent="0.3">
      <c r="A44" s="45"/>
      <c r="B44">
        <v>0.14899999999999999</v>
      </c>
      <c r="C44">
        <v>0.14899999999999999</v>
      </c>
      <c r="D44" s="27">
        <f t="shared" si="24"/>
        <v>0.14899999999999999</v>
      </c>
      <c r="E44" s="27">
        <f t="shared" si="19"/>
        <v>0.10099999999999999</v>
      </c>
      <c r="F44" s="27">
        <f t="shared" si="20"/>
        <v>-0.99567862621735748</v>
      </c>
      <c r="G44" s="28">
        <f t="shared" si="21"/>
        <v>-0.35071250625085526</v>
      </c>
      <c r="H44" s="27">
        <f t="shared" si="22"/>
        <v>0.44595136106382816</v>
      </c>
      <c r="I44" s="41">
        <v>16</v>
      </c>
      <c r="J44" s="42">
        <f t="shared" si="23"/>
        <v>7.1352217770212505</v>
      </c>
      <c r="K44" s="30">
        <f t="shared" si="25"/>
        <v>0.71352217770212512</v>
      </c>
      <c r="L44" s="43">
        <f t="shared" si="26"/>
        <v>1.3483749166650771</v>
      </c>
      <c r="M44" s="30"/>
      <c r="N44" s="44"/>
      <c r="R44"/>
      <c r="S44"/>
      <c r="T44"/>
      <c r="U44"/>
    </row>
    <row r="45" spans="1:21" ht="15" x14ac:dyDescent="0.3">
      <c r="A45" s="46"/>
      <c r="B45">
        <v>0.122</v>
      </c>
      <c r="C45">
        <v>0.12</v>
      </c>
      <c r="D45" s="27">
        <f t="shared" si="24"/>
        <v>0.121</v>
      </c>
      <c r="E45" s="27">
        <f t="shared" si="19"/>
        <v>7.2999999999999995E-2</v>
      </c>
      <c r="F45" s="27">
        <f t="shared" si="20"/>
        <v>-1.1366771398795441</v>
      </c>
      <c r="G45" s="28">
        <f t="shared" si="21"/>
        <v>-0.49362336257169509</v>
      </c>
      <c r="H45" s="27">
        <f t="shared" si="22"/>
        <v>0.32090511347157691</v>
      </c>
      <c r="I45" s="41">
        <v>16</v>
      </c>
      <c r="J45" s="42">
        <f t="shared" si="23"/>
        <v>5.1344818155452305</v>
      </c>
      <c r="K45" s="30">
        <f t="shared" si="25"/>
        <v>0.5134481815545231</v>
      </c>
      <c r="L45" s="43">
        <f t="shared" si="26"/>
        <v>0.96250102015001093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0.105</v>
      </c>
      <c r="C50">
        <v>0.108</v>
      </c>
      <c r="D50" s="27">
        <f>AVERAGE(B50:C50)</f>
        <v>0.1065</v>
      </c>
      <c r="E50" s="27">
        <f t="shared" ref="E50:E55" si="27">D50-E$8</f>
        <v>5.8499999999999996E-2</v>
      </c>
      <c r="F50" s="27">
        <f t="shared" ref="F50:F55" si="28">LOG(E50)</f>
        <v>-1.2328441339178196</v>
      </c>
      <c r="G50" s="28">
        <f t="shared" ref="G50:G55" si="29">(F50-$B$16)/$B$15</f>
        <v>-0.59109465578502751</v>
      </c>
      <c r="H50" s="27">
        <f t="shared" ref="H50:H55" si="30">10^G50</f>
        <v>0.25639251604361796</v>
      </c>
      <c r="I50" s="41">
        <v>16</v>
      </c>
      <c r="J50" s="42">
        <f t="shared" ref="J50:J55" si="31">H50*I50</f>
        <v>4.1022802566978873</v>
      </c>
      <c r="K50" s="30">
        <f>(0.1*J50/1000)*1000</f>
        <v>0.41022802566978878</v>
      </c>
      <c r="L50" s="43">
        <f t="shared" ref="L50:L55" si="32">K50*100/L31</f>
        <v>0.85736675410794572</v>
      </c>
      <c r="M50" s="30">
        <f>AVERAGE(L50:L52)</f>
        <v>0.85985187814765462</v>
      </c>
      <c r="N50" s="44">
        <f>STDEV(L50:L52)</f>
        <v>0.21888473926778759</v>
      </c>
      <c r="O50" s="48">
        <f>L50/L40</f>
        <v>0.84225621033136999</v>
      </c>
      <c r="P50" s="30">
        <f>AVERAGE(O50:O52)</f>
        <v>1.1894923936329491</v>
      </c>
      <c r="Q50" s="44">
        <f>STDEV(O50:O52)</f>
        <v>0.43074962859030852</v>
      </c>
      <c r="S50"/>
      <c r="T50"/>
    </row>
    <row r="51" spans="1:25" ht="15" x14ac:dyDescent="0.3">
      <c r="B51">
        <v>0.129</v>
      </c>
      <c r="C51">
        <v>0.127</v>
      </c>
      <c r="D51" s="27">
        <f t="shared" ref="D51:D55" si="33">AVERAGE(B51:C51)</f>
        <v>0.128</v>
      </c>
      <c r="E51" s="27">
        <f t="shared" si="27"/>
        <v>0.08</v>
      </c>
      <c r="F51" s="27">
        <f t="shared" si="28"/>
        <v>-1.0969100130080565</v>
      </c>
      <c r="G51" s="28">
        <f t="shared" si="29"/>
        <v>-0.45331687985060876</v>
      </c>
      <c r="H51" s="27">
        <f t="shared" si="30"/>
        <v>0.35211385994090927</v>
      </c>
      <c r="I51" s="41">
        <v>16</v>
      </c>
      <c r="J51" s="42">
        <f t="shared" si="31"/>
        <v>5.6338217590545483</v>
      </c>
      <c r="K51" s="30">
        <f t="shared" ref="K51:K55" si="34">(0.1*J51/1000)*1000</f>
        <v>0.56338217590545481</v>
      </c>
      <c r="L51" s="43">
        <f t="shared" si="32"/>
        <v>1.0799685985398666</v>
      </c>
      <c r="M51" s="30"/>
      <c r="N51" s="44"/>
      <c r="O51" s="2">
        <f t="shared" ref="O51:O55" si="35">L51/L41</f>
        <v>1.6715185222822948</v>
      </c>
      <c r="P51" s="30"/>
      <c r="Q51" s="44"/>
      <c r="S51"/>
      <c r="T51"/>
    </row>
    <row r="52" spans="1:25" ht="15" x14ac:dyDescent="0.3">
      <c r="B52">
        <v>9.1999999999999998E-2</v>
      </c>
      <c r="C52">
        <v>9.1999999999999998E-2</v>
      </c>
      <c r="D52" s="27">
        <f t="shared" si="33"/>
        <v>9.1999999999999998E-2</v>
      </c>
      <c r="E52" s="27">
        <f t="shared" si="27"/>
        <v>4.3999999999999997E-2</v>
      </c>
      <c r="F52" s="27">
        <f t="shared" si="28"/>
        <v>-1.3565473235138126</v>
      </c>
      <c r="G52" s="28">
        <f t="shared" si="29"/>
        <v>-0.71647561403496995</v>
      </c>
      <c r="H52" s="27">
        <f t="shared" si="30"/>
        <v>0.19209868235929678</v>
      </c>
      <c r="I52" s="41">
        <v>16</v>
      </c>
      <c r="J52" s="42">
        <f t="shared" si="31"/>
        <v>3.0735789177487485</v>
      </c>
      <c r="K52" s="30">
        <f t="shared" si="34"/>
        <v>0.30735789177487488</v>
      </c>
      <c r="L52" s="43">
        <f t="shared" si="32"/>
        <v>0.64222028179515189</v>
      </c>
      <c r="M52" s="30"/>
      <c r="N52" s="44"/>
      <c r="O52" s="2">
        <f t="shared" si="35"/>
        <v>1.0547024482851828</v>
      </c>
      <c r="P52" s="30"/>
      <c r="Q52" s="44"/>
      <c r="S52"/>
      <c r="T52"/>
    </row>
    <row r="53" spans="1:25" ht="15" x14ac:dyDescent="0.3">
      <c r="A53" s="1" t="s">
        <v>26</v>
      </c>
      <c r="B53">
        <v>0.187</v>
      </c>
      <c r="C53">
        <v>0.189</v>
      </c>
      <c r="D53" s="27">
        <f t="shared" si="33"/>
        <v>0.188</v>
      </c>
      <c r="E53" s="27">
        <f t="shared" si="27"/>
        <v>0.14000000000000001</v>
      </c>
      <c r="F53" s="27">
        <f t="shared" si="28"/>
        <v>-0.85387196432176193</v>
      </c>
      <c r="G53" s="28">
        <f t="shared" si="29"/>
        <v>-0.20698254089779292</v>
      </c>
      <c r="H53" s="27">
        <f t="shared" si="30"/>
        <v>0.6208939943303331</v>
      </c>
      <c r="I53" s="41">
        <v>16</v>
      </c>
      <c r="J53" s="42">
        <f t="shared" si="31"/>
        <v>9.9343039092853296</v>
      </c>
      <c r="K53" s="30">
        <f t="shared" si="34"/>
        <v>0.99343039092853302</v>
      </c>
      <c r="L53" s="43">
        <f t="shared" si="32"/>
        <v>2.0440218632445211</v>
      </c>
      <c r="M53" s="30">
        <f>AVERAGE(L53:L55)</f>
        <v>1.8785699589827984</v>
      </c>
      <c r="N53" s="44">
        <f>STDEV(L53:L55)</f>
        <v>0.14368740436754629</v>
      </c>
      <c r="O53" s="2">
        <f t="shared" si="35"/>
        <v>1.5765826300360049</v>
      </c>
      <c r="P53" s="30">
        <f>AVERAGE(O53:O55)</f>
        <v>1.5903525861699492</v>
      </c>
      <c r="Q53" s="44">
        <f>STDEV(O53:O55)</f>
        <v>0.25769136090344991</v>
      </c>
      <c r="S53"/>
      <c r="T53"/>
    </row>
    <row r="54" spans="1:25" ht="15" x14ac:dyDescent="0.3">
      <c r="A54" s="45"/>
      <c r="B54">
        <v>0.186</v>
      </c>
      <c r="C54">
        <v>0.17599999999999999</v>
      </c>
      <c r="D54" s="27">
        <f t="shared" si="33"/>
        <v>0.18099999999999999</v>
      </c>
      <c r="E54" s="27">
        <f t="shared" si="27"/>
        <v>0.13300000000000001</v>
      </c>
      <c r="F54" s="27">
        <f t="shared" si="28"/>
        <v>-0.87614835903291421</v>
      </c>
      <c r="G54" s="28">
        <f t="shared" si="29"/>
        <v>-0.2295610671618295</v>
      </c>
      <c r="H54" s="27">
        <f t="shared" si="30"/>
        <v>0.58943908883056884</v>
      </c>
      <c r="I54" s="41">
        <v>16</v>
      </c>
      <c r="J54" s="42">
        <f t="shared" si="31"/>
        <v>9.4310254212891014</v>
      </c>
      <c r="K54" s="30">
        <f t="shared" si="34"/>
        <v>0.9431025421289102</v>
      </c>
      <c r="L54" s="43">
        <f t="shared" si="32"/>
        <v>1.8065827547309987</v>
      </c>
      <c r="M54" s="30"/>
      <c r="N54" s="44"/>
      <c r="O54" s="2">
        <f t="shared" si="35"/>
        <v>1.3398222796959192</v>
      </c>
      <c r="P54" s="30"/>
      <c r="Q54" s="44"/>
      <c r="S54"/>
      <c r="T54"/>
    </row>
    <row r="55" spans="1:25" ht="15" x14ac:dyDescent="0.3">
      <c r="A55" s="46"/>
      <c r="B55">
        <v>0.183</v>
      </c>
      <c r="C55">
        <v>0.17899999999999999</v>
      </c>
      <c r="D55" s="27">
        <f t="shared" si="33"/>
        <v>0.18099999999999999</v>
      </c>
      <c r="E55" s="27">
        <f t="shared" si="27"/>
        <v>0.13300000000000001</v>
      </c>
      <c r="F55" s="27">
        <f t="shared" si="28"/>
        <v>-0.87614835903291421</v>
      </c>
      <c r="G55" s="28">
        <f t="shared" si="29"/>
        <v>-0.2295610671618295</v>
      </c>
      <c r="H55" s="27">
        <f t="shared" si="30"/>
        <v>0.58943908883056884</v>
      </c>
      <c r="I55" s="41">
        <v>16</v>
      </c>
      <c r="J55" s="42">
        <f t="shared" si="31"/>
        <v>9.4310254212891014</v>
      </c>
      <c r="K55" s="30">
        <f t="shared" si="34"/>
        <v>0.9431025421289102</v>
      </c>
      <c r="L55" s="43">
        <f t="shared" si="32"/>
        <v>1.7851052589728751</v>
      </c>
      <c r="M55" s="30"/>
      <c r="N55" s="44"/>
      <c r="O55" s="2">
        <f t="shared" si="35"/>
        <v>1.8546528487779232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1.1894923936329491</v>
      </c>
      <c r="O58" s="30">
        <f>Q50</f>
        <v>0.43074962859030852</v>
      </c>
    </row>
    <row r="59" spans="1:25" ht="15" x14ac:dyDescent="0.3">
      <c r="D59"/>
      <c r="E59"/>
      <c r="G59"/>
      <c r="M59" s="2" t="s">
        <v>26</v>
      </c>
      <c r="N59" s="30">
        <f>P53</f>
        <v>1.5903525861699492</v>
      </c>
      <c r="O59" s="30">
        <f>Q53</f>
        <v>0.25769136090344991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0.75765072783463661</v>
      </c>
      <c r="C65" s="30">
        <f>N40</f>
        <v>0.22618322219558584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0.85985187814765462</v>
      </c>
      <c r="C66" s="30">
        <f>N50</f>
        <v>0.21888473926778759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1.2024549421101358</v>
      </c>
      <c r="C67" s="30">
        <f>N43</f>
        <v>0.20941932444590766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1.8785699589827984</v>
      </c>
      <c r="C68" s="30">
        <f>N53</f>
        <v>0.14368740436754629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siNTP</vt:lpstr>
      <vt:lpstr>siTBC1D4</vt:lpstr>
      <vt:lpstr>siTCF19</vt:lpstr>
      <vt:lpstr>siHNF4A</vt:lpstr>
      <vt:lpstr>siHNF4A!Zone_d_impression</vt:lpstr>
      <vt:lpstr>siNTP!Zone_d_impression</vt:lpstr>
      <vt:lpstr>siTBC1D4!Zone_d_impression</vt:lpstr>
      <vt:lpstr>siTCF19!Zone_d_impression</vt:lpstr>
    </vt:vector>
  </TitlesOfParts>
  <Company>CNRS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Fatou Ndiaye</cp:lastModifiedBy>
  <dcterms:created xsi:type="dcterms:W3CDTF">2015-12-08T15:20:20Z</dcterms:created>
  <dcterms:modified xsi:type="dcterms:W3CDTF">2016-05-26T10:22:12Z</dcterms:modified>
</cp:coreProperties>
</file>