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fichiers shinny mis à jour 12.5.16 et news\"/>
    </mc:Choice>
  </mc:AlternateContent>
  <bookViews>
    <workbookView xWindow="9240" yWindow="-15" windowWidth="9150" windowHeight="10155" activeTab="1"/>
  </bookViews>
  <sheets>
    <sheet name="siNTP" sheetId="3" r:id="rId1"/>
    <sheet name="siKLHDC5" sheetId="1" r:id="rId2"/>
    <sheet name="siSRR" sheetId="4" r:id="rId3"/>
    <sheet name="siGRB14" sheetId="5" r:id="rId4"/>
  </sheets>
  <externalReferences>
    <externalReference r:id="rId5"/>
  </externalReferences>
  <definedNames>
    <definedName name="_xlnm.Print_Area" localSheetId="3">siGRB14!$A$1:$Q$83</definedName>
    <definedName name="_xlnm.Print_Area" localSheetId="1">siKLHDC5!$A$1:$Q$83</definedName>
    <definedName name="_xlnm.Print_Area" localSheetId="0">siNTP!$A$1:$Q$83</definedName>
    <definedName name="_xlnm.Print_Area" localSheetId="2">siSRR!$A$1:$Q$83</definedName>
  </definedNames>
  <calcPr calcId="152511"/>
</workbook>
</file>

<file path=xl/calcChain.xml><?xml version="1.0" encoding="utf-8"?>
<calcChain xmlns="http://schemas.openxmlformats.org/spreadsheetml/2006/main">
  <c r="B8" i="5" l="1"/>
  <c r="B13" i="5"/>
  <c r="B9" i="5"/>
  <c r="B13" i="4"/>
  <c r="B9" i="4"/>
  <c r="B13" i="1"/>
  <c r="B9" i="1"/>
  <c r="B13" i="3"/>
  <c r="B8" i="3"/>
  <c r="B8" i="4"/>
  <c r="B8" i="1"/>
  <c r="B9" i="3"/>
  <c r="B10" i="3"/>
  <c r="B11" i="3"/>
  <c r="B12" i="3"/>
  <c r="B10" i="1"/>
  <c r="B11" i="1"/>
  <c r="B12" i="1"/>
  <c r="B12" i="4"/>
  <c r="B10" i="4"/>
  <c r="B11" i="4"/>
  <c r="B11" i="5"/>
  <c r="B10" i="5"/>
  <c r="B12" i="5"/>
  <c r="D55" i="5"/>
  <c r="D54" i="5"/>
  <c r="D53" i="5"/>
  <c r="D52" i="5"/>
  <c r="D51" i="5"/>
  <c r="D50" i="5"/>
  <c r="D45" i="5"/>
  <c r="D44" i="5"/>
  <c r="D43" i="5"/>
  <c r="D42" i="5"/>
  <c r="D41" i="5"/>
  <c r="D40" i="5"/>
  <c r="D36" i="5"/>
  <c r="E36" i="5" s="1"/>
  <c r="F36" i="5" s="1"/>
  <c r="D35" i="5"/>
  <c r="E35" i="5" s="1"/>
  <c r="F35" i="5" s="1"/>
  <c r="D34" i="5"/>
  <c r="D33" i="5"/>
  <c r="D32" i="5"/>
  <c r="E32" i="5" s="1"/>
  <c r="F32" i="5" s="1"/>
  <c r="D31" i="5"/>
  <c r="E31" i="5" s="1"/>
  <c r="F31" i="5" s="1"/>
  <c r="D27" i="5"/>
  <c r="D26" i="5"/>
  <c r="D25" i="5"/>
  <c r="E25" i="5" s="1"/>
  <c r="F25" i="5" s="1"/>
  <c r="D24" i="5"/>
  <c r="E24" i="5" s="1"/>
  <c r="F24" i="5" s="1"/>
  <c r="D23" i="5"/>
  <c r="D22" i="5"/>
  <c r="G13" i="5"/>
  <c r="E13" i="5"/>
  <c r="F13" i="5" s="1"/>
  <c r="H13" i="5" s="1"/>
  <c r="G12" i="5"/>
  <c r="E12" i="5"/>
  <c r="G11" i="5"/>
  <c r="E11" i="5"/>
  <c r="F11" i="5" s="1"/>
  <c r="H11" i="5" s="1"/>
  <c r="G10" i="5"/>
  <c r="E10" i="5"/>
  <c r="G9" i="5"/>
  <c r="E9" i="5"/>
  <c r="F9" i="5" s="1"/>
  <c r="H9" i="5" s="1"/>
  <c r="E8" i="5"/>
  <c r="D55" i="4"/>
  <c r="D54" i="4"/>
  <c r="D53" i="4"/>
  <c r="D52" i="4"/>
  <c r="D51" i="4"/>
  <c r="D50" i="4"/>
  <c r="D45" i="4"/>
  <c r="D44" i="4"/>
  <c r="D43" i="4"/>
  <c r="D42" i="4"/>
  <c r="D41" i="4"/>
  <c r="D40" i="4"/>
  <c r="D36" i="4"/>
  <c r="D35" i="4"/>
  <c r="D34" i="4"/>
  <c r="D33" i="4"/>
  <c r="D32" i="4"/>
  <c r="D31" i="4"/>
  <c r="D27" i="4"/>
  <c r="D26" i="4"/>
  <c r="D25" i="4"/>
  <c r="D24" i="4"/>
  <c r="D23" i="4"/>
  <c r="D22" i="4"/>
  <c r="G13" i="4"/>
  <c r="E13" i="4"/>
  <c r="G12" i="4"/>
  <c r="E12" i="4"/>
  <c r="G11" i="4"/>
  <c r="E11" i="4"/>
  <c r="G10" i="4"/>
  <c r="E10" i="4"/>
  <c r="G9" i="4"/>
  <c r="E9" i="4"/>
  <c r="E8" i="4"/>
  <c r="D51" i="1"/>
  <c r="D52" i="1"/>
  <c r="D53" i="1"/>
  <c r="D54" i="1"/>
  <c r="D55" i="1"/>
  <c r="D50" i="1"/>
  <c r="D41" i="1"/>
  <c r="D42" i="1"/>
  <c r="D43" i="1"/>
  <c r="D44" i="1"/>
  <c r="D45" i="1"/>
  <c r="D40" i="1"/>
  <c r="D23" i="1"/>
  <c r="D24" i="1"/>
  <c r="D25" i="1"/>
  <c r="D26" i="1"/>
  <c r="D27" i="1"/>
  <c r="D22" i="1"/>
  <c r="D55" i="3"/>
  <c r="D54" i="3"/>
  <c r="D53" i="3"/>
  <c r="D52" i="3"/>
  <c r="D51" i="3"/>
  <c r="D50" i="3"/>
  <c r="D45" i="3"/>
  <c r="D44" i="3"/>
  <c r="D43" i="3"/>
  <c r="D42" i="3"/>
  <c r="D41" i="3"/>
  <c r="D40" i="3"/>
  <c r="D36" i="3"/>
  <c r="D35" i="3"/>
  <c r="D34" i="3"/>
  <c r="D33" i="3"/>
  <c r="D32" i="3"/>
  <c r="D31" i="3"/>
  <c r="D27" i="3"/>
  <c r="D26" i="3"/>
  <c r="D25" i="3"/>
  <c r="D24" i="3"/>
  <c r="D23" i="3"/>
  <c r="D22" i="3"/>
  <c r="E13" i="3"/>
  <c r="G13" i="3"/>
  <c r="E12" i="3"/>
  <c r="G12" i="3"/>
  <c r="E11" i="3"/>
  <c r="G11" i="3"/>
  <c r="E10" i="3"/>
  <c r="G10" i="3"/>
  <c r="E9" i="3"/>
  <c r="G9" i="3"/>
  <c r="E8" i="3"/>
  <c r="F10" i="5" l="1"/>
  <c r="H10" i="5" s="1"/>
  <c r="F12" i="5"/>
  <c r="H12" i="5" s="1"/>
  <c r="E22" i="5"/>
  <c r="F22" i="5" s="1"/>
  <c r="E26" i="5"/>
  <c r="F26" i="5" s="1"/>
  <c r="E33" i="5"/>
  <c r="F33" i="5" s="1"/>
  <c r="E40" i="5"/>
  <c r="F40" i="5" s="1"/>
  <c r="E44" i="5"/>
  <c r="F44" i="5" s="1"/>
  <c r="E52" i="5"/>
  <c r="F52" i="5" s="1"/>
  <c r="E23" i="5"/>
  <c r="F23" i="5" s="1"/>
  <c r="E27" i="5"/>
  <c r="F27" i="5" s="1"/>
  <c r="E34" i="5"/>
  <c r="F34" i="5" s="1"/>
  <c r="E41" i="5"/>
  <c r="F41" i="5" s="1"/>
  <c r="E45" i="5"/>
  <c r="F45" i="5" s="1"/>
  <c r="E53" i="5"/>
  <c r="F53" i="5" s="1"/>
  <c r="E42" i="5"/>
  <c r="F42" i="5" s="1"/>
  <c r="E50" i="5"/>
  <c r="F50" i="5" s="1"/>
  <c r="E54" i="5"/>
  <c r="F54" i="5" s="1"/>
  <c r="E43" i="5"/>
  <c r="F43" i="5" s="1"/>
  <c r="E51" i="5"/>
  <c r="F51" i="5" s="1"/>
  <c r="E55" i="5"/>
  <c r="F55" i="5" s="1"/>
  <c r="B16" i="5"/>
  <c r="G22" i="5" s="1"/>
  <c r="H22" i="5" s="1"/>
  <c r="J22" i="5" s="1"/>
  <c r="K22" i="5" s="1"/>
  <c r="B15" i="5"/>
  <c r="G24" i="5"/>
  <c r="H24" i="5" s="1"/>
  <c r="J24" i="5" s="1"/>
  <c r="K24" i="5" s="1"/>
  <c r="G25" i="5"/>
  <c r="H25" i="5" s="1"/>
  <c r="J25" i="5" s="1"/>
  <c r="K25" i="5" s="1"/>
  <c r="G31" i="5"/>
  <c r="H31" i="5" s="1"/>
  <c r="J31" i="5" s="1"/>
  <c r="K31" i="5" s="1"/>
  <c r="G32" i="5"/>
  <c r="H32" i="5" s="1"/>
  <c r="J32" i="5" s="1"/>
  <c r="K32" i="5" s="1"/>
  <c r="G35" i="5"/>
  <c r="H35" i="5" s="1"/>
  <c r="J35" i="5" s="1"/>
  <c r="K35" i="5" s="1"/>
  <c r="G36" i="5"/>
  <c r="H36" i="5" s="1"/>
  <c r="J36" i="5" s="1"/>
  <c r="K36" i="5" s="1"/>
  <c r="G42" i="5"/>
  <c r="H42" i="5" s="1"/>
  <c r="J42" i="5" s="1"/>
  <c r="K42" i="5" s="1"/>
  <c r="G43" i="5"/>
  <c r="H43" i="5" s="1"/>
  <c r="J43" i="5" s="1"/>
  <c r="K43" i="5" s="1"/>
  <c r="G50" i="5"/>
  <c r="H50" i="5" s="1"/>
  <c r="J50" i="5" s="1"/>
  <c r="K50" i="5" s="1"/>
  <c r="G51" i="5"/>
  <c r="H51" i="5" s="1"/>
  <c r="J51" i="5" s="1"/>
  <c r="K51" i="5" s="1"/>
  <c r="G54" i="5"/>
  <c r="H54" i="5" s="1"/>
  <c r="J54" i="5" s="1"/>
  <c r="K54" i="5" s="1"/>
  <c r="G55" i="5"/>
  <c r="H55" i="5" s="1"/>
  <c r="J55" i="5" s="1"/>
  <c r="K55" i="5" s="1"/>
  <c r="F9" i="4"/>
  <c r="H9" i="4" s="1"/>
  <c r="F10" i="4"/>
  <c r="H10" i="4" s="1"/>
  <c r="F11" i="4"/>
  <c r="H11" i="4" s="1"/>
  <c r="B16" i="4" s="1"/>
  <c r="F12" i="4"/>
  <c r="H12" i="4" s="1"/>
  <c r="F13" i="4"/>
  <c r="H13" i="4" s="1"/>
  <c r="E22" i="4"/>
  <c r="F22" i="4" s="1"/>
  <c r="E23" i="4"/>
  <c r="F23" i="4" s="1"/>
  <c r="G23" i="4" s="1"/>
  <c r="H23" i="4" s="1"/>
  <c r="J23" i="4" s="1"/>
  <c r="K23" i="4" s="1"/>
  <c r="E24" i="4"/>
  <c r="F24" i="4" s="1"/>
  <c r="E25" i="4"/>
  <c r="F25" i="4" s="1"/>
  <c r="E26" i="4"/>
  <c r="F26" i="4" s="1"/>
  <c r="E27" i="4"/>
  <c r="F27" i="4" s="1"/>
  <c r="G27" i="4" s="1"/>
  <c r="H27" i="4" s="1"/>
  <c r="J27" i="4" s="1"/>
  <c r="K27" i="4" s="1"/>
  <c r="E31" i="4"/>
  <c r="F31" i="4" s="1"/>
  <c r="E32" i="4"/>
  <c r="F32" i="4" s="1"/>
  <c r="E33" i="4"/>
  <c r="F33" i="4" s="1"/>
  <c r="E34" i="4"/>
  <c r="F34" i="4" s="1"/>
  <c r="G34" i="4" s="1"/>
  <c r="H34" i="4" s="1"/>
  <c r="J34" i="4" s="1"/>
  <c r="K34" i="4" s="1"/>
  <c r="E35" i="4"/>
  <c r="F35" i="4" s="1"/>
  <c r="E36" i="4"/>
  <c r="F36" i="4" s="1"/>
  <c r="E40" i="4"/>
  <c r="F40" i="4" s="1"/>
  <c r="E41" i="4"/>
  <c r="F41" i="4" s="1"/>
  <c r="G41" i="4" s="1"/>
  <c r="H41" i="4" s="1"/>
  <c r="J41" i="4" s="1"/>
  <c r="K41" i="4" s="1"/>
  <c r="E42" i="4"/>
  <c r="F42" i="4" s="1"/>
  <c r="E43" i="4"/>
  <c r="F43" i="4" s="1"/>
  <c r="E44" i="4"/>
  <c r="F44" i="4" s="1"/>
  <c r="E45" i="4"/>
  <c r="F45" i="4" s="1"/>
  <c r="G45" i="4" s="1"/>
  <c r="H45" i="4" s="1"/>
  <c r="J45" i="4" s="1"/>
  <c r="K45" i="4" s="1"/>
  <c r="E50" i="4"/>
  <c r="F50" i="4" s="1"/>
  <c r="G50" i="4" s="1"/>
  <c r="H50" i="4" s="1"/>
  <c r="J50" i="4" s="1"/>
  <c r="K50" i="4" s="1"/>
  <c r="E51" i="4"/>
  <c r="F51" i="4" s="1"/>
  <c r="E52" i="4"/>
  <c r="F52" i="4" s="1"/>
  <c r="E53" i="4"/>
  <c r="F53" i="4" s="1"/>
  <c r="G53" i="4" s="1"/>
  <c r="H53" i="4" s="1"/>
  <c r="J53" i="4" s="1"/>
  <c r="K53" i="4" s="1"/>
  <c r="E54" i="4"/>
  <c r="F54" i="4" s="1"/>
  <c r="G54" i="4" s="1"/>
  <c r="H54" i="4" s="1"/>
  <c r="J54" i="4" s="1"/>
  <c r="K54" i="4" s="1"/>
  <c r="E55" i="4"/>
  <c r="F55" i="4" s="1"/>
  <c r="B15" i="4"/>
  <c r="F9" i="3"/>
  <c r="H9" i="3" s="1"/>
  <c r="B16" i="3" s="1"/>
  <c r="F10" i="3"/>
  <c r="H10" i="3" s="1"/>
  <c r="F11" i="3"/>
  <c r="H11" i="3" s="1"/>
  <c r="F12" i="3"/>
  <c r="H12" i="3" s="1"/>
  <c r="F13" i="3"/>
  <c r="H13" i="3" s="1"/>
  <c r="E22" i="3"/>
  <c r="F22" i="3" s="1"/>
  <c r="E23" i="3"/>
  <c r="F23" i="3" s="1"/>
  <c r="E24" i="3"/>
  <c r="F24" i="3" s="1"/>
  <c r="E25" i="3"/>
  <c r="F25" i="3" s="1"/>
  <c r="E26" i="3"/>
  <c r="F26" i="3" s="1"/>
  <c r="E27" i="3"/>
  <c r="F27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40" i="3"/>
  <c r="F40" i="3" s="1"/>
  <c r="E41" i="3"/>
  <c r="F41" i="3" s="1"/>
  <c r="E42" i="3"/>
  <c r="F42" i="3" s="1"/>
  <c r="E43" i="3"/>
  <c r="F43" i="3" s="1"/>
  <c r="E44" i="3"/>
  <c r="F44" i="3" s="1"/>
  <c r="E45" i="3"/>
  <c r="F45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D36" i="1"/>
  <c r="D35" i="1"/>
  <c r="D34" i="1"/>
  <c r="D33" i="1"/>
  <c r="D32" i="1"/>
  <c r="D31" i="1"/>
  <c r="E13" i="1"/>
  <c r="G13" i="1"/>
  <c r="E12" i="1"/>
  <c r="G12" i="1"/>
  <c r="E11" i="1"/>
  <c r="G11" i="1"/>
  <c r="E10" i="1"/>
  <c r="G10" i="1"/>
  <c r="E9" i="1"/>
  <c r="G9" i="1"/>
  <c r="E8" i="1"/>
  <c r="E36" i="1" s="1"/>
  <c r="F36" i="1" s="1"/>
  <c r="G42" i="4" l="1"/>
  <c r="H42" i="4" s="1"/>
  <c r="J42" i="4" s="1"/>
  <c r="K42" i="4" s="1"/>
  <c r="G35" i="4"/>
  <c r="H35" i="4" s="1"/>
  <c r="J35" i="4" s="1"/>
  <c r="K35" i="4" s="1"/>
  <c r="G31" i="4"/>
  <c r="H31" i="4" s="1"/>
  <c r="J31" i="4" s="1"/>
  <c r="K31" i="4" s="1"/>
  <c r="G24" i="4"/>
  <c r="H24" i="4" s="1"/>
  <c r="J24" i="4" s="1"/>
  <c r="K24" i="4" s="1"/>
  <c r="G25" i="3"/>
  <c r="H25" i="3" s="1"/>
  <c r="J25" i="3" s="1"/>
  <c r="K25" i="3" s="1"/>
  <c r="G22" i="4"/>
  <c r="H22" i="4" s="1"/>
  <c r="J22" i="4" s="1"/>
  <c r="K22" i="4" s="1"/>
  <c r="G26" i="4"/>
  <c r="H26" i="4" s="1"/>
  <c r="J26" i="4" s="1"/>
  <c r="K26" i="4" s="1"/>
  <c r="G33" i="4"/>
  <c r="H33" i="4" s="1"/>
  <c r="J33" i="4" s="1"/>
  <c r="K33" i="4" s="1"/>
  <c r="G40" i="4"/>
  <c r="H40" i="4" s="1"/>
  <c r="J40" i="4" s="1"/>
  <c r="K40" i="4" s="1"/>
  <c r="G44" i="4"/>
  <c r="H44" i="4" s="1"/>
  <c r="J44" i="4" s="1"/>
  <c r="K44" i="4" s="1"/>
  <c r="G52" i="4"/>
  <c r="H52" i="4" s="1"/>
  <c r="J52" i="4" s="1"/>
  <c r="K52" i="4" s="1"/>
  <c r="G32" i="4"/>
  <c r="H32" i="4" s="1"/>
  <c r="J32" i="4" s="1"/>
  <c r="K32" i="4" s="1"/>
  <c r="G51" i="4"/>
  <c r="H51" i="4" s="1"/>
  <c r="J51" i="4" s="1"/>
  <c r="K51" i="4" s="1"/>
  <c r="G25" i="4"/>
  <c r="H25" i="4" s="1"/>
  <c r="J25" i="4" s="1"/>
  <c r="K25" i="4" s="1"/>
  <c r="G36" i="4"/>
  <c r="H36" i="4" s="1"/>
  <c r="J36" i="4" s="1"/>
  <c r="K36" i="4" s="1"/>
  <c r="G43" i="4"/>
  <c r="H43" i="4" s="1"/>
  <c r="J43" i="4" s="1"/>
  <c r="K43" i="4" s="1"/>
  <c r="G55" i="4"/>
  <c r="H55" i="4" s="1"/>
  <c r="J55" i="4" s="1"/>
  <c r="K55" i="4" s="1"/>
  <c r="L36" i="4" s="1"/>
  <c r="M36" i="4" s="1"/>
  <c r="B15" i="3"/>
  <c r="G27" i="3" s="1"/>
  <c r="H27" i="3" s="1"/>
  <c r="J27" i="3" s="1"/>
  <c r="K27" i="3" s="1"/>
  <c r="G53" i="5"/>
  <c r="H53" i="5" s="1"/>
  <c r="J53" i="5" s="1"/>
  <c r="K53" i="5" s="1"/>
  <c r="G45" i="5"/>
  <c r="H45" i="5" s="1"/>
  <c r="J45" i="5" s="1"/>
  <c r="K45" i="5" s="1"/>
  <c r="G41" i="5"/>
  <c r="H41" i="5" s="1"/>
  <c r="J41" i="5" s="1"/>
  <c r="K41" i="5" s="1"/>
  <c r="G34" i="5"/>
  <c r="H34" i="5" s="1"/>
  <c r="J34" i="5" s="1"/>
  <c r="K34" i="5" s="1"/>
  <c r="G27" i="5"/>
  <c r="H27" i="5" s="1"/>
  <c r="J27" i="5" s="1"/>
  <c r="K27" i="5" s="1"/>
  <c r="G23" i="5"/>
  <c r="H23" i="5" s="1"/>
  <c r="J23" i="5" s="1"/>
  <c r="K23" i="5" s="1"/>
  <c r="G52" i="5"/>
  <c r="H52" i="5" s="1"/>
  <c r="J52" i="5" s="1"/>
  <c r="K52" i="5" s="1"/>
  <c r="L24" i="5" s="1"/>
  <c r="M24" i="5" s="1"/>
  <c r="G44" i="5"/>
  <c r="H44" i="5" s="1"/>
  <c r="J44" i="5" s="1"/>
  <c r="K44" i="5" s="1"/>
  <c r="G40" i="5"/>
  <c r="H40" i="5" s="1"/>
  <c r="J40" i="5" s="1"/>
  <c r="K40" i="5" s="1"/>
  <c r="G33" i="5"/>
  <c r="H33" i="5" s="1"/>
  <c r="J33" i="5" s="1"/>
  <c r="K33" i="5" s="1"/>
  <c r="G26" i="5"/>
  <c r="H26" i="5" s="1"/>
  <c r="J26" i="5" s="1"/>
  <c r="K26" i="5" s="1"/>
  <c r="L36" i="5"/>
  <c r="M36" i="5" s="1"/>
  <c r="L35" i="5"/>
  <c r="M35" i="5" s="1"/>
  <c r="L34" i="5"/>
  <c r="M34" i="5" s="1"/>
  <c r="L33" i="5"/>
  <c r="M33" i="5" s="1"/>
  <c r="L32" i="5"/>
  <c r="M32" i="5" s="1"/>
  <c r="L31" i="5"/>
  <c r="M31" i="5" s="1"/>
  <c r="L27" i="5"/>
  <c r="M27" i="5" s="1"/>
  <c r="L26" i="5"/>
  <c r="M26" i="5" s="1"/>
  <c r="L25" i="5"/>
  <c r="M25" i="5" s="1"/>
  <c r="L23" i="5"/>
  <c r="M23" i="5" s="1"/>
  <c r="L22" i="5"/>
  <c r="M22" i="5" s="1"/>
  <c r="L35" i="4"/>
  <c r="M35" i="4" s="1"/>
  <c r="L34" i="4"/>
  <c r="M34" i="4" s="1"/>
  <c r="L33" i="4"/>
  <c r="M33" i="4" s="1"/>
  <c r="L32" i="4"/>
  <c r="M32" i="4" s="1"/>
  <c r="L31" i="4"/>
  <c r="M31" i="4" s="1"/>
  <c r="L27" i="4"/>
  <c r="M27" i="4" s="1"/>
  <c r="L26" i="4"/>
  <c r="M26" i="4" s="1"/>
  <c r="L25" i="4"/>
  <c r="M25" i="4" s="1"/>
  <c r="L24" i="4"/>
  <c r="M24" i="4" s="1"/>
  <c r="L23" i="4"/>
  <c r="M23" i="4" s="1"/>
  <c r="L22" i="4"/>
  <c r="M22" i="4" s="1"/>
  <c r="F9" i="1"/>
  <c r="H9" i="1" s="1"/>
  <c r="F10" i="1"/>
  <c r="H10" i="1" s="1"/>
  <c r="F11" i="1"/>
  <c r="H11" i="1" s="1"/>
  <c r="F12" i="1"/>
  <c r="H12" i="1" s="1"/>
  <c r="B15" i="1" s="1"/>
  <c r="F13" i="1"/>
  <c r="H13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31" i="1"/>
  <c r="F31" i="1" s="1"/>
  <c r="E33" i="1"/>
  <c r="F33" i="1" s="1"/>
  <c r="E35" i="1"/>
  <c r="F35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50" i="1"/>
  <c r="F50" i="1" s="1"/>
  <c r="E51" i="1"/>
  <c r="F51" i="1" s="1"/>
  <c r="E53" i="1"/>
  <c r="F53" i="1" s="1"/>
  <c r="E55" i="1"/>
  <c r="F55" i="1" s="1"/>
  <c r="E52" i="1"/>
  <c r="F52" i="1" s="1"/>
  <c r="E54" i="1"/>
  <c r="F54" i="1" s="1"/>
  <c r="E32" i="1"/>
  <c r="F32" i="1" s="1"/>
  <c r="E34" i="1"/>
  <c r="F34" i="1" s="1"/>
  <c r="G43" i="3" l="1"/>
  <c r="H43" i="3" s="1"/>
  <c r="J43" i="3" s="1"/>
  <c r="K43" i="3" s="1"/>
  <c r="L25" i="3" s="1"/>
  <c r="M25" i="3" s="1"/>
  <c r="G31" i="3"/>
  <c r="H31" i="3" s="1"/>
  <c r="J31" i="3" s="1"/>
  <c r="K31" i="3" s="1"/>
  <c r="G45" i="3"/>
  <c r="H45" i="3" s="1"/>
  <c r="J45" i="3" s="1"/>
  <c r="K45" i="3" s="1"/>
  <c r="L27" i="3" s="1"/>
  <c r="G53" i="3"/>
  <c r="H53" i="3" s="1"/>
  <c r="J53" i="3" s="1"/>
  <c r="K53" i="3" s="1"/>
  <c r="G52" i="3"/>
  <c r="H52" i="3" s="1"/>
  <c r="J52" i="3" s="1"/>
  <c r="K52" i="3" s="1"/>
  <c r="G36" i="3"/>
  <c r="H36" i="3" s="1"/>
  <c r="J36" i="3" s="1"/>
  <c r="K36" i="3" s="1"/>
  <c r="G42" i="3"/>
  <c r="H42" i="3" s="1"/>
  <c r="J42" i="3" s="1"/>
  <c r="K42" i="3" s="1"/>
  <c r="G35" i="3"/>
  <c r="H35" i="3" s="1"/>
  <c r="J35" i="3" s="1"/>
  <c r="K35" i="3" s="1"/>
  <c r="G44" i="3"/>
  <c r="H44" i="3" s="1"/>
  <c r="J44" i="3" s="1"/>
  <c r="K44" i="3" s="1"/>
  <c r="G41" i="3"/>
  <c r="H41" i="3" s="1"/>
  <c r="J41" i="3" s="1"/>
  <c r="K41" i="3" s="1"/>
  <c r="G40" i="3"/>
  <c r="H40" i="3" s="1"/>
  <c r="J40" i="3" s="1"/>
  <c r="K40" i="3" s="1"/>
  <c r="B16" i="1"/>
  <c r="G55" i="3"/>
  <c r="H55" i="3" s="1"/>
  <c r="J55" i="3" s="1"/>
  <c r="K55" i="3" s="1"/>
  <c r="G51" i="3"/>
  <c r="H51" i="3" s="1"/>
  <c r="J51" i="3" s="1"/>
  <c r="K51" i="3" s="1"/>
  <c r="G50" i="3"/>
  <c r="H50" i="3" s="1"/>
  <c r="J50" i="3" s="1"/>
  <c r="K50" i="3" s="1"/>
  <c r="G33" i="3"/>
  <c r="H33" i="3" s="1"/>
  <c r="J33" i="3" s="1"/>
  <c r="K33" i="3" s="1"/>
  <c r="L33" i="3" s="1"/>
  <c r="M33" i="3" s="1"/>
  <c r="G34" i="3"/>
  <c r="H34" i="3" s="1"/>
  <c r="J34" i="3" s="1"/>
  <c r="K34" i="3" s="1"/>
  <c r="L34" i="3" s="1"/>
  <c r="M34" i="3" s="1"/>
  <c r="G22" i="3"/>
  <c r="H22" i="3" s="1"/>
  <c r="J22" i="3" s="1"/>
  <c r="K22" i="3" s="1"/>
  <c r="L22" i="3" s="1"/>
  <c r="M22" i="3" s="1"/>
  <c r="G32" i="3"/>
  <c r="H32" i="3" s="1"/>
  <c r="J32" i="3" s="1"/>
  <c r="K32" i="3" s="1"/>
  <c r="G24" i="3"/>
  <c r="H24" i="3" s="1"/>
  <c r="J24" i="3" s="1"/>
  <c r="K24" i="3" s="1"/>
  <c r="L24" i="3" s="1"/>
  <c r="M24" i="3" s="1"/>
  <c r="G54" i="3"/>
  <c r="H54" i="3" s="1"/>
  <c r="J54" i="3" s="1"/>
  <c r="K54" i="3" s="1"/>
  <c r="G26" i="3"/>
  <c r="H26" i="3" s="1"/>
  <c r="J26" i="3" s="1"/>
  <c r="K26" i="3" s="1"/>
  <c r="L26" i="3" s="1"/>
  <c r="M26" i="3" s="1"/>
  <c r="G23" i="3"/>
  <c r="H23" i="3" s="1"/>
  <c r="J23" i="3" s="1"/>
  <c r="K23" i="3" s="1"/>
  <c r="L23" i="3" s="1"/>
  <c r="M23" i="3" s="1"/>
  <c r="L40" i="5"/>
  <c r="L41" i="5"/>
  <c r="L42" i="5"/>
  <c r="L43" i="5"/>
  <c r="L44" i="5"/>
  <c r="L45" i="5"/>
  <c r="L50" i="5"/>
  <c r="L51" i="5"/>
  <c r="L52" i="5"/>
  <c r="L53" i="5"/>
  <c r="L54" i="5"/>
  <c r="O54" i="5" s="1"/>
  <c r="L55" i="5"/>
  <c r="L40" i="4"/>
  <c r="L41" i="4"/>
  <c r="L42" i="4"/>
  <c r="L43" i="4"/>
  <c r="L44" i="4"/>
  <c r="L45" i="4"/>
  <c r="L50" i="4"/>
  <c r="L51" i="4"/>
  <c r="L52" i="4"/>
  <c r="O52" i="4" s="1"/>
  <c r="L53" i="4"/>
  <c r="L54" i="4"/>
  <c r="L55" i="4"/>
  <c r="L40" i="3"/>
  <c r="L41" i="3"/>
  <c r="L42" i="3"/>
  <c r="L43" i="3"/>
  <c r="L44" i="3"/>
  <c r="L52" i="3"/>
  <c r="O52" i="3" s="1"/>
  <c r="L53" i="3"/>
  <c r="M27" i="3" l="1"/>
  <c r="L45" i="3"/>
  <c r="O55" i="4"/>
  <c r="O51" i="4"/>
  <c r="O52" i="5"/>
  <c r="G25" i="1"/>
  <c r="H25" i="1" s="1"/>
  <c r="J25" i="1" s="1"/>
  <c r="K25" i="1" s="1"/>
  <c r="G22" i="1"/>
  <c r="H22" i="1" s="1"/>
  <c r="J22" i="1" s="1"/>
  <c r="K22" i="1" s="1"/>
  <c r="G33" i="1"/>
  <c r="H33" i="1" s="1"/>
  <c r="J33" i="1" s="1"/>
  <c r="K33" i="1" s="1"/>
  <c r="G27" i="1"/>
  <c r="H27" i="1" s="1"/>
  <c r="J27" i="1" s="1"/>
  <c r="K27" i="1" s="1"/>
  <c r="G51" i="1"/>
  <c r="H51" i="1" s="1"/>
  <c r="J51" i="1" s="1"/>
  <c r="K51" i="1" s="1"/>
  <c r="G35" i="1"/>
  <c r="H35" i="1" s="1"/>
  <c r="J35" i="1" s="1"/>
  <c r="K35" i="1" s="1"/>
  <c r="G50" i="1"/>
  <c r="H50" i="1" s="1"/>
  <c r="J50" i="1" s="1"/>
  <c r="K50" i="1" s="1"/>
  <c r="G55" i="1"/>
  <c r="H55" i="1" s="1"/>
  <c r="J55" i="1" s="1"/>
  <c r="K55" i="1" s="1"/>
  <c r="G42" i="1"/>
  <c r="H42" i="1" s="1"/>
  <c r="J42" i="1" s="1"/>
  <c r="K42" i="1" s="1"/>
  <c r="G44" i="1"/>
  <c r="H44" i="1" s="1"/>
  <c r="J44" i="1" s="1"/>
  <c r="K44" i="1" s="1"/>
  <c r="G36" i="1"/>
  <c r="H36" i="1" s="1"/>
  <c r="J36" i="1" s="1"/>
  <c r="K36" i="1" s="1"/>
  <c r="G53" i="1"/>
  <c r="H53" i="1" s="1"/>
  <c r="J53" i="1" s="1"/>
  <c r="K53" i="1" s="1"/>
  <c r="G26" i="1"/>
  <c r="H26" i="1" s="1"/>
  <c r="J26" i="1" s="1"/>
  <c r="K26" i="1" s="1"/>
  <c r="G40" i="1"/>
  <c r="H40" i="1" s="1"/>
  <c r="J40" i="1" s="1"/>
  <c r="K40" i="1" s="1"/>
  <c r="G43" i="1"/>
  <c r="H43" i="1" s="1"/>
  <c r="J43" i="1" s="1"/>
  <c r="K43" i="1" s="1"/>
  <c r="G31" i="1"/>
  <c r="H31" i="1" s="1"/>
  <c r="J31" i="1" s="1"/>
  <c r="K31" i="1" s="1"/>
  <c r="L31" i="1" s="1"/>
  <c r="M31" i="1" s="1"/>
  <c r="G23" i="1"/>
  <c r="H23" i="1" s="1"/>
  <c r="J23" i="1" s="1"/>
  <c r="K23" i="1" s="1"/>
  <c r="G52" i="1"/>
  <c r="H52" i="1" s="1"/>
  <c r="J52" i="1" s="1"/>
  <c r="K52" i="1" s="1"/>
  <c r="G24" i="1"/>
  <c r="H24" i="1" s="1"/>
  <c r="J24" i="1" s="1"/>
  <c r="K24" i="1" s="1"/>
  <c r="O54" i="4"/>
  <c r="O55" i="5"/>
  <c r="O51" i="5"/>
  <c r="L32" i="3"/>
  <c r="G34" i="1"/>
  <c r="H34" i="1" s="1"/>
  <c r="J34" i="1" s="1"/>
  <c r="K34" i="1" s="1"/>
  <c r="L34" i="1" s="1"/>
  <c r="M34" i="1" s="1"/>
  <c r="L35" i="3"/>
  <c r="G32" i="1"/>
  <c r="H32" i="1" s="1"/>
  <c r="J32" i="1" s="1"/>
  <c r="K32" i="1" s="1"/>
  <c r="L32" i="1" s="1"/>
  <c r="M32" i="1" s="1"/>
  <c r="L31" i="3"/>
  <c r="G45" i="1"/>
  <c r="H45" i="1" s="1"/>
  <c r="J45" i="1" s="1"/>
  <c r="K45" i="1" s="1"/>
  <c r="L36" i="3"/>
  <c r="G54" i="1"/>
  <c r="H54" i="1" s="1"/>
  <c r="J54" i="1" s="1"/>
  <c r="K54" i="1" s="1"/>
  <c r="G41" i="1"/>
  <c r="H41" i="1" s="1"/>
  <c r="J41" i="1" s="1"/>
  <c r="K41" i="1" s="1"/>
  <c r="O53" i="5"/>
  <c r="N53" i="5"/>
  <c r="C68" i="5" s="1"/>
  <c r="M53" i="5"/>
  <c r="B68" i="5" s="1"/>
  <c r="O50" i="5"/>
  <c r="N50" i="5"/>
  <c r="C66" i="5" s="1"/>
  <c r="M50" i="5"/>
  <c r="B66" i="5" s="1"/>
  <c r="N43" i="5"/>
  <c r="C67" i="5" s="1"/>
  <c r="M43" i="5"/>
  <c r="B67" i="5" s="1"/>
  <c r="N40" i="5"/>
  <c r="C65" i="5" s="1"/>
  <c r="M40" i="5"/>
  <c r="B65" i="5" s="1"/>
  <c r="O53" i="4"/>
  <c r="N53" i="4"/>
  <c r="C68" i="4" s="1"/>
  <c r="M53" i="4"/>
  <c r="B68" i="4" s="1"/>
  <c r="O50" i="4"/>
  <c r="N50" i="4"/>
  <c r="C66" i="4" s="1"/>
  <c r="M50" i="4"/>
  <c r="B66" i="4" s="1"/>
  <c r="N43" i="4"/>
  <c r="C67" i="4" s="1"/>
  <c r="M43" i="4"/>
  <c r="B67" i="4" s="1"/>
  <c r="N40" i="4"/>
  <c r="C65" i="4" s="1"/>
  <c r="M40" i="4"/>
  <c r="B65" i="4" s="1"/>
  <c r="O53" i="3"/>
  <c r="N43" i="3"/>
  <c r="C67" i="3" s="1"/>
  <c r="M43" i="3"/>
  <c r="B67" i="3" s="1"/>
  <c r="N40" i="3"/>
  <c r="C65" i="3" s="1"/>
  <c r="M40" i="3"/>
  <c r="B65" i="3" s="1"/>
  <c r="L50" i="1"/>
  <c r="M31" i="3" l="1"/>
  <c r="L50" i="3"/>
  <c r="M32" i="3"/>
  <c r="L51" i="3"/>
  <c r="O51" i="3" s="1"/>
  <c r="L24" i="1"/>
  <c r="L36" i="1"/>
  <c r="M36" i="1" s="1"/>
  <c r="L33" i="1"/>
  <c r="L35" i="1"/>
  <c r="L22" i="1"/>
  <c r="M36" i="3"/>
  <c r="L55" i="3"/>
  <c r="O55" i="3" s="1"/>
  <c r="M35" i="3"/>
  <c r="L54" i="3"/>
  <c r="L23" i="1"/>
  <c r="L26" i="1"/>
  <c r="L51" i="1"/>
  <c r="L25" i="1"/>
  <c r="M25" i="1" s="1"/>
  <c r="L53" i="1"/>
  <c r="L55" i="1"/>
  <c r="L27" i="1"/>
  <c r="Q50" i="5"/>
  <c r="O58" i="5" s="1"/>
  <c r="P50" i="5"/>
  <c r="N58" i="5" s="1"/>
  <c r="Q53" i="5"/>
  <c r="O59" i="5" s="1"/>
  <c r="P53" i="5"/>
  <c r="N59" i="5" s="1"/>
  <c r="Q50" i="4"/>
  <c r="O58" i="4" s="1"/>
  <c r="P50" i="4"/>
  <c r="N58" i="4" s="1"/>
  <c r="Q53" i="4"/>
  <c r="O59" i="4" s="1"/>
  <c r="P53" i="4"/>
  <c r="N59" i="4" s="1"/>
  <c r="M26" i="1" l="1"/>
  <c r="L44" i="1"/>
  <c r="M33" i="1"/>
  <c r="L52" i="1"/>
  <c r="M23" i="1"/>
  <c r="L41" i="1"/>
  <c r="O51" i="1" s="1"/>
  <c r="O54" i="3"/>
  <c r="N53" i="3"/>
  <c r="C68" i="3" s="1"/>
  <c r="M53" i="3"/>
  <c r="B68" i="3" s="1"/>
  <c r="M22" i="1"/>
  <c r="L40" i="1"/>
  <c r="L43" i="1"/>
  <c r="N50" i="3"/>
  <c r="C66" i="3" s="1"/>
  <c r="M50" i="3"/>
  <c r="B66" i="3" s="1"/>
  <c r="O50" i="3"/>
  <c r="M27" i="1"/>
  <c r="L45" i="1"/>
  <c r="O55" i="1" s="1"/>
  <c r="M35" i="1"/>
  <c r="L54" i="1"/>
  <c r="M24" i="1"/>
  <c r="L42" i="1"/>
  <c r="M53" i="1" l="1"/>
  <c r="B68" i="1" s="1"/>
  <c r="N53" i="1"/>
  <c r="C68" i="1" s="1"/>
  <c r="O54" i="1"/>
  <c r="Q50" i="3"/>
  <c r="O58" i="3" s="1"/>
  <c r="P50" i="3"/>
  <c r="N58" i="3" s="1"/>
  <c r="M40" i="1"/>
  <c r="B65" i="1" s="1"/>
  <c r="N40" i="1"/>
  <c r="C65" i="1" s="1"/>
  <c r="O50" i="1"/>
  <c r="P53" i="3"/>
  <c r="N59" i="3" s="1"/>
  <c r="Q53" i="3"/>
  <c r="O59" i="3" s="1"/>
  <c r="M50" i="1"/>
  <c r="B66" i="1" s="1"/>
  <c r="O52" i="1"/>
  <c r="N50" i="1"/>
  <c r="C66" i="1" s="1"/>
  <c r="N43" i="1"/>
  <c r="C67" i="1" s="1"/>
  <c r="M43" i="1"/>
  <c r="B67" i="1" s="1"/>
  <c r="O53" i="1"/>
  <c r="Q53" i="1" l="1"/>
  <c r="O59" i="1" s="1"/>
  <c r="P53" i="1"/>
  <c r="N59" i="1" s="1"/>
  <c r="Q50" i="1"/>
  <c r="O58" i="1" s="1"/>
  <c r="P50" i="1"/>
  <c r="N58" i="1" s="1"/>
</calcChain>
</file>

<file path=xl/sharedStrings.xml><?xml version="1.0" encoding="utf-8"?>
<sst xmlns="http://schemas.openxmlformats.org/spreadsheetml/2006/main" count="397" uniqueCount="44">
  <si>
    <t>Date</t>
  </si>
  <si>
    <t>passage</t>
  </si>
  <si>
    <t>operateur</t>
  </si>
  <si>
    <t>mU/L</t>
    <phoneticPr fontId="0" type="noConversion"/>
  </si>
  <si>
    <t>Calibrator µg/L</t>
  </si>
  <si>
    <t xml:space="preserve">  Dulicate O.D</t>
  </si>
  <si>
    <t>Means</t>
  </si>
  <si>
    <t>Means-blank</t>
  </si>
  <si>
    <t>log (Conc)</t>
    <phoneticPr fontId="0" type="noConversion"/>
  </si>
  <si>
    <t>log (Abs)</t>
    <phoneticPr fontId="0" type="noConversion"/>
  </si>
  <si>
    <t>Slope</t>
  </si>
  <si>
    <t>Intercept</t>
  </si>
  <si>
    <t>Insulin content samples dil 500X (LYSAT)</t>
  </si>
  <si>
    <t>ng insulin/TOTAL CELLS</t>
  </si>
  <si>
    <t>Samples</t>
  </si>
  <si>
    <t>O.D</t>
  </si>
  <si>
    <t>mean</t>
    <phoneticPr fontId="0" type="noConversion"/>
  </si>
  <si>
    <t>mean-BK</t>
    <phoneticPr fontId="0" type="noConversion"/>
  </si>
  <si>
    <t>log conc</t>
    <phoneticPr fontId="0" type="noConversion"/>
  </si>
  <si>
    <t>µg/L</t>
  </si>
  <si>
    <t>dilutions to measure</t>
    <phoneticPr fontId="0" type="noConversion"/>
  </si>
  <si>
    <t>Final conc  µg/L</t>
  </si>
  <si>
    <t>Total ng (in 50 ul)</t>
  </si>
  <si>
    <t>Total content</t>
  </si>
  <si>
    <t>ug insulin/million cells</t>
  </si>
  <si>
    <t>16,7 mM Glc</t>
  </si>
  <si>
    <t>16,7 mM Glc + IBMX</t>
  </si>
  <si>
    <t>Insulin secretion samples 0,5 mM dil 16x (SN1)</t>
  </si>
  <si>
    <t xml:space="preserve"> insulin secretion (% of content) </t>
  </si>
  <si>
    <t>Total ng (in 100 ul)</t>
    <phoneticPr fontId="0" type="noConversion"/>
  </si>
  <si>
    <t xml:space="preserve"> insulin secretion (% of content) </t>
    <phoneticPr fontId="0" type="noConversion"/>
  </si>
  <si>
    <t>Mean tripl</t>
  </si>
  <si>
    <t>Ectype</t>
  </si>
  <si>
    <t>0,5 mM Glc</t>
  </si>
  <si>
    <t>0,5 mM Glc + IBMX</t>
  </si>
  <si>
    <t>Insulin secretion samples 16,7 mM Glc dil 16x (SN2)</t>
  </si>
  <si>
    <t>16,7mM/0,5mM</t>
  </si>
  <si>
    <t>Fold change</t>
  </si>
  <si>
    <t>Mean</t>
  </si>
  <si>
    <t>ectype</t>
  </si>
  <si>
    <t>viabilité</t>
  </si>
  <si>
    <t>J0</t>
  </si>
  <si>
    <t>J3</t>
  </si>
  <si>
    <t>Fatou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</si>
</sst>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3" x14ac:knownFonts="1">
    <font>
      <sz val="10"/>
      <name val="Comic Sans MS"/>
      <family val="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mic Sans MS"/>
      <family val="4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indexed="48"/>
      <name val="Arial"/>
      <family val="2"/>
    </font>
    <font>
      <b/>
      <sz val="8"/>
      <name val="Arial"/>
      <family val="2"/>
    </font>
    <font>
      <sz val="18"/>
      <color indexed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5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0" fontId="2" fillId="0" borderId="0"/>
    <xf numFmtId="0" fontId="2" fillId="2" borderId="1" applyNumberFormat="0" applyFont="0" applyAlignment="0" applyProtection="0"/>
    <xf numFmtId="0" fontId="3" fillId="0" borderId="0"/>
    <xf numFmtId="0" fontId="2" fillId="0" borderId="0"/>
    <xf numFmtId="0" fontId="2" fillId="0" borderId="0"/>
    <xf numFmtId="0" fontId="1" fillId="0" borderId="0"/>
  </cellStyleXfs>
  <cellXfs count="66">
    <xf numFmtId="0" fontId="0" fillId="0" borderId="0" xfId="0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4" fillId="0" borderId="2" xfId="0" applyFont="1" applyBorder="1" applyAlignment="1">
      <alignment horizontal="left"/>
    </xf>
    <xf numFmtId="0" fontId="7" fillId="0" borderId="2" xfId="0" applyFont="1" applyBorder="1" applyAlignment="1" applyProtection="1">
      <alignment horizontal="center"/>
    </xf>
    <xf numFmtId="0" fontId="7" fillId="0" borderId="3" xfId="0" applyFont="1" applyBorder="1" applyAlignment="1" applyProtection="1">
      <alignment horizontal="center"/>
      <protection locked="0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0" fontId="2" fillId="0" borderId="0" xfId="1" applyFill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2" xfId="0" applyFont="1" applyBorder="1" applyAlignment="1">
      <alignment horizontal="left"/>
    </xf>
    <xf numFmtId="0" fontId="7" fillId="0" borderId="2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2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4" borderId="0" xfId="0" applyFont="1" applyFill="1" applyAlignment="1">
      <alignment horizontal="center"/>
    </xf>
    <xf numFmtId="165" fontId="4" fillId="0" borderId="0" xfId="0" applyNumberFormat="1" applyFont="1" applyAlignment="1">
      <alignment horizontal="center"/>
    </xf>
    <xf numFmtId="165" fontId="4" fillId="0" borderId="0" xfId="0" applyNumberFormat="1" applyFont="1" applyFill="1" applyAlignment="1">
      <alignment horizontal="center"/>
    </xf>
    <xf numFmtId="165" fontId="9" fillId="0" borderId="0" xfId="0" applyNumberFormat="1" applyFont="1" applyAlignment="1">
      <alignment horizontal="center"/>
    </xf>
    <xf numFmtId="2" fontId="11" fillId="0" borderId="5" xfId="0" applyNumberFormat="1" applyFont="1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1" fontId="4" fillId="4" borderId="0" xfId="0" applyNumberFormat="1" applyFont="1" applyFill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165" fontId="4" fillId="0" borderId="5" xfId="0" applyNumberFormat="1" applyFont="1" applyBorder="1" applyAlignment="1">
      <alignment horizontal="center"/>
    </xf>
    <xf numFmtId="2" fontId="9" fillId="0" borderId="6" xfId="0" applyNumberFormat="1" applyFont="1" applyBorder="1" applyAlignment="1">
      <alignment horizontal="center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1" fontId="4" fillId="0" borderId="0" xfId="0" applyNumberFormat="1" applyFont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9" fillId="0" borderId="0" xfId="0" applyFont="1" applyFill="1" applyAlignment="1">
      <alignment horizontal="left"/>
    </xf>
    <xf numFmtId="0" fontId="9" fillId="0" borderId="11" xfId="0" applyFont="1" applyBorder="1" applyAlignment="1">
      <alignment horizontal="center"/>
    </xf>
    <xf numFmtId="2" fontId="9" fillId="0" borderId="1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0" xfId="0" applyFont="1" applyFill="1" applyBorder="1" applyAlignment="1">
      <alignment horizontal="left"/>
    </xf>
    <xf numFmtId="2" fontId="4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2" fontId="9" fillId="0" borderId="0" xfId="0" applyNumberFormat="1" applyFont="1" applyBorder="1" applyAlignment="1">
      <alignment horizontal="center"/>
    </xf>
    <xf numFmtId="14" fontId="9" fillId="0" borderId="0" xfId="0" applyNumberFormat="1" applyFont="1" applyBorder="1" applyAlignment="1">
      <alignment horizontal="center"/>
    </xf>
    <xf numFmtId="1" fontId="4" fillId="0" borderId="0" xfId="0" applyNumberFormat="1" applyFont="1" applyAlignment="1">
      <alignment horizontal="center"/>
    </xf>
    <xf numFmtId="0" fontId="4" fillId="0" borderId="11" xfId="0" applyFont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6" fillId="0" borderId="0" xfId="0" applyFont="1" applyBorder="1" applyAlignment="1">
      <alignment horizontal="left"/>
    </xf>
    <xf numFmtId="0" fontId="0" fillId="0" borderId="2" xfId="0" applyBorder="1" applyAlignment="1">
      <alignment horizontal="center"/>
    </xf>
  </cellXfs>
  <cellStyles count="7">
    <cellStyle name="Commentaire 2" xfId="2"/>
    <cellStyle name="Normal" xfId="0" builtinId="0"/>
    <cellStyle name="Normal 2" xfId="1"/>
    <cellStyle name="Normal 2 2" xfId="6"/>
    <cellStyle name="Normal 3" xfId="3"/>
    <cellStyle name="Normal 4" xfId="4"/>
    <cellStyle name="Normal 5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siNTP!$G$9:$G$13</c:f>
              <c:numCache>
                <c:formatCode>0.00</c:formatCode>
                <c:ptCount val="5"/>
                <c:pt idx="0">
                  <c:v>-0.86341728222799241</c:v>
                </c:pt>
                <c:pt idx="1">
                  <c:v>-0.34469449671881253</c:v>
                </c:pt>
                <c:pt idx="2">
                  <c:v>0.13658271777200767</c:v>
                </c:pt>
                <c:pt idx="3">
                  <c:v>0.66357802924717735</c:v>
                </c:pt>
                <c:pt idx="4">
                  <c:v>0.96049145871632635</c:v>
                </c:pt>
              </c:numCache>
            </c:numRef>
          </c:xVal>
          <c:yVal>
            <c:numRef>
              <c:f>siNTP!$H$9:$H$13</c:f>
              <c:numCache>
                <c:formatCode>0.00</c:formatCode>
                <c:ptCount val="5"/>
                <c:pt idx="0">
                  <c:v>-1.7569619513137056</c:v>
                </c:pt>
                <c:pt idx="1">
                  <c:v>-1.1426675035687315</c:v>
                </c:pt>
                <c:pt idx="2">
                  <c:v>-0.63638802010785567</c:v>
                </c:pt>
                <c:pt idx="3">
                  <c:v>-0.10264786565568697</c:v>
                </c:pt>
                <c:pt idx="4">
                  <c:v>0.15244123805895468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476384"/>
        <c:axId val="418325344"/>
      </c:scatterChart>
      <c:valAx>
        <c:axId val="33447638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418325344"/>
        <c:crosses val="autoZero"/>
        <c:crossBetween val="midCat"/>
      </c:valAx>
      <c:valAx>
        <c:axId val="418325344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3447638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siGRB14!$G$9:$G$13</c:f>
              <c:numCache>
                <c:formatCode>0.00</c:formatCode>
                <c:ptCount val="5"/>
                <c:pt idx="0">
                  <c:v>-0.86341728222799241</c:v>
                </c:pt>
                <c:pt idx="1">
                  <c:v>-0.34469449671881253</c:v>
                </c:pt>
                <c:pt idx="2">
                  <c:v>0.13658271777200767</c:v>
                </c:pt>
                <c:pt idx="3">
                  <c:v>0.66357802924717735</c:v>
                </c:pt>
                <c:pt idx="4">
                  <c:v>0.96049145871632635</c:v>
                </c:pt>
              </c:numCache>
            </c:numRef>
          </c:xVal>
          <c:yVal>
            <c:numRef>
              <c:f>siGRB14!$H$9:$H$13</c:f>
              <c:numCache>
                <c:formatCode>0.00</c:formatCode>
                <c:ptCount val="5"/>
                <c:pt idx="0">
                  <c:v>-1.7569619513137056</c:v>
                </c:pt>
                <c:pt idx="1">
                  <c:v>-1.1426675035687315</c:v>
                </c:pt>
                <c:pt idx="2">
                  <c:v>-0.63638802010785567</c:v>
                </c:pt>
                <c:pt idx="3">
                  <c:v>-0.10264786565568697</c:v>
                </c:pt>
                <c:pt idx="4">
                  <c:v>0.15244123805895468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88128"/>
        <c:axId val="203888688"/>
      </c:scatterChart>
      <c:valAx>
        <c:axId val="20388812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03888688"/>
        <c:crosses val="autoZero"/>
        <c:crossBetween val="midCat"/>
      </c:valAx>
      <c:valAx>
        <c:axId val="203888688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38881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siGRB14!$C$65:$C$68</c:f>
                <c:numCache>
                  <c:formatCode>General</c:formatCode>
                  <c:ptCount val="4"/>
                  <c:pt idx="0">
                    <c:v>1.9451181457239296E-2</c:v>
                  </c:pt>
                  <c:pt idx="1">
                    <c:v>1.4023432893960894</c:v>
                  </c:pt>
                  <c:pt idx="2">
                    <c:v>0.32107911736694889</c:v>
                  </c:pt>
                  <c:pt idx="3">
                    <c:v>1.06032304493145</c:v>
                  </c:pt>
                </c:numCache>
              </c:numRef>
            </c:plus>
            <c:minus>
              <c:numRef>
                <c:f>siGRB14!$C$65:$C$68</c:f>
                <c:numCache>
                  <c:formatCode>General</c:formatCode>
                  <c:ptCount val="4"/>
                  <c:pt idx="0">
                    <c:v>1.9451181457239296E-2</c:v>
                  </c:pt>
                  <c:pt idx="1">
                    <c:v>1.4023432893960894</c:v>
                  </c:pt>
                  <c:pt idx="2">
                    <c:v>0.32107911736694889</c:v>
                  </c:pt>
                  <c:pt idx="3">
                    <c:v>1.06032304493145</c:v>
                  </c:pt>
                </c:numCache>
              </c:numRef>
            </c:minus>
          </c:errBars>
          <c:cat>
            <c:strRef>
              <c:f>(siGRB14!$A$65,siGRB14!$A$66,siGRB14!$A$67,siGRB14!$A$68)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siGRB14!$B$65:$B$68</c:f>
              <c:numCache>
                <c:formatCode>0.0</c:formatCode>
                <c:ptCount val="4"/>
                <c:pt idx="0">
                  <c:v>0.97058681449020101</c:v>
                </c:pt>
                <c:pt idx="1">
                  <c:v>2.551330101546192</c:v>
                </c:pt>
                <c:pt idx="2">
                  <c:v>2.3099117743772513</c:v>
                </c:pt>
                <c:pt idx="3">
                  <c:v>2.7474251339599101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890928"/>
        <c:axId val="203891488"/>
      </c:barChart>
      <c:catAx>
        <c:axId val="203890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3891488"/>
        <c:crosses val="autoZero"/>
        <c:auto val="1"/>
        <c:lblAlgn val="ctr"/>
        <c:lblOffset val="100"/>
        <c:noMultiLvlLbl val="0"/>
      </c:catAx>
      <c:valAx>
        <c:axId val="20389148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siGRB14!$M$48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1052E-2"/>
              <c:y val="0.204976477951506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389092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328"/>
          <c:y val="2.7200801823077429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NTP</c:v>
          </c:tx>
          <c:invertIfNegative val="0"/>
          <c:errBars>
            <c:errBarType val="both"/>
            <c:errValType val="cust"/>
            <c:noEndCap val="0"/>
            <c:plus>
              <c:numRef>
                <c:f>siGRB14!$O$58:$O$59</c:f>
                <c:numCache>
                  <c:formatCode>General</c:formatCode>
                  <c:ptCount val="2"/>
                  <c:pt idx="0">
                    <c:v>1.4274766652662305</c:v>
                  </c:pt>
                  <c:pt idx="1">
                    <c:v>0.34179768185534548</c:v>
                  </c:pt>
                </c:numCache>
              </c:numRef>
            </c:plus>
            <c:minus>
              <c:numRef>
                <c:f>siGRB14!$O$58:$O$59</c:f>
                <c:numCache>
                  <c:formatCode>General</c:formatCode>
                  <c:ptCount val="2"/>
                  <c:pt idx="0">
                    <c:v>1.4274766652662305</c:v>
                  </c:pt>
                  <c:pt idx="1">
                    <c:v>0.34179768185534548</c:v>
                  </c:pt>
                </c:numCache>
              </c:numRef>
            </c:minus>
          </c:errBars>
          <c:cat>
            <c:strRef>
              <c:f>siGRB14!$M$58:$M$59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siGRB14!$N$58:$N$59</c:f>
              <c:numCache>
                <c:formatCode>0.0</c:formatCode>
                <c:ptCount val="2"/>
                <c:pt idx="0">
                  <c:v>2.6185854993132938</c:v>
                </c:pt>
                <c:pt idx="1">
                  <c:v>1.1771652454361092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894288"/>
        <c:axId val="203894848"/>
      </c:barChart>
      <c:catAx>
        <c:axId val="20389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3894848"/>
        <c:crosses val="autoZero"/>
        <c:auto val="1"/>
        <c:lblAlgn val="ctr"/>
        <c:lblOffset val="100"/>
        <c:noMultiLvlLbl val="0"/>
      </c:catAx>
      <c:valAx>
        <c:axId val="2038948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siGRB14!$M$57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389428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siNTP!$C$65:$C$68</c:f>
                <c:numCache>
                  <c:formatCode>General</c:formatCode>
                  <c:ptCount val="4"/>
                  <c:pt idx="0">
                    <c:v>0.83998601960329289</c:v>
                  </c:pt>
                  <c:pt idx="1">
                    <c:v>2.6475171661240968</c:v>
                  </c:pt>
                  <c:pt idx="2">
                    <c:v>0.47951949365362168</c:v>
                  </c:pt>
                  <c:pt idx="3">
                    <c:v>0.46279076478119885</c:v>
                  </c:pt>
                </c:numCache>
              </c:numRef>
            </c:plus>
            <c:minus>
              <c:numRef>
                <c:f>siNTP!$C$65:$C$68</c:f>
                <c:numCache>
                  <c:formatCode>General</c:formatCode>
                  <c:ptCount val="4"/>
                  <c:pt idx="0">
                    <c:v>0.83998601960329289</c:v>
                  </c:pt>
                  <c:pt idx="1">
                    <c:v>2.6475171661240968</c:v>
                  </c:pt>
                  <c:pt idx="2">
                    <c:v>0.47951949365362168</c:v>
                  </c:pt>
                  <c:pt idx="3">
                    <c:v>0.46279076478119885</c:v>
                  </c:pt>
                </c:numCache>
              </c:numRef>
            </c:minus>
          </c:errBars>
          <c:cat>
            <c:strRef>
              <c:f>(siNTP!$A$65,siNTP!$A$66,siNTP!$A$67,siNTP!$A$68)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siNTP!$B$65:$B$68</c:f>
              <c:numCache>
                <c:formatCode>0.0</c:formatCode>
                <c:ptCount val="4"/>
                <c:pt idx="0">
                  <c:v>2.8556238075644571</c:v>
                </c:pt>
                <c:pt idx="1">
                  <c:v>4.7227172472434527</c:v>
                </c:pt>
                <c:pt idx="2">
                  <c:v>4.5050229027081192</c:v>
                </c:pt>
                <c:pt idx="3">
                  <c:v>5.3323897728877077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8327584"/>
        <c:axId val="418328144"/>
      </c:barChart>
      <c:catAx>
        <c:axId val="41832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418328144"/>
        <c:crosses val="autoZero"/>
        <c:auto val="1"/>
        <c:lblAlgn val="ctr"/>
        <c:lblOffset val="100"/>
        <c:noMultiLvlLbl val="0"/>
      </c:catAx>
      <c:valAx>
        <c:axId val="4183281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siNTP!$M$48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1052E-2"/>
              <c:y val="0.204976477951506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4183275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324"/>
          <c:y val="2.7200801823077419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NTP</c:v>
          </c:tx>
          <c:invertIfNegative val="0"/>
          <c:errBars>
            <c:errBarType val="both"/>
            <c:errValType val="cust"/>
            <c:noEndCap val="0"/>
            <c:plus>
              <c:numRef>
                <c:f>siNTP!$O$58:$O$59</c:f>
                <c:numCache>
                  <c:formatCode>General</c:formatCode>
                  <c:ptCount val="2"/>
                  <c:pt idx="0">
                    <c:v>1.4153652827440182</c:v>
                  </c:pt>
                  <c:pt idx="1">
                    <c:v>0.12042438297165634</c:v>
                  </c:pt>
                </c:numCache>
              </c:numRef>
            </c:plus>
            <c:minus>
              <c:numRef>
                <c:f>siNTP!$O$58:$O$59</c:f>
                <c:numCache>
                  <c:formatCode>General</c:formatCode>
                  <c:ptCount val="2"/>
                  <c:pt idx="0">
                    <c:v>1.4153652827440182</c:v>
                  </c:pt>
                  <c:pt idx="1">
                    <c:v>0.12042438297165634</c:v>
                  </c:pt>
                </c:numCache>
              </c:numRef>
            </c:minus>
          </c:errBars>
          <c:cat>
            <c:strRef>
              <c:f>siNTP!$M$58:$M$59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siNTP!$N$58:$N$59</c:f>
              <c:numCache>
                <c:formatCode>0.0</c:formatCode>
                <c:ptCount val="2"/>
                <c:pt idx="0">
                  <c:v>1.9023741154402154</c:v>
                </c:pt>
                <c:pt idx="1">
                  <c:v>1.1895355886257457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8466992"/>
        <c:axId val="328467552"/>
      </c:barChart>
      <c:catAx>
        <c:axId val="32846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28467552"/>
        <c:crosses val="autoZero"/>
        <c:auto val="1"/>
        <c:lblAlgn val="ctr"/>
        <c:lblOffset val="100"/>
        <c:noMultiLvlLbl val="0"/>
      </c:catAx>
      <c:valAx>
        <c:axId val="32846755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siNTP!$M$57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2846699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siKLHDC5!$G$9:$G$13</c:f>
              <c:numCache>
                <c:formatCode>0.00</c:formatCode>
                <c:ptCount val="5"/>
                <c:pt idx="0">
                  <c:v>-0.86341728222799241</c:v>
                </c:pt>
                <c:pt idx="1">
                  <c:v>-0.34469449671881253</c:v>
                </c:pt>
                <c:pt idx="2">
                  <c:v>0.13658271777200767</c:v>
                </c:pt>
                <c:pt idx="3">
                  <c:v>0.66357802924717735</c:v>
                </c:pt>
                <c:pt idx="4">
                  <c:v>0.96049145871632635</c:v>
                </c:pt>
              </c:numCache>
            </c:numRef>
          </c:xVal>
          <c:yVal>
            <c:numRef>
              <c:f>siKLHDC5!$H$9:$H$13</c:f>
              <c:numCache>
                <c:formatCode>0.00</c:formatCode>
                <c:ptCount val="5"/>
                <c:pt idx="0">
                  <c:v>-1.7569619513137056</c:v>
                </c:pt>
                <c:pt idx="1">
                  <c:v>-1.1426675035687315</c:v>
                </c:pt>
                <c:pt idx="2">
                  <c:v>-0.63638802010785567</c:v>
                </c:pt>
                <c:pt idx="3">
                  <c:v>-0.10264786565568697</c:v>
                </c:pt>
                <c:pt idx="4">
                  <c:v>0.15244123805895468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07920"/>
        <c:axId val="198108480"/>
      </c:scatterChart>
      <c:valAx>
        <c:axId val="19810792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98108480"/>
        <c:crosses val="autoZero"/>
        <c:crossBetween val="midCat"/>
      </c:valAx>
      <c:valAx>
        <c:axId val="198108480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9810792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siKLHDC5!$C$65:$C$68</c:f>
                <c:numCache>
                  <c:formatCode>General</c:formatCode>
                  <c:ptCount val="4"/>
                  <c:pt idx="0">
                    <c:v>9.4475252020052997E-2</c:v>
                  </c:pt>
                  <c:pt idx="1">
                    <c:v>0.73393408447667674</c:v>
                  </c:pt>
                  <c:pt idx="2">
                    <c:v>0.4842688510139162</c:v>
                  </c:pt>
                  <c:pt idx="3">
                    <c:v>0.78772380567250888</c:v>
                  </c:pt>
                </c:numCache>
              </c:numRef>
            </c:plus>
            <c:minus>
              <c:numRef>
                <c:f>siKLHDC5!$C$65:$C$68</c:f>
                <c:numCache>
                  <c:formatCode>General</c:formatCode>
                  <c:ptCount val="4"/>
                  <c:pt idx="0">
                    <c:v>9.4475252020052997E-2</c:v>
                  </c:pt>
                  <c:pt idx="1">
                    <c:v>0.73393408447667674</c:v>
                  </c:pt>
                  <c:pt idx="2">
                    <c:v>0.4842688510139162</c:v>
                  </c:pt>
                  <c:pt idx="3">
                    <c:v>0.78772380567250888</c:v>
                  </c:pt>
                </c:numCache>
              </c:numRef>
            </c:minus>
          </c:errBars>
          <c:cat>
            <c:strRef>
              <c:f>(siKLHDC5!$A$65,siKLHDC5!$A$66,siKLHDC5!$A$67,siKLHDC5!$A$68)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siKLHDC5!$B$65:$B$68</c:f>
              <c:numCache>
                <c:formatCode>0.0</c:formatCode>
                <c:ptCount val="4"/>
                <c:pt idx="0">
                  <c:v>0.52125006924159301</c:v>
                </c:pt>
                <c:pt idx="1">
                  <c:v>1.5392824709465509</c:v>
                </c:pt>
                <c:pt idx="2">
                  <c:v>2.1827313681274703</c:v>
                </c:pt>
                <c:pt idx="3">
                  <c:v>3.4708853267952229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896992"/>
        <c:axId val="197897552"/>
      </c:barChart>
      <c:catAx>
        <c:axId val="19789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97897552"/>
        <c:crosses val="autoZero"/>
        <c:auto val="1"/>
        <c:lblAlgn val="ctr"/>
        <c:lblOffset val="100"/>
        <c:noMultiLvlLbl val="0"/>
      </c:catAx>
      <c:valAx>
        <c:axId val="19789755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siKLHDC5!$M$48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1052E-2"/>
              <c:y val="0.204976477951506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9789699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319"/>
          <c:y val="2.7200801823077412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NTP</c:v>
          </c:tx>
          <c:invertIfNegative val="0"/>
          <c:errBars>
            <c:errBarType val="both"/>
            <c:errValType val="cust"/>
            <c:noEndCap val="0"/>
            <c:plus>
              <c:numRef>
                <c:f>siKLHDC5!$O$58:$O$59</c:f>
                <c:numCache>
                  <c:formatCode>General</c:formatCode>
                  <c:ptCount val="2"/>
                  <c:pt idx="0">
                    <c:v>0.92880409874068681</c:v>
                  </c:pt>
                  <c:pt idx="1">
                    <c:v>0.51387145204288842</c:v>
                  </c:pt>
                </c:numCache>
              </c:numRef>
            </c:plus>
            <c:minus>
              <c:numRef>
                <c:f>siKLHDC5!$O$58:$O$59</c:f>
                <c:numCache>
                  <c:formatCode>General</c:formatCode>
                  <c:ptCount val="2"/>
                  <c:pt idx="0">
                    <c:v>0.92880409874068681</c:v>
                  </c:pt>
                  <c:pt idx="1">
                    <c:v>0.51387145204288842</c:v>
                  </c:pt>
                </c:numCache>
              </c:numRef>
            </c:minus>
          </c:errBars>
          <c:cat>
            <c:strRef>
              <c:f>siKLHDC5!$M$58:$M$59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siKLHDC5!$N$58:$N$59</c:f>
              <c:numCache>
                <c:formatCode>0.0</c:formatCode>
                <c:ptCount val="2"/>
                <c:pt idx="0">
                  <c:v>2.8521520230065995</c:v>
                </c:pt>
                <c:pt idx="1">
                  <c:v>1.6370031845597737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900352"/>
        <c:axId val="341667472"/>
      </c:barChart>
      <c:catAx>
        <c:axId val="19790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41667472"/>
        <c:crosses val="autoZero"/>
        <c:auto val="1"/>
        <c:lblAlgn val="ctr"/>
        <c:lblOffset val="100"/>
        <c:noMultiLvlLbl val="0"/>
      </c:catAx>
      <c:valAx>
        <c:axId val="34166747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siKLHDC5!$M$57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9790035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siSRR!$G$9:$G$13</c:f>
              <c:numCache>
                <c:formatCode>0.00</c:formatCode>
                <c:ptCount val="5"/>
                <c:pt idx="0">
                  <c:v>-0.86341728222799241</c:v>
                </c:pt>
                <c:pt idx="1">
                  <c:v>-0.34469449671881253</c:v>
                </c:pt>
                <c:pt idx="2">
                  <c:v>0.13658271777200767</c:v>
                </c:pt>
                <c:pt idx="3">
                  <c:v>0.66357802924717735</c:v>
                </c:pt>
                <c:pt idx="4">
                  <c:v>0.96049145871632635</c:v>
                </c:pt>
              </c:numCache>
            </c:numRef>
          </c:xVal>
          <c:yVal>
            <c:numRef>
              <c:f>siSRR!$H$9:$H$13</c:f>
              <c:numCache>
                <c:formatCode>0.00</c:formatCode>
                <c:ptCount val="5"/>
                <c:pt idx="0">
                  <c:v>-1.7569619513137056</c:v>
                </c:pt>
                <c:pt idx="1">
                  <c:v>-1.1426675035687315</c:v>
                </c:pt>
                <c:pt idx="2">
                  <c:v>-0.63638802010785567</c:v>
                </c:pt>
                <c:pt idx="3">
                  <c:v>-0.10264786565568697</c:v>
                </c:pt>
                <c:pt idx="4">
                  <c:v>0.15244123805895468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670272"/>
        <c:axId val="341670832"/>
      </c:scatterChart>
      <c:valAx>
        <c:axId val="34167027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341670832"/>
        <c:crosses val="autoZero"/>
        <c:crossBetween val="midCat"/>
      </c:valAx>
      <c:valAx>
        <c:axId val="341670832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4167027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siSRR!$C$65:$C$68</c:f>
                <c:numCache>
                  <c:formatCode>General</c:formatCode>
                  <c:ptCount val="4"/>
                  <c:pt idx="0">
                    <c:v>0.41913263054822414</c:v>
                  </c:pt>
                  <c:pt idx="1">
                    <c:v>0.49974314379495666</c:v>
                  </c:pt>
                  <c:pt idx="2">
                    <c:v>0.54348789995694535</c:v>
                  </c:pt>
                  <c:pt idx="3">
                    <c:v>0.50093809166004777</c:v>
                  </c:pt>
                </c:numCache>
              </c:numRef>
            </c:plus>
            <c:minus>
              <c:numRef>
                <c:f>siSRR!$C$65:$C$68</c:f>
                <c:numCache>
                  <c:formatCode>General</c:formatCode>
                  <c:ptCount val="4"/>
                  <c:pt idx="0">
                    <c:v>0.41913263054822414</c:v>
                  </c:pt>
                  <c:pt idx="1">
                    <c:v>0.49974314379495666</c:v>
                  </c:pt>
                  <c:pt idx="2">
                    <c:v>0.54348789995694535</c:v>
                  </c:pt>
                  <c:pt idx="3">
                    <c:v>0.50093809166004777</c:v>
                  </c:pt>
                </c:numCache>
              </c:numRef>
            </c:minus>
          </c:errBars>
          <c:cat>
            <c:strRef>
              <c:f>(siSRR!$A$65,siSRR!$A$66,siSRR!$A$67,siSRR!$A$68)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siSRR!$B$65:$B$68</c:f>
              <c:numCache>
                <c:formatCode>0.0</c:formatCode>
                <c:ptCount val="4"/>
                <c:pt idx="0">
                  <c:v>1.9742192598311876</c:v>
                </c:pt>
                <c:pt idx="1">
                  <c:v>2.9239715398267365</c:v>
                </c:pt>
                <c:pt idx="2">
                  <c:v>3.0443615753935838</c:v>
                </c:pt>
                <c:pt idx="3">
                  <c:v>3.4036481128325136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0669936"/>
        <c:axId val="340670496"/>
      </c:barChart>
      <c:catAx>
        <c:axId val="340669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40670496"/>
        <c:crosses val="autoZero"/>
        <c:auto val="1"/>
        <c:lblAlgn val="ctr"/>
        <c:lblOffset val="100"/>
        <c:noMultiLvlLbl val="0"/>
      </c:catAx>
      <c:valAx>
        <c:axId val="3406704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siSRR!$M$48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1052E-2"/>
              <c:y val="0.204976477951506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4066993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324"/>
          <c:y val="2.7200801823077419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NTP</c:v>
          </c:tx>
          <c:invertIfNegative val="0"/>
          <c:errBars>
            <c:errBarType val="both"/>
            <c:errValType val="cust"/>
            <c:noEndCap val="0"/>
            <c:plus>
              <c:numRef>
                <c:f>siSRR!$O$58:$O$59</c:f>
                <c:numCache>
                  <c:formatCode>General</c:formatCode>
                  <c:ptCount val="2"/>
                  <c:pt idx="0">
                    <c:v>0.52057341390929057</c:v>
                  </c:pt>
                  <c:pt idx="1">
                    <c:v>9.8769380117837938E-2</c:v>
                  </c:pt>
                </c:numCache>
              </c:numRef>
            </c:plus>
            <c:minus>
              <c:numRef>
                <c:f>siSRR!$O$58:$O$59</c:f>
                <c:numCache>
                  <c:formatCode>General</c:formatCode>
                  <c:ptCount val="2"/>
                  <c:pt idx="0">
                    <c:v>0.52057341390929057</c:v>
                  </c:pt>
                  <c:pt idx="1">
                    <c:v>9.8769380117837938E-2</c:v>
                  </c:pt>
                </c:numCache>
              </c:numRef>
            </c:minus>
          </c:errBars>
          <c:cat>
            <c:strRef>
              <c:f>siSRR!$M$58:$M$59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siSRR!$N$58:$N$59</c:f>
              <c:numCache>
                <c:formatCode>0.0</c:formatCode>
                <c:ptCount val="2"/>
                <c:pt idx="0">
                  <c:v>1.5547068420902324</c:v>
                </c:pt>
                <c:pt idx="1">
                  <c:v>1.1255878730946012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3968880"/>
        <c:axId val="343969440"/>
      </c:barChart>
      <c:catAx>
        <c:axId val="34396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43969440"/>
        <c:crosses val="autoZero"/>
        <c:auto val="1"/>
        <c:lblAlgn val="ctr"/>
        <c:lblOffset val="100"/>
        <c:noMultiLvlLbl val="0"/>
      </c:catAx>
      <c:valAx>
        <c:axId val="3439694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siSRR!$M$57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4396888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fils/marlene/Mes%20documents/Endo%20cell-betaTrophin/ELISA/Insulin%20secretion%20Human%20beta%20cell%20line%20october%20marianas%20formul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ember"/>
      <sheetName val="September (2)"/>
      <sheetName val="October"/>
      <sheetName val="October (2)"/>
      <sheetName val="November 7"/>
      <sheetName val="November 7 (3)"/>
      <sheetName val="November 18"/>
      <sheetName val="November 18 (2)"/>
      <sheetName val="February"/>
      <sheetName val="Sheet3"/>
      <sheetName val="February (2)"/>
      <sheetName val="February (3)"/>
      <sheetName val="February (4)"/>
      <sheetName val="juillet P59"/>
      <sheetName val="juillet P66"/>
      <sheetName val="juillet P88"/>
      <sheetName val="sept P64 P73"/>
      <sheetName val="sept P64 P73 (2)"/>
      <sheetName val="sept P64bis"/>
      <sheetName val="multislip P74"/>
      <sheetName val="multislip P82"/>
      <sheetName val="nov P81"/>
      <sheetName val="nov P81 (2)"/>
      <sheetName val="dec2014 P73"/>
      <sheetName val="dec2014 P73 MEL"/>
      <sheetName val="dec2014 P75"/>
      <sheetName val="dec2014 P75 MEL"/>
      <sheetName val="dec2014 P76-77"/>
      <sheetName val="dec2014 P76-77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1">
          <cell r="A51" t="str">
            <v>0,5 mM Glc</v>
          </cell>
        </row>
        <row r="52">
          <cell r="A52" t="str">
            <v>11 mM Glc</v>
          </cell>
        </row>
        <row r="53">
          <cell r="A53" t="str">
            <v>11 mM Glc + FSK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zoomScale="80" zoomScaleNormal="80" workbookViewId="0">
      <selection activeCell="B14" sqref="B14"/>
    </sheetView>
  </sheetViews>
  <sheetFormatPr baseColWidth="10" defaultColWidth="8.75" defaultRowHeight="12.75" x14ac:dyDescent="0.2"/>
  <cols>
    <col min="1" max="1" width="28.125" style="1" customWidth="1"/>
    <col min="2" max="2" width="9.5" style="2" bestFit="1" customWidth="1"/>
    <col min="3" max="3" width="11.875" style="2" bestFit="1" customWidth="1"/>
    <col min="4" max="4" width="7.875" style="2" customWidth="1"/>
    <col min="5" max="5" width="6" style="2" bestFit="1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 x14ac:dyDescent="0.2">
      <c r="A1" s="1" t="s">
        <v>0</v>
      </c>
      <c r="B1" s="63">
        <v>42409</v>
      </c>
    </row>
    <row r="2" spans="1:20" x14ac:dyDescent="0.2">
      <c r="A2" s="1" t="s">
        <v>1</v>
      </c>
      <c r="B2" s="2">
        <v>70</v>
      </c>
      <c r="C2" s="3"/>
      <c r="D2" s="38"/>
      <c r="E2" s="64"/>
      <c r="F2" s="38"/>
      <c r="G2" s="38"/>
    </row>
    <row r="3" spans="1:20" x14ac:dyDescent="0.2">
      <c r="A3" s="1" t="s">
        <v>2</v>
      </c>
      <c r="B3" s="2" t="s">
        <v>43</v>
      </c>
      <c r="D3" s="38"/>
      <c r="E3" s="38"/>
      <c r="F3" s="38"/>
      <c r="G3" s="38"/>
    </row>
    <row r="4" spans="1:20" x14ac:dyDescent="0.2">
      <c r="D4" s="38"/>
      <c r="E4" s="38"/>
      <c r="F4" s="38"/>
      <c r="G4" s="38"/>
    </row>
    <row r="5" spans="1:20" x14ac:dyDescent="0.2">
      <c r="A5" s="2"/>
      <c r="D5" s="38"/>
      <c r="E5" s="38"/>
      <c r="F5" s="38"/>
      <c r="G5" s="38"/>
    </row>
    <row r="6" spans="1:20" ht="15" x14ac:dyDescent="0.3">
      <c r="N6"/>
      <c r="O6"/>
      <c r="P6"/>
    </row>
    <row r="7" spans="1:20" ht="15" x14ac:dyDescent="0.3">
      <c r="A7" s="10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 x14ac:dyDescent="0.3">
      <c r="A8" s="10">
        <v>0</v>
      </c>
      <c r="B8" s="10">
        <f>A8/23</f>
        <v>0</v>
      </c>
      <c r="C8" s="65">
        <v>7.2999999999999995E-2</v>
      </c>
      <c r="D8" s="65">
        <v>7.8E-2</v>
      </c>
      <c r="E8" s="11">
        <f t="shared" ref="E8:E13" si="0">AVERAGE(C8:D8)</f>
        <v>7.5499999999999998E-2</v>
      </c>
      <c r="F8" s="12"/>
      <c r="G8" s="10"/>
      <c r="H8" s="10"/>
      <c r="N8"/>
      <c r="O8"/>
      <c r="P8"/>
    </row>
    <row r="9" spans="1:20" ht="15" x14ac:dyDescent="0.3">
      <c r="A9" s="10">
        <v>3.15</v>
      </c>
      <c r="B9" s="10">
        <f t="shared" ref="B9:B12" si="1">A9/23</f>
        <v>0.13695652173913042</v>
      </c>
      <c r="C9" s="65">
        <v>8.4000000000000005E-2</v>
      </c>
      <c r="D9" s="65">
        <v>0.10199999999999999</v>
      </c>
      <c r="E9" s="11">
        <f t="shared" si="0"/>
        <v>9.2999999999999999E-2</v>
      </c>
      <c r="F9" s="12">
        <f>(E9-$E$8)</f>
        <v>1.7500000000000002E-2</v>
      </c>
      <c r="G9" s="12">
        <f>LOG(B9)</f>
        <v>-0.86341728222799241</v>
      </c>
      <c r="H9" s="12">
        <f>LOG(F9)</f>
        <v>-1.7569619513137056</v>
      </c>
      <c r="N9"/>
      <c r="O9"/>
      <c r="P9"/>
    </row>
    <row r="10" spans="1:20" ht="15" x14ac:dyDescent="0.3">
      <c r="A10" s="10">
        <v>10.4</v>
      </c>
      <c r="B10" s="10">
        <f t="shared" si="1"/>
        <v>0.45217391304347826</v>
      </c>
      <c r="C10" s="65">
        <v>0.14000000000000001</v>
      </c>
      <c r="D10" s="65">
        <v>0.155</v>
      </c>
      <c r="E10" s="11">
        <f t="shared" si="0"/>
        <v>0.14750000000000002</v>
      </c>
      <c r="F10" s="12">
        <f>(E10-$E$8)</f>
        <v>7.2000000000000022E-2</v>
      </c>
      <c r="G10" s="12">
        <f>LOG(B10)</f>
        <v>-0.34469449671881253</v>
      </c>
      <c r="H10" s="12">
        <f>LOG(F10)</f>
        <v>-1.1426675035687315</v>
      </c>
      <c r="N10"/>
      <c r="O10"/>
      <c r="P10"/>
    </row>
    <row r="11" spans="1:20" ht="15" x14ac:dyDescent="0.3">
      <c r="A11" s="10">
        <v>31.5</v>
      </c>
      <c r="B11" s="10">
        <f t="shared" si="1"/>
        <v>1.3695652173913044</v>
      </c>
      <c r="C11" s="65">
        <v>0.30499999999999999</v>
      </c>
      <c r="D11" s="65">
        <v>0.308</v>
      </c>
      <c r="E11" s="11">
        <f t="shared" si="0"/>
        <v>0.30649999999999999</v>
      </c>
      <c r="F11" s="12">
        <f>(E11-$E$8)</f>
        <v>0.23099999999999998</v>
      </c>
      <c r="G11" s="12">
        <f>LOG(B11)</f>
        <v>0.13658271777200767</v>
      </c>
      <c r="H11" s="12">
        <f>LOG(F11)</f>
        <v>-0.63638802010785567</v>
      </c>
      <c r="N11"/>
      <c r="O11"/>
      <c r="P11"/>
      <c r="Q11"/>
      <c r="R11"/>
      <c r="S11"/>
      <c r="T11"/>
    </row>
    <row r="12" spans="1:20" ht="15" x14ac:dyDescent="0.3">
      <c r="A12" s="10">
        <v>106</v>
      </c>
      <c r="B12" s="10">
        <f t="shared" si="1"/>
        <v>4.6086956521739131</v>
      </c>
      <c r="C12" s="65">
        <v>0.82899999999999996</v>
      </c>
      <c r="D12" s="65">
        <v>0.90100000000000002</v>
      </c>
      <c r="E12" s="11">
        <f t="shared" si="0"/>
        <v>0.86499999999999999</v>
      </c>
      <c r="F12" s="12">
        <f>(E12-$E$8)</f>
        <v>0.78949999999999998</v>
      </c>
      <c r="G12" s="12">
        <f>LOG(B12)</f>
        <v>0.66357802924717735</v>
      </c>
      <c r="H12" s="12">
        <f>LOG(F12)</f>
        <v>-0.10264786565568697</v>
      </c>
      <c r="N12"/>
      <c r="O12"/>
      <c r="P12"/>
      <c r="Q12"/>
      <c r="R12"/>
      <c r="S12"/>
      <c r="T12"/>
    </row>
    <row r="13" spans="1:20" ht="15" x14ac:dyDescent="0.3">
      <c r="A13" s="10">
        <v>210</v>
      </c>
      <c r="B13" s="10">
        <f>A13/23</f>
        <v>9.1304347826086953</v>
      </c>
      <c r="C13" s="65">
        <v>1.462</v>
      </c>
      <c r="D13" s="65">
        <v>1.53</v>
      </c>
      <c r="E13" s="11">
        <f t="shared" si="0"/>
        <v>1.496</v>
      </c>
      <c r="F13" s="12">
        <f>(E13-$E$8)</f>
        <v>1.4205000000000001</v>
      </c>
      <c r="G13" s="12">
        <f>LOG(B13)</f>
        <v>0.96049145871632635</v>
      </c>
      <c r="H13" s="12">
        <f>LOG(F13)</f>
        <v>0.15244123805895468</v>
      </c>
      <c r="N13"/>
      <c r="O13"/>
      <c r="P13"/>
    </row>
    <row r="14" spans="1:20" ht="15" x14ac:dyDescent="0.3">
      <c r="N14"/>
    </row>
    <row r="15" spans="1:20" ht="15" x14ac:dyDescent="0.3">
      <c r="A15" s="5" t="s">
        <v>10</v>
      </c>
      <c r="B15" s="11">
        <f>SLOPE(H9:H13,G9:G13)</f>
        <v>1.0470182785812396</v>
      </c>
      <c r="N15"/>
    </row>
    <row r="16" spans="1:20" ht="15" x14ac:dyDescent="0.25">
      <c r="A16" s="5" t="s">
        <v>11</v>
      </c>
      <c r="B16" s="11">
        <f>INTERCEPT(H9:H13,G9:G13)</f>
        <v>-0.81294880581797579</v>
      </c>
      <c r="C16" s="13"/>
      <c r="G16" s="13"/>
      <c r="H16" s="13"/>
    </row>
    <row r="17" spans="1:17" ht="15" x14ac:dyDescent="0.3">
      <c r="B17"/>
      <c r="C17"/>
      <c r="D17"/>
      <c r="E17"/>
      <c r="F17"/>
      <c r="G17"/>
    </row>
    <row r="18" spans="1:17" ht="15" x14ac:dyDescent="0.3">
      <c r="B18"/>
      <c r="C18"/>
      <c r="D18"/>
      <c r="E18"/>
      <c r="F18"/>
      <c r="G18"/>
    </row>
    <row r="19" spans="1:17" ht="23.25" x14ac:dyDescent="0.3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 x14ac:dyDescent="0.2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 x14ac:dyDescent="0.2">
      <c r="A21" s="23"/>
      <c r="L21" s="25"/>
      <c r="M21" s="26"/>
    </row>
    <row r="22" spans="1:17" ht="15" x14ac:dyDescent="0.3">
      <c r="A22" s="1" t="s">
        <v>25</v>
      </c>
      <c r="B22" s="65">
        <v>0.21299999999999999</v>
      </c>
      <c r="C22" s="65">
        <v>0.214</v>
      </c>
      <c r="D22" s="27">
        <f>AVERAGE(B22:C22)</f>
        <v>0.2135</v>
      </c>
      <c r="E22" s="27">
        <f t="shared" ref="E22:E27" si="2">D22-E$8</f>
        <v>0.13800000000000001</v>
      </c>
      <c r="F22" s="27">
        <f>LOG(E22)</f>
        <v>-0.86012091359876341</v>
      </c>
      <c r="G22" s="28">
        <f>(F22-$B$16)/$B$15</f>
        <v>-4.5053757652357425E-2</v>
      </c>
      <c r="H22" s="28">
        <f>10^G22</f>
        <v>0.90145954662261762</v>
      </c>
      <c r="I22" s="29">
        <v>500</v>
      </c>
      <c r="J22" s="30">
        <f>(H22*I22)</f>
        <v>450.7297733113088</v>
      </c>
      <c r="K22" s="31">
        <f>(0.05*J22/1000)*1000</f>
        <v>22.536488665565443</v>
      </c>
      <c r="L22" s="32">
        <f>K22+K40+K50</f>
        <v>23.986038067479441</v>
      </c>
      <c r="M22" s="33">
        <f>(L22*1000000/50000)/1000</f>
        <v>0.47972076134958891</v>
      </c>
      <c r="N22" s="34"/>
    </row>
    <row r="23" spans="1:17" ht="15" x14ac:dyDescent="0.3">
      <c r="B23" s="65">
        <v>0.20300000000000001</v>
      </c>
      <c r="C23" s="65">
        <v>0.19700000000000001</v>
      </c>
      <c r="D23" s="27">
        <f t="shared" ref="D23:D27" si="3">AVERAGE(B23:C23)</f>
        <v>0.2</v>
      </c>
      <c r="E23" s="27">
        <f t="shared" si="2"/>
        <v>0.12450000000000001</v>
      </c>
      <c r="F23" s="27">
        <f t="shared" ref="F23:F27" si="4">LOG(E23)</f>
        <v>-0.9048306485682448</v>
      </c>
      <c r="G23" s="28">
        <f t="shared" ref="G23:G27" si="5">(F23-$B$16)/$B$15</f>
        <v>-8.7755719866489196E-2</v>
      </c>
      <c r="H23" s="28">
        <f t="shared" ref="H23:H27" si="6">10^G23</f>
        <v>0.81704180837522422</v>
      </c>
      <c r="I23" s="29">
        <v>500</v>
      </c>
      <c r="J23" s="30">
        <f t="shared" ref="J23:J27" si="7">(H23*I23)</f>
        <v>408.52090418761213</v>
      </c>
      <c r="K23" s="31">
        <f t="shared" ref="K23:K27" si="8">(0.05*J23/1000)*1000</f>
        <v>20.426045209380607</v>
      </c>
      <c r="L23" s="32">
        <f>K23+K41+K51</f>
        <v>21.896490654689131</v>
      </c>
      <c r="M23" s="33">
        <f t="shared" ref="M23:M27" si="9">(L23*1000000/50000)/1000</f>
        <v>0.4379298130937827</v>
      </c>
      <c r="N23" s="34"/>
    </row>
    <row r="24" spans="1:17" ht="15" x14ac:dyDescent="0.3">
      <c r="B24" s="65">
        <v>0.21199999999999999</v>
      </c>
      <c r="C24" s="65">
        <v>0.215</v>
      </c>
      <c r="D24" s="27">
        <f t="shared" si="3"/>
        <v>0.2135</v>
      </c>
      <c r="E24" s="27">
        <f t="shared" si="2"/>
        <v>0.13800000000000001</v>
      </c>
      <c r="F24" s="27">
        <f t="shared" si="4"/>
        <v>-0.86012091359876341</v>
      </c>
      <c r="G24" s="28">
        <f t="shared" si="5"/>
        <v>-4.5053757652357425E-2</v>
      </c>
      <c r="H24" s="28">
        <f t="shared" si="6"/>
        <v>0.90145954662261762</v>
      </c>
      <c r="I24" s="29">
        <v>500</v>
      </c>
      <c r="J24" s="30">
        <f t="shared" si="7"/>
        <v>450.7297733113088</v>
      </c>
      <c r="K24" s="31">
        <f t="shared" si="8"/>
        <v>22.536488665565443</v>
      </c>
      <c r="L24" s="32">
        <f t="shared" ref="L24:L27" si="10">K24+K42+K52</f>
        <v>24.932867286473662</v>
      </c>
      <c r="M24" s="33">
        <f t="shared" si="9"/>
        <v>0.49865734572947323</v>
      </c>
      <c r="N24" s="34"/>
    </row>
    <row r="25" spans="1:17" ht="15" x14ac:dyDescent="0.3">
      <c r="A25" s="1" t="s">
        <v>26</v>
      </c>
      <c r="B25" s="65">
        <v>0.218</v>
      </c>
      <c r="C25" s="65">
        <v>0.222</v>
      </c>
      <c r="D25" s="27">
        <f t="shared" si="3"/>
        <v>0.22</v>
      </c>
      <c r="E25" s="27">
        <f t="shared" si="2"/>
        <v>0.14450000000000002</v>
      </c>
      <c r="F25" s="27">
        <f t="shared" si="4"/>
        <v>-0.84013215290743326</v>
      </c>
      <c r="G25" s="28">
        <f t="shared" si="5"/>
        <v>-2.5962628967941433E-2</v>
      </c>
      <c r="H25" s="28">
        <f t="shared" si="6"/>
        <v>0.94197064959229249</v>
      </c>
      <c r="I25" s="29">
        <v>500</v>
      </c>
      <c r="J25" s="30">
        <f t="shared" si="7"/>
        <v>470.98532479614624</v>
      </c>
      <c r="K25" s="31">
        <f t="shared" si="8"/>
        <v>23.549266239807313</v>
      </c>
      <c r="L25" s="32">
        <f t="shared" si="10"/>
        <v>25.806179232955085</v>
      </c>
      <c r="M25" s="33">
        <f t="shared" si="9"/>
        <v>0.51612358465910169</v>
      </c>
      <c r="N25" s="34"/>
    </row>
    <row r="26" spans="1:17" ht="15" x14ac:dyDescent="0.3">
      <c r="B26" s="65">
        <v>0.193</v>
      </c>
      <c r="C26" s="65">
        <v>0.192</v>
      </c>
      <c r="D26" s="27">
        <f t="shared" si="3"/>
        <v>0.1925</v>
      </c>
      <c r="E26" s="27">
        <f t="shared" si="2"/>
        <v>0.11700000000000001</v>
      </c>
      <c r="F26" s="27">
        <f t="shared" si="4"/>
        <v>-0.9318141382538383</v>
      </c>
      <c r="G26" s="28">
        <f t="shared" si="5"/>
        <v>-0.1135274663943124</v>
      </c>
      <c r="H26" s="28">
        <f t="shared" si="6"/>
        <v>0.76996774720000205</v>
      </c>
      <c r="I26" s="29">
        <v>500</v>
      </c>
      <c r="J26" s="30">
        <f t="shared" si="7"/>
        <v>384.983873600001</v>
      </c>
      <c r="K26" s="31">
        <f t="shared" si="8"/>
        <v>19.249193680000051</v>
      </c>
      <c r="L26" s="32">
        <f t="shared" si="10"/>
        <v>21.359859614519305</v>
      </c>
      <c r="M26" s="33">
        <f t="shared" si="9"/>
        <v>0.42719719229038611</v>
      </c>
      <c r="N26" s="34"/>
    </row>
    <row r="27" spans="1:17" ht="15" x14ac:dyDescent="0.3">
      <c r="B27" s="65">
        <v>0.17299999999999999</v>
      </c>
      <c r="C27" s="65">
        <v>0.17199999999999999</v>
      </c>
      <c r="D27" s="27">
        <f t="shared" si="3"/>
        <v>0.17249999999999999</v>
      </c>
      <c r="E27" s="27">
        <f t="shared" si="2"/>
        <v>9.6999999999999989E-2</v>
      </c>
      <c r="F27" s="27">
        <f t="shared" si="4"/>
        <v>-1.0132282657337552</v>
      </c>
      <c r="G27" s="28">
        <f t="shared" si="5"/>
        <v>-0.19128554296794875</v>
      </c>
      <c r="H27" s="28">
        <f t="shared" si="6"/>
        <v>0.64374587181245402</v>
      </c>
      <c r="I27" s="29">
        <v>500</v>
      </c>
      <c r="J27" s="30">
        <f t="shared" si="7"/>
        <v>321.87293590622699</v>
      </c>
      <c r="K27" s="31">
        <f t="shared" si="8"/>
        <v>16.093646795311351</v>
      </c>
      <c r="L27" s="32">
        <f t="shared" si="10"/>
        <v>17.914215332325831</v>
      </c>
      <c r="M27" s="33">
        <f t="shared" si="9"/>
        <v>0.35828430664651661</v>
      </c>
      <c r="N27" s="34"/>
    </row>
    <row r="28" spans="1:17" ht="23.25" x14ac:dyDescent="0.3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 x14ac:dyDescent="0.2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 x14ac:dyDescent="0.2">
      <c r="A30" s="23"/>
      <c r="L30" s="25"/>
      <c r="M30" s="26"/>
    </row>
    <row r="31" spans="1:17" ht="15" x14ac:dyDescent="0.3">
      <c r="A31" s="1" t="s">
        <v>25</v>
      </c>
      <c r="B31" s="65">
        <v>0.21299999999999999</v>
      </c>
      <c r="C31" s="65">
        <v>0.214</v>
      </c>
      <c r="D31" s="27">
        <f t="shared" ref="D31:D36" si="11">AVERAGE(B31:C31)</f>
        <v>0.2135</v>
      </c>
      <c r="E31" s="27">
        <f t="shared" ref="E31:E36" si="12">D31-E$8</f>
        <v>0.13800000000000001</v>
      </c>
      <c r="F31" s="27">
        <f>LOG(E31)</f>
        <v>-0.86012091359876341</v>
      </c>
      <c r="G31" s="28">
        <f>(F31-$B$16)/$B$15</f>
        <v>-4.5053757652357425E-2</v>
      </c>
      <c r="H31" s="28">
        <f>10^G31</f>
        <v>0.90145954662261762</v>
      </c>
      <c r="I31" s="29">
        <v>500</v>
      </c>
      <c r="J31" s="30">
        <f>(H31*I31)</f>
        <v>450.7297733113088</v>
      </c>
      <c r="K31" s="31">
        <f>(0.05*J31/1000)*1000</f>
        <v>22.536488665565443</v>
      </c>
      <c r="L31" s="32">
        <f>K31+K50</f>
        <v>23.072997725039318</v>
      </c>
      <c r="M31" s="33">
        <f>(L31*1000000/50000)/1000</f>
        <v>0.46145995450078636</v>
      </c>
      <c r="N31" s="35"/>
      <c r="Q31"/>
    </row>
    <row r="32" spans="1:17" ht="15" x14ac:dyDescent="0.3">
      <c r="B32" s="65">
        <v>0.20300000000000001</v>
      </c>
      <c r="C32" s="65">
        <v>0.19700000000000001</v>
      </c>
      <c r="D32" s="27">
        <f t="shared" si="11"/>
        <v>0.2</v>
      </c>
      <c r="E32" s="27">
        <f t="shared" si="12"/>
        <v>0.12450000000000001</v>
      </c>
      <c r="F32" s="27">
        <f t="shared" ref="F32:F36" si="13">LOG(E32)</f>
        <v>-0.9048306485682448</v>
      </c>
      <c r="G32" s="28">
        <f t="shared" ref="G32:G36" si="14">(F32-$B$16)/$B$15</f>
        <v>-8.7755719866489196E-2</v>
      </c>
      <c r="H32" s="28">
        <f t="shared" ref="H32:H36" si="15">10^G32</f>
        <v>0.81704180837522422</v>
      </c>
      <c r="I32" s="29">
        <v>500</v>
      </c>
      <c r="J32" s="30">
        <f t="shared" ref="J32:J36" si="16">(H32*I32)</f>
        <v>408.52090418761213</v>
      </c>
      <c r="K32" s="31">
        <f t="shared" ref="K32:K36" si="17">(0.05*J32/1000)*1000</f>
        <v>20.426045209380607</v>
      </c>
      <c r="L32" s="32">
        <f>K32+K51</f>
        <v>21.33908555182073</v>
      </c>
      <c r="M32" s="33">
        <f t="shared" ref="M32:M36" si="18">(L32*1000000/50000)/1000</f>
        <v>0.4267817110364146</v>
      </c>
      <c r="N32" s="36"/>
      <c r="Q32"/>
    </row>
    <row r="33" spans="1:21" ht="15" x14ac:dyDescent="0.3">
      <c r="B33" s="65">
        <v>0.21199999999999999</v>
      </c>
      <c r="C33" s="65">
        <v>0.215</v>
      </c>
      <c r="D33" s="27">
        <f t="shared" si="11"/>
        <v>0.2135</v>
      </c>
      <c r="E33" s="27">
        <f t="shared" si="12"/>
        <v>0.13800000000000001</v>
      </c>
      <c r="F33" s="27">
        <f t="shared" si="13"/>
        <v>-0.86012091359876341</v>
      </c>
      <c r="G33" s="28">
        <f t="shared" si="14"/>
        <v>-4.5053757652357425E-2</v>
      </c>
      <c r="H33" s="28">
        <f t="shared" si="15"/>
        <v>0.90145954662261762</v>
      </c>
      <c r="I33" s="29">
        <v>500</v>
      </c>
      <c r="J33" s="30">
        <f t="shared" si="16"/>
        <v>450.7297733113088</v>
      </c>
      <c r="K33" s="31">
        <f t="shared" si="17"/>
        <v>22.536488665565443</v>
      </c>
      <c r="L33" s="32">
        <f t="shared" ref="L33:L36" si="19">K33+K52</f>
        <v>24.380682687502851</v>
      </c>
      <c r="M33" s="33">
        <f t="shared" si="18"/>
        <v>0.487613653750057</v>
      </c>
      <c r="N33" s="36"/>
      <c r="Q33"/>
      <c r="R33"/>
      <c r="S33"/>
    </row>
    <row r="34" spans="1:21" ht="15" x14ac:dyDescent="0.3">
      <c r="A34" s="1" t="s">
        <v>26</v>
      </c>
      <c r="B34" s="65">
        <v>0.218</v>
      </c>
      <c r="C34" s="65">
        <v>0.222</v>
      </c>
      <c r="D34" s="27">
        <f t="shared" si="11"/>
        <v>0.22</v>
      </c>
      <c r="E34" s="27">
        <f t="shared" si="12"/>
        <v>0.14450000000000002</v>
      </c>
      <c r="F34" s="27">
        <f t="shared" si="13"/>
        <v>-0.84013215290743326</v>
      </c>
      <c r="G34" s="28">
        <f t="shared" si="14"/>
        <v>-2.5962628967941433E-2</v>
      </c>
      <c r="H34" s="28">
        <f t="shared" si="15"/>
        <v>0.94197064959229249</v>
      </c>
      <c r="I34" s="29">
        <v>500</v>
      </c>
      <c r="J34" s="30">
        <f t="shared" si="16"/>
        <v>470.98532479614624</v>
      </c>
      <c r="K34" s="31">
        <f t="shared" si="17"/>
        <v>23.549266239807313</v>
      </c>
      <c r="L34" s="32">
        <f t="shared" si="19"/>
        <v>24.776185838055159</v>
      </c>
      <c r="M34" s="33">
        <f t="shared" si="18"/>
        <v>0.49552371676110318</v>
      </c>
      <c r="N34" s="36"/>
      <c r="Q34"/>
      <c r="R34"/>
      <c r="S34"/>
    </row>
    <row r="35" spans="1:21" ht="15" x14ac:dyDescent="0.3">
      <c r="B35" s="65">
        <v>0.193</v>
      </c>
      <c r="C35" s="65">
        <v>0.192</v>
      </c>
      <c r="D35" s="27">
        <f t="shared" si="11"/>
        <v>0.1925</v>
      </c>
      <c r="E35" s="27">
        <f t="shared" si="12"/>
        <v>0.11700000000000001</v>
      </c>
      <c r="F35" s="27">
        <f t="shared" si="13"/>
        <v>-0.9318141382538383</v>
      </c>
      <c r="G35" s="28">
        <f t="shared" si="14"/>
        <v>-0.1135274663943124</v>
      </c>
      <c r="H35" s="28">
        <f t="shared" si="15"/>
        <v>0.76996774720000205</v>
      </c>
      <c r="I35" s="29">
        <v>500</v>
      </c>
      <c r="J35" s="30">
        <f t="shared" si="16"/>
        <v>384.983873600001</v>
      </c>
      <c r="K35" s="31">
        <f t="shared" si="17"/>
        <v>19.249193680000051</v>
      </c>
      <c r="L35" s="32">
        <f t="shared" si="19"/>
        <v>20.304526647259678</v>
      </c>
      <c r="M35" s="33">
        <f t="shared" si="18"/>
        <v>0.40609053294519354</v>
      </c>
      <c r="N35" s="36"/>
      <c r="Q35"/>
      <c r="R35"/>
      <c r="S35"/>
    </row>
    <row r="36" spans="1:21" ht="15" x14ac:dyDescent="0.3">
      <c r="B36" s="65">
        <v>0.17299999999999999</v>
      </c>
      <c r="C36" s="65">
        <v>0.17199999999999999</v>
      </c>
      <c r="D36" s="27">
        <f t="shared" si="11"/>
        <v>0.17249999999999999</v>
      </c>
      <c r="E36" s="27">
        <f t="shared" si="12"/>
        <v>9.6999999999999989E-2</v>
      </c>
      <c r="F36" s="27">
        <f t="shared" si="13"/>
        <v>-1.0132282657337552</v>
      </c>
      <c r="G36" s="28">
        <f t="shared" si="14"/>
        <v>-0.19128554296794875</v>
      </c>
      <c r="H36" s="28">
        <f t="shared" si="15"/>
        <v>0.64374587181245402</v>
      </c>
      <c r="I36" s="29">
        <v>500</v>
      </c>
      <c r="J36" s="30">
        <f t="shared" si="16"/>
        <v>321.87293590622699</v>
      </c>
      <c r="K36" s="31">
        <f t="shared" si="17"/>
        <v>16.093646795311351</v>
      </c>
      <c r="L36" s="32">
        <f t="shared" si="19"/>
        <v>17.093193893157274</v>
      </c>
      <c r="M36" s="33">
        <f t="shared" si="18"/>
        <v>0.34186387786314548</v>
      </c>
      <c r="N36" s="37"/>
      <c r="Q36"/>
      <c r="R36"/>
      <c r="S36"/>
    </row>
    <row r="37" spans="1:21" ht="15" x14ac:dyDescent="0.3">
      <c r="R37"/>
      <c r="S37"/>
    </row>
    <row r="38" spans="1:21" ht="23.25" x14ac:dyDescent="0.3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 x14ac:dyDescent="0.3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 x14ac:dyDescent="0.3">
      <c r="A40" s="1" t="s">
        <v>33</v>
      </c>
      <c r="B40" s="65">
        <v>0.157</v>
      </c>
      <c r="C40" s="65">
        <v>0.16500000000000001</v>
      </c>
      <c r="D40" s="27">
        <f>AVERAGE(B40:C40)</f>
        <v>0.161</v>
      </c>
      <c r="E40" s="27">
        <f t="shared" ref="E40:E45" si="20">D40-E$8</f>
        <v>8.5500000000000007E-2</v>
      </c>
      <c r="F40" s="27">
        <f t="shared" ref="F40:F45" si="21">LOG(E40)</f>
        <v>-1.0680338852718274</v>
      </c>
      <c r="G40" s="28">
        <f t="shared" ref="G40:G45" si="22">(F40-$B$16)/$B$15</f>
        <v>-0.24363001551367777</v>
      </c>
      <c r="H40" s="27">
        <f t="shared" ref="H40:H45" si="23">10^G40</f>
        <v>0.57065021402507632</v>
      </c>
      <c r="I40" s="41">
        <v>16</v>
      </c>
      <c r="J40" s="42">
        <f t="shared" ref="J40:J45" si="24">H40*I40</f>
        <v>9.1304034244012211</v>
      </c>
      <c r="K40" s="30">
        <f>(0.1*J40/1000)*1000</f>
        <v>0.91304034244012211</v>
      </c>
      <c r="L40" s="43">
        <f>K40*100/L22</f>
        <v>3.8065492094671241</v>
      </c>
      <c r="M40" s="30">
        <f>AVERAGE(L40:L42)</f>
        <v>2.8556238075644571</v>
      </c>
      <c r="N40" s="44">
        <f>STDEV(L40:L42)</f>
        <v>0.83998601960329289</v>
      </c>
      <c r="R40"/>
      <c r="S40"/>
      <c r="T40"/>
      <c r="U40"/>
    </row>
    <row r="41" spans="1:21" ht="15" x14ac:dyDescent="0.3">
      <c r="B41" s="65">
        <v>0.129</v>
      </c>
      <c r="C41" s="65">
        <v>0.124</v>
      </c>
      <c r="D41" s="27">
        <f t="shared" ref="D41:D45" si="25">AVERAGE(B41:C41)</f>
        <v>0.1265</v>
      </c>
      <c r="E41" s="27">
        <f t="shared" si="20"/>
        <v>5.1000000000000004E-2</v>
      </c>
      <c r="F41" s="27">
        <f t="shared" si="21"/>
        <v>-1.2924298239020635</v>
      </c>
      <c r="G41" s="28">
        <f t="shared" si="22"/>
        <v>-0.45794904243105256</v>
      </c>
      <c r="H41" s="27">
        <f t="shared" si="23"/>
        <v>0.34837818929275144</v>
      </c>
      <c r="I41" s="41">
        <v>16</v>
      </c>
      <c r="J41" s="42">
        <f t="shared" si="24"/>
        <v>5.574051028684023</v>
      </c>
      <c r="K41" s="30">
        <f t="shared" ref="K41:K45" si="26">(0.1*J41/1000)*1000</f>
        <v>0.55740510286840228</v>
      </c>
      <c r="L41" s="43">
        <f t="shared" ref="L41:L45" si="27">K41*100/L23</f>
        <v>2.5456367034277889</v>
      </c>
      <c r="M41" s="30"/>
      <c r="N41" s="44"/>
      <c r="R41"/>
      <c r="S41"/>
      <c r="T41"/>
      <c r="U41"/>
    </row>
    <row r="42" spans="1:21" s="17" customFormat="1" ht="15" x14ac:dyDescent="0.3">
      <c r="A42" s="1"/>
      <c r="B42" s="65">
        <v>0.13200000000000001</v>
      </c>
      <c r="C42" s="65">
        <v>0.12</v>
      </c>
      <c r="D42" s="27">
        <f t="shared" si="25"/>
        <v>0.126</v>
      </c>
      <c r="E42" s="27">
        <f t="shared" si="20"/>
        <v>5.0500000000000003E-2</v>
      </c>
      <c r="F42" s="27">
        <f t="shared" si="21"/>
        <v>-1.2967086218813386</v>
      </c>
      <c r="G42" s="28">
        <f t="shared" si="22"/>
        <v>-0.46203569312933174</v>
      </c>
      <c r="H42" s="27">
        <f t="shared" si="23"/>
        <v>0.34511537435675771</v>
      </c>
      <c r="I42" s="41">
        <v>16</v>
      </c>
      <c r="J42" s="42">
        <f t="shared" si="24"/>
        <v>5.5218459897081233</v>
      </c>
      <c r="K42" s="30">
        <f t="shared" si="26"/>
        <v>0.5521845989708124</v>
      </c>
      <c r="L42" s="43">
        <f t="shared" si="27"/>
        <v>2.2146855097984588</v>
      </c>
      <c r="M42" s="30"/>
      <c r="N42" s="44"/>
      <c r="R42"/>
      <c r="S42"/>
      <c r="T42"/>
      <c r="U42"/>
    </row>
    <row r="43" spans="1:21" ht="15" x14ac:dyDescent="0.3">
      <c r="A43" s="1" t="s">
        <v>34</v>
      </c>
      <c r="B43" s="65">
        <v>0.185</v>
      </c>
      <c r="C43" s="65">
        <v>0.16</v>
      </c>
      <c r="D43" s="27">
        <f t="shared" si="25"/>
        <v>0.17249999999999999</v>
      </c>
      <c r="E43" s="27">
        <f t="shared" si="20"/>
        <v>9.6999999999999989E-2</v>
      </c>
      <c r="F43" s="27">
        <f t="shared" si="21"/>
        <v>-1.0132282657337552</v>
      </c>
      <c r="G43" s="28">
        <f t="shared" si="22"/>
        <v>-0.19128554296794875</v>
      </c>
      <c r="H43" s="27">
        <f t="shared" si="23"/>
        <v>0.64374587181245402</v>
      </c>
      <c r="I43" s="41">
        <v>16</v>
      </c>
      <c r="J43" s="42">
        <f t="shared" si="24"/>
        <v>10.299933948999264</v>
      </c>
      <c r="K43" s="30">
        <f t="shared" si="26"/>
        <v>1.0299933948999265</v>
      </c>
      <c r="L43" s="43">
        <f t="shared" si="27"/>
        <v>3.991266531949841</v>
      </c>
      <c r="M43" s="30">
        <f>AVERAGE(L43:L45)</f>
        <v>4.5050229027081192</v>
      </c>
      <c r="N43" s="44">
        <f>STDEV(L43:L45)</f>
        <v>0.47951949365362168</v>
      </c>
      <c r="R43"/>
      <c r="S43"/>
      <c r="T43"/>
      <c r="U43"/>
    </row>
    <row r="44" spans="1:21" ht="15" x14ac:dyDescent="0.3">
      <c r="A44" s="45"/>
      <c r="B44" s="65">
        <v>0.17399999999999999</v>
      </c>
      <c r="C44" s="65">
        <v>0.17599999999999999</v>
      </c>
      <c r="D44" s="27">
        <f t="shared" si="25"/>
        <v>0.17499999999999999</v>
      </c>
      <c r="E44" s="27">
        <f t="shared" si="20"/>
        <v>9.9499999999999991E-2</v>
      </c>
      <c r="F44" s="27">
        <f t="shared" si="21"/>
        <v>-1.0021769192542747</v>
      </c>
      <c r="G44" s="28">
        <f t="shared" si="22"/>
        <v>-0.18073047749721438</v>
      </c>
      <c r="H44" s="27">
        <f t="shared" si="23"/>
        <v>0.65958310453726676</v>
      </c>
      <c r="I44" s="41">
        <v>16</v>
      </c>
      <c r="J44" s="42">
        <f t="shared" si="24"/>
        <v>10.553329672596268</v>
      </c>
      <c r="K44" s="30">
        <f t="shared" si="26"/>
        <v>1.0553329672596268</v>
      </c>
      <c r="L44" s="43">
        <f t="shared" si="27"/>
        <v>4.9407298844898166</v>
      </c>
      <c r="M44" s="30"/>
      <c r="N44" s="44"/>
      <c r="R44"/>
      <c r="S44"/>
      <c r="T44"/>
      <c r="U44"/>
    </row>
    <row r="45" spans="1:21" ht="15" x14ac:dyDescent="0.3">
      <c r="A45" s="46"/>
      <c r="B45" s="65">
        <v>0.151</v>
      </c>
      <c r="C45" s="65">
        <v>0.153</v>
      </c>
      <c r="D45" s="27">
        <f t="shared" si="25"/>
        <v>0.152</v>
      </c>
      <c r="E45" s="27">
        <f t="shared" si="20"/>
        <v>7.6499999999999999E-2</v>
      </c>
      <c r="F45" s="27">
        <f t="shared" si="21"/>
        <v>-1.1163385648463824</v>
      </c>
      <c r="G45" s="28">
        <f t="shared" si="22"/>
        <v>-0.28976548474350838</v>
      </c>
      <c r="H45" s="27">
        <f t="shared" si="23"/>
        <v>0.51313839948034834</v>
      </c>
      <c r="I45" s="41">
        <v>16</v>
      </c>
      <c r="J45" s="42">
        <f t="shared" si="24"/>
        <v>8.2102143916855734</v>
      </c>
      <c r="K45" s="30">
        <f t="shared" si="26"/>
        <v>0.82102143916855741</v>
      </c>
      <c r="L45" s="43">
        <f t="shared" si="27"/>
        <v>4.5830722916847</v>
      </c>
      <c r="M45" s="30"/>
      <c r="N45" s="44"/>
      <c r="R45"/>
      <c r="S45"/>
      <c r="T45"/>
      <c r="U45"/>
    </row>
    <row r="46" spans="1:21" ht="15" x14ac:dyDescent="0.3">
      <c r="E46" s="28"/>
      <c r="F46" s="27"/>
      <c r="G46" s="30"/>
      <c r="H46" s="47"/>
      <c r="R46"/>
      <c r="S46"/>
      <c r="T46"/>
    </row>
    <row r="47" spans="1:21" x14ac:dyDescent="0.2">
      <c r="E47" s="28"/>
      <c r="F47" s="27"/>
      <c r="G47" s="30"/>
      <c r="H47" s="47"/>
    </row>
    <row r="48" spans="1:21" ht="23.25" x14ac:dyDescent="0.35">
      <c r="A48" s="14" t="s">
        <v>35</v>
      </c>
      <c r="E48" s="28"/>
      <c r="F48" s="27"/>
      <c r="H48" s="38"/>
      <c r="M48" s="39" t="s">
        <v>28</v>
      </c>
    </row>
    <row r="49" spans="1:25" x14ac:dyDescent="0.2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 x14ac:dyDescent="0.3">
      <c r="A50" s="1" t="s">
        <v>25</v>
      </c>
      <c r="B50" s="65">
        <v>0.124</v>
      </c>
      <c r="C50" s="65">
        <v>0.125</v>
      </c>
      <c r="D50" s="27">
        <f>AVERAGE(B50:C50)</f>
        <v>0.1245</v>
      </c>
      <c r="E50" s="27">
        <f t="shared" ref="E50:E55" si="28">D50-E$8</f>
        <v>4.9000000000000002E-2</v>
      </c>
      <c r="F50" s="27">
        <f t="shared" ref="F50:F55" si="29">LOG(E50)</f>
        <v>-1.3098039199714864</v>
      </c>
      <c r="G50" s="28">
        <f t="shared" ref="G50:G55" si="30">(F50-$B$16)/$B$15</f>
        <v>-0.47454292281007099</v>
      </c>
      <c r="H50" s="27">
        <f t="shared" ref="H50:H55" si="31">10^G50</f>
        <v>0.3353181621711715</v>
      </c>
      <c r="I50" s="41">
        <v>16</v>
      </c>
      <c r="J50" s="42">
        <f t="shared" ref="J50:J55" si="32">H50*I50</f>
        <v>5.3650905947387439</v>
      </c>
      <c r="K50" s="30">
        <f>(0.1*J50/1000)*1000</f>
        <v>0.53650905947387439</v>
      </c>
      <c r="L50" s="43">
        <f t="shared" ref="L50:L55" si="33">K50*100/L31</f>
        <v>2.3252681158618724</v>
      </c>
      <c r="M50" s="30">
        <f>AVERAGE(L50:L52)</f>
        <v>4.7227172472434527</v>
      </c>
      <c r="N50" s="44">
        <f>STDEV(L50:L52)</f>
        <v>2.6475171661240968</v>
      </c>
      <c r="O50" s="48">
        <f>L50/L40</f>
        <v>0.61085985965419454</v>
      </c>
      <c r="P50" s="30">
        <f>AVERAGE(O50:O52)</f>
        <v>1.9023741154402154</v>
      </c>
      <c r="Q50" s="44">
        <f>STDEV(O50:O52)</f>
        <v>1.4153652827440182</v>
      </c>
      <c r="S50"/>
      <c r="T50"/>
    </row>
    <row r="51" spans="1:25" ht="15" x14ac:dyDescent="0.3">
      <c r="B51" s="65">
        <v>0.16300000000000001</v>
      </c>
      <c r="C51" s="65">
        <v>0.159</v>
      </c>
      <c r="D51" s="27">
        <f t="shared" ref="D51:D55" si="34">AVERAGE(B51:C51)</f>
        <v>0.161</v>
      </c>
      <c r="E51" s="27">
        <f t="shared" si="28"/>
        <v>8.5500000000000007E-2</v>
      </c>
      <c r="F51" s="27">
        <f t="shared" si="29"/>
        <v>-1.0680338852718274</v>
      </c>
      <c r="G51" s="28">
        <f t="shared" si="30"/>
        <v>-0.24363001551367777</v>
      </c>
      <c r="H51" s="27">
        <f t="shared" si="31"/>
        <v>0.57065021402507632</v>
      </c>
      <c r="I51" s="41">
        <v>16</v>
      </c>
      <c r="J51" s="42">
        <f t="shared" si="32"/>
        <v>9.1304034244012211</v>
      </c>
      <c r="K51" s="30">
        <f t="shared" ref="K51:K55" si="35">(0.1*J51/1000)*1000</f>
        <v>0.91304034244012211</v>
      </c>
      <c r="L51" s="43">
        <f t="shared" si="33"/>
        <v>4.2787229107023199</v>
      </c>
      <c r="M51" s="30"/>
      <c r="N51" s="44"/>
      <c r="O51" s="2">
        <f t="shared" ref="O51:O55" si="36">L51/L41</f>
        <v>1.6808065757933446</v>
      </c>
      <c r="P51" s="30"/>
      <c r="Q51" s="44"/>
      <c r="S51"/>
      <c r="T51"/>
    </row>
    <row r="52" spans="1:25" ht="15" x14ac:dyDescent="0.3">
      <c r="B52" s="65">
        <v>0.26200000000000001</v>
      </c>
      <c r="C52" s="65">
        <v>0.246</v>
      </c>
      <c r="D52" s="27">
        <f t="shared" si="34"/>
        <v>0.254</v>
      </c>
      <c r="E52" s="27">
        <f t="shared" si="28"/>
        <v>0.17849999999999999</v>
      </c>
      <c r="F52" s="27">
        <f t="shared" si="29"/>
        <v>-0.74836177955178806</v>
      </c>
      <c r="G52" s="28">
        <f t="shared" si="30"/>
        <v>6.1686627241795883E-2</v>
      </c>
      <c r="H52" s="27">
        <f t="shared" si="31"/>
        <v>1.1526212637108808</v>
      </c>
      <c r="I52" s="41">
        <v>16</v>
      </c>
      <c r="J52" s="42">
        <f t="shared" si="32"/>
        <v>18.441940219374093</v>
      </c>
      <c r="K52" s="30">
        <f t="shared" si="35"/>
        <v>1.8441940219374093</v>
      </c>
      <c r="L52" s="43">
        <f t="shared" si="33"/>
        <v>7.5641607151661656</v>
      </c>
      <c r="M52" s="30"/>
      <c r="N52" s="44"/>
      <c r="O52" s="2">
        <f t="shared" si="36"/>
        <v>3.4154559108731068</v>
      </c>
      <c r="P52" s="30"/>
      <c r="Q52" s="44"/>
      <c r="S52"/>
      <c r="T52"/>
    </row>
    <row r="53" spans="1:25" ht="15" x14ac:dyDescent="0.3">
      <c r="A53" s="1" t="s">
        <v>26</v>
      </c>
      <c r="B53" s="65">
        <v>0.19400000000000001</v>
      </c>
      <c r="C53" s="65">
        <v>0.19</v>
      </c>
      <c r="D53" s="27">
        <f t="shared" si="34"/>
        <v>0.192</v>
      </c>
      <c r="E53" s="27">
        <f t="shared" si="28"/>
        <v>0.11650000000000001</v>
      </c>
      <c r="F53" s="27">
        <f t="shared" si="29"/>
        <v>-0.93367407463796215</v>
      </c>
      <c r="G53" s="28">
        <f t="shared" si="30"/>
        <v>-0.11530387891945394</v>
      </c>
      <c r="H53" s="27">
        <f t="shared" si="31"/>
        <v>0.76682474890490404</v>
      </c>
      <c r="I53" s="41">
        <v>16</v>
      </c>
      <c r="J53" s="42">
        <f t="shared" si="32"/>
        <v>12.269195982478465</v>
      </c>
      <c r="K53" s="30">
        <f t="shared" si="35"/>
        <v>1.2269195982478465</v>
      </c>
      <c r="L53" s="43">
        <f t="shared" si="33"/>
        <v>4.9520116060937456</v>
      </c>
      <c r="M53" s="30">
        <f>AVERAGE(L53:L55)</f>
        <v>5.3323897728877077</v>
      </c>
      <c r="N53" s="44">
        <f>STDEV(L53:L55)</f>
        <v>0.46279076478119885</v>
      </c>
      <c r="O53" s="2">
        <f t="shared" si="36"/>
        <v>1.2407118308068878</v>
      </c>
      <c r="P53" s="30">
        <f>AVERAGE(O53:O55)</f>
        <v>1.1895355886257457</v>
      </c>
      <c r="Q53" s="44">
        <f>STDEV(O53:O55)</f>
        <v>0.12042438297165634</v>
      </c>
      <c r="S53"/>
      <c r="T53"/>
    </row>
    <row r="54" spans="1:25" ht="15" x14ac:dyDescent="0.3">
      <c r="A54" s="45"/>
      <c r="B54" s="65">
        <v>0.17599999999999999</v>
      </c>
      <c r="C54" s="65">
        <v>0.17399999999999999</v>
      </c>
      <c r="D54" s="27">
        <f t="shared" si="34"/>
        <v>0.17499999999999999</v>
      </c>
      <c r="E54" s="27">
        <f t="shared" si="28"/>
        <v>9.9499999999999991E-2</v>
      </c>
      <c r="F54" s="27">
        <f t="shared" si="29"/>
        <v>-1.0021769192542747</v>
      </c>
      <c r="G54" s="28">
        <f t="shared" si="30"/>
        <v>-0.18073047749721438</v>
      </c>
      <c r="H54" s="27">
        <f t="shared" si="31"/>
        <v>0.65958310453726676</v>
      </c>
      <c r="I54" s="41">
        <v>16</v>
      </c>
      <c r="J54" s="42">
        <f t="shared" si="32"/>
        <v>10.553329672596268</v>
      </c>
      <c r="K54" s="30">
        <f t="shared" si="35"/>
        <v>1.0553329672596268</v>
      </c>
      <c r="L54" s="43">
        <f t="shared" si="33"/>
        <v>5.197525584286673</v>
      </c>
      <c r="M54" s="30"/>
      <c r="N54" s="44"/>
      <c r="O54" s="2">
        <f t="shared" si="36"/>
        <v>1.0519752558428668</v>
      </c>
      <c r="P54" s="30"/>
      <c r="Q54" s="44"/>
      <c r="S54"/>
      <c r="T54"/>
    </row>
    <row r="55" spans="1:25" ht="15" x14ac:dyDescent="0.3">
      <c r="A55" s="46"/>
      <c r="B55" s="65">
        <v>0.17299999999999999</v>
      </c>
      <c r="C55" s="65">
        <v>0.16600000000000001</v>
      </c>
      <c r="D55" s="27">
        <f t="shared" si="34"/>
        <v>0.16949999999999998</v>
      </c>
      <c r="E55" s="27">
        <f t="shared" si="28"/>
        <v>9.3999999999999986E-2</v>
      </c>
      <c r="F55" s="27">
        <f t="shared" si="29"/>
        <v>-1.0268721464003014</v>
      </c>
      <c r="G55" s="28">
        <f t="shared" si="30"/>
        <v>-0.2043167201170567</v>
      </c>
      <c r="H55" s="27">
        <f t="shared" si="31"/>
        <v>0.62471693615370105</v>
      </c>
      <c r="I55" s="41">
        <v>16</v>
      </c>
      <c r="J55" s="42">
        <f t="shared" si="32"/>
        <v>9.9954709784592168</v>
      </c>
      <c r="K55" s="30">
        <f t="shared" si="35"/>
        <v>0.99954709784592188</v>
      </c>
      <c r="L55" s="43">
        <f t="shared" si="33"/>
        <v>5.8476321282827035</v>
      </c>
      <c r="M55" s="30"/>
      <c r="N55" s="44"/>
      <c r="O55" s="2">
        <f t="shared" si="36"/>
        <v>1.2759196792274821</v>
      </c>
      <c r="P55" s="30"/>
      <c r="Q55" s="44"/>
      <c r="S55"/>
      <c r="T55"/>
      <c r="Y55" s="1"/>
    </row>
    <row r="56" spans="1:25" x14ac:dyDescent="0.2">
      <c r="D56" s="27"/>
      <c r="E56" s="28"/>
      <c r="F56" s="27"/>
      <c r="G56" s="30"/>
      <c r="H56" s="47"/>
    </row>
    <row r="57" spans="1:25" x14ac:dyDescent="0.2">
      <c r="B57" s="30"/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 x14ac:dyDescent="0.3">
      <c r="C58"/>
      <c r="D58"/>
      <c r="E58"/>
      <c r="F58"/>
      <c r="G58"/>
      <c r="H58" s="47"/>
      <c r="M58" s="2" t="s">
        <v>25</v>
      </c>
      <c r="N58" s="30">
        <f>P50</f>
        <v>1.9023741154402154</v>
      </c>
      <c r="O58" s="30">
        <f>Q50</f>
        <v>1.4153652827440182</v>
      </c>
    </row>
    <row r="59" spans="1:25" ht="15" x14ac:dyDescent="0.3">
      <c r="D59"/>
      <c r="E59"/>
      <c r="G59"/>
      <c r="M59" s="2" t="s">
        <v>26</v>
      </c>
      <c r="N59" s="30">
        <f>P53</f>
        <v>1.1895355886257457</v>
      </c>
      <c r="O59" s="30">
        <f>Q53</f>
        <v>0.12042438297165634</v>
      </c>
    </row>
    <row r="60" spans="1:25" x14ac:dyDescent="0.2">
      <c r="G60" s="30"/>
      <c r="H60" s="47"/>
    </row>
    <row r="61" spans="1:25" ht="15" x14ac:dyDescent="0.3">
      <c r="A61" s="49"/>
      <c r="D61"/>
      <c r="E61"/>
      <c r="F61"/>
      <c r="G61" s="30"/>
      <c r="H61" s="47"/>
    </row>
    <row r="62" spans="1:25" ht="15" x14ac:dyDescent="0.3">
      <c r="C62" s="27"/>
      <c r="D62"/>
      <c r="E62"/>
      <c r="F62"/>
      <c r="G62" s="30"/>
      <c r="H62" s="47"/>
    </row>
    <row r="63" spans="1:25" ht="15" x14ac:dyDescent="0.3">
      <c r="C63" s="27"/>
      <c r="D63"/>
      <c r="E63"/>
      <c r="F63"/>
      <c r="G63" s="30"/>
      <c r="H63" s="47"/>
    </row>
    <row r="64" spans="1:25" ht="13.5" thickBot="1" x14ac:dyDescent="0.25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 x14ac:dyDescent="0.2">
      <c r="A65" s="1" t="s">
        <v>33</v>
      </c>
      <c r="B65" s="30">
        <f>M40</f>
        <v>2.8556238075644571</v>
      </c>
      <c r="C65" s="30">
        <f>N40</f>
        <v>0.83998601960329289</v>
      </c>
      <c r="D65" s="27"/>
      <c r="E65" s="28"/>
      <c r="F65" s="27"/>
      <c r="G65" s="30"/>
      <c r="H65" s="47"/>
    </row>
    <row r="66" spans="1:8" x14ac:dyDescent="0.2">
      <c r="A66" s="1" t="s">
        <v>25</v>
      </c>
      <c r="B66" s="30">
        <f>M50</f>
        <v>4.7227172472434527</v>
      </c>
      <c r="C66" s="30">
        <f>N50</f>
        <v>2.6475171661240968</v>
      </c>
      <c r="D66" s="27"/>
      <c r="E66" s="28"/>
      <c r="F66" s="27"/>
      <c r="G66" s="30"/>
      <c r="H66" s="47"/>
    </row>
    <row r="67" spans="1:8" x14ac:dyDescent="0.2">
      <c r="A67" s="52" t="s">
        <v>34</v>
      </c>
      <c r="B67" s="30">
        <f>M43</f>
        <v>4.5050229027081192</v>
      </c>
      <c r="C67" s="30">
        <f>N43</f>
        <v>0.47951949365362168</v>
      </c>
      <c r="D67" s="27"/>
      <c r="E67" s="28"/>
      <c r="F67" s="27"/>
      <c r="G67" s="30"/>
      <c r="H67" s="47"/>
    </row>
    <row r="68" spans="1:8" x14ac:dyDescent="0.2">
      <c r="A68" s="45" t="s">
        <v>26</v>
      </c>
      <c r="B68" s="30">
        <f>M53</f>
        <v>5.3323897728877077</v>
      </c>
      <c r="C68" s="30">
        <f>N53</f>
        <v>0.46279076478119885</v>
      </c>
      <c r="D68" s="27"/>
      <c r="E68" s="28"/>
      <c r="F68" s="27"/>
      <c r="G68" s="30"/>
      <c r="H68" s="47"/>
    </row>
    <row r="69" spans="1:8" x14ac:dyDescent="0.2">
      <c r="A69" s="53"/>
      <c r="C69" s="27"/>
      <c r="D69" s="27"/>
      <c r="E69" s="28"/>
      <c r="F69" s="27"/>
      <c r="G69" s="30"/>
      <c r="H69" s="47"/>
    </row>
    <row r="70" spans="1:8" x14ac:dyDescent="0.2">
      <c r="A70" s="53"/>
      <c r="C70" s="27"/>
      <c r="D70" s="27"/>
      <c r="E70" s="28"/>
      <c r="F70" s="27"/>
      <c r="G70" s="30"/>
      <c r="H70" s="47"/>
    </row>
    <row r="71" spans="1:8" x14ac:dyDescent="0.2">
      <c r="A71" s="53"/>
      <c r="B71" s="48"/>
      <c r="C71" s="27"/>
      <c r="D71" s="27"/>
      <c r="E71" s="28"/>
      <c r="F71" s="27"/>
      <c r="G71" s="30"/>
      <c r="H71" s="47"/>
    </row>
    <row r="72" spans="1:8" x14ac:dyDescent="0.2">
      <c r="A72" s="53"/>
      <c r="B72" s="48"/>
      <c r="C72" s="27"/>
      <c r="D72" s="27"/>
      <c r="E72" s="28"/>
      <c r="F72" s="27"/>
      <c r="G72" s="30"/>
      <c r="H72" s="47"/>
    </row>
    <row r="73" spans="1:8" x14ac:dyDescent="0.2">
      <c r="C73" s="27"/>
      <c r="D73" s="27"/>
      <c r="E73" s="28"/>
      <c r="F73" s="27"/>
      <c r="G73" s="30"/>
      <c r="H73" s="47"/>
    </row>
    <row r="74" spans="1:8" x14ac:dyDescent="0.2">
      <c r="C74" s="27"/>
      <c r="D74" s="28"/>
      <c r="H74" s="47"/>
    </row>
    <row r="75" spans="1:8" x14ac:dyDescent="0.2">
      <c r="A75" s="54"/>
      <c r="C75" s="27"/>
      <c r="D75" s="28"/>
      <c r="H75" s="38"/>
    </row>
    <row r="76" spans="1:8" x14ac:dyDescent="0.2">
      <c r="A76" s="54"/>
      <c r="C76" s="27"/>
      <c r="D76" s="28"/>
      <c r="H76" s="38"/>
    </row>
    <row r="77" spans="1:8" x14ac:dyDescent="0.2">
      <c r="A77" s="55"/>
      <c r="B77" s="38"/>
      <c r="C77" s="56"/>
      <c r="D77" s="57"/>
      <c r="E77" s="38"/>
    </row>
    <row r="78" spans="1:8" x14ac:dyDescent="0.2">
      <c r="A78" s="52"/>
      <c r="B78" s="58"/>
      <c r="C78" s="59"/>
      <c r="D78" s="38"/>
      <c r="E78" s="38"/>
    </row>
    <row r="79" spans="1:8" x14ac:dyDescent="0.2">
      <c r="A79" s="52"/>
      <c r="B79" s="42"/>
      <c r="C79" s="56"/>
      <c r="D79" s="38"/>
      <c r="E79" s="38"/>
    </row>
    <row r="80" spans="1:8" x14ac:dyDescent="0.2">
      <c r="A80" s="52"/>
      <c r="B80" s="42"/>
      <c r="C80" s="56"/>
      <c r="D80" s="38"/>
      <c r="E80" s="38"/>
    </row>
    <row r="81" spans="1:7" x14ac:dyDescent="0.2">
      <c r="A81" s="52"/>
      <c r="B81" s="42"/>
      <c r="C81" s="56"/>
      <c r="D81" s="38"/>
      <c r="E81" s="38"/>
    </row>
    <row r="82" spans="1:7" x14ac:dyDescent="0.2">
      <c r="A82" s="52"/>
      <c r="B82" s="42"/>
      <c r="C82" s="56"/>
      <c r="D82" s="38"/>
      <c r="E82" s="38"/>
    </row>
    <row r="83" spans="1:7" x14ac:dyDescent="0.2">
      <c r="A83" s="52"/>
      <c r="B83" s="38"/>
      <c r="C83" s="38"/>
      <c r="D83" s="60"/>
      <c r="E83" s="58"/>
    </row>
    <row r="84" spans="1:7" x14ac:dyDescent="0.2">
      <c r="A84" s="52"/>
      <c r="B84" s="42"/>
      <c r="C84" s="56"/>
      <c r="D84" s="47"/>
      <c r="E84" s="47"/>
    </row>
    <row r="85" spans="1:7" x14ac:dyDescent="0.2">
      <c r="A85" s="52"/>
      <c r="B85" s="42"/>
      <c r="C85" s="56"/>
      <c r="D85" s="47"/>
      <c r="E85" s="47"/>
    </row>
    <row r="86" spans="1:7" x14ac:dyDescent="0.2">
      <c r="A86" s="52"/>
      <c r="B86" s="42"/>
      <c r="C86" s="56"/>
      <c r="D86" s="47"/>
      <c r="E86" s="47"/>
      <c r="F86" s="47"/>
      <c r="G86" s="38"/>
    </row>
    <row r="87" spans="1:7" x14ac:dyDescent="0.2">
      <c r="A87" s="52"/>
      <c r="B87" s="42"/>
      <c r="C87" s="56"/>
      <c r="D87" s="47"/>
      <c r="E87" s="47"/>
      <c r="F87" s="47"/>
      <c r="G87" s="38"/>
    </row>
    <row r="88" spans="1:7" x14ac:dyDescent="0.2">
      <c r="A88" s="52"/>
      <c r="B88" s="38"/>
      <c r="C88" s="47"/>
      <c r="D88" s="47"/>
      <c r="E88" s="47"/>
      <c r="F88" s="47"/>
      <c r="G88" s="38"/>
    </row>
    <row r="89" spans="1:7" x14ac:dyDescent="0.2">
      <c r="A89" s="52"/>
      <c r="B89" s="38"/>
      <c r="C89" s="47"/>
      <c r="D89" s="47"/>
      <c r="E89" s="47"/>
      <c r="F89" s="47"/>
      <c r="G89" s="38"/>
    </row>
    <row r="90" spans="1:7" x14ac:dyDescent="0.2">
      <c r="C90" s="47"/>
      <c r="D90" s="47"/>
      <c r="E90" s="61"/>
      <c r="F90" s="61"/>
    </row>
    <row r="91" spans="1:7" x14ac:dyDescent="0.2">
      <c r="C91" s="47"/>
      <c r="D91" s="47"/>
      <c r="E91" s="61"/>
      <c r="F91" s="61"/>
    </row>
    <row r="92" spans="1:7" x14ac:dyDescent="0.2">
      <c r="C92" s="47"/>
      <c r="D92" s="47"/>
      <c r="E92" s="61"/>
      <c r="F92" s="61"/>
    </row>
    <row r="93" spans="1:7" x14ac:dyDescent="0.2">
      <c r="C93" s="47"/>
      <c r="D93" s="47"/>
      <c r="E93" s="61"/>
      <c r="F93" s="61"/>
    </row>
    <row r="94" spans="1:7" x14ac:dyDescent="0.2">
      <c r="C94" s="47"/>
      <c r="E94" s="61"/>
      <c r="F94" s="61"/>
    </row>
    <row r="95" spans="1:7" x14ac:dyDescent="0.2">
      <c r="C95" s="47"/>
      <c r="E95" s="61"/>
      <c r="F95" s="61"/>
    </row>
    <row r="96" spans="1:7" x14ac:dyDescent="0.2">
      <c r="C96" s="47"/>
      <c r="D96" s="47"/>
      <c r="E96" s="61"/>
      <c r="F96" s="61"/>
    </row>
    <row r="97" spans="2:6" x14ac:dyDescent="0.2">
      <c r="C97" s="47"/>
      <c r="D97" s="47"/>
      <c r="E97" s="61"/>
      <c r="F97" s="61"/>
    </row>
    <row r="98" spans="2:6" x14ac:dyDescent="0.2">
      <c r="C98" s="47"/>
      <c r="D98" s="47"/>
      <c r="E98" s="61"/>
      <c r="F98" s="61"/>
    </row>
    <row r="99" spans="2:6" x14ac:dyDescent="0.2">
      <c r="C99" s="47"/>
      <c r="D99" s="47"/>
      <c r="E99" s="61"/>
      <c r="F99" s="61"/>
    </row>
    <row r="100" spans="2:6" x14ac:dyDescent="0.2">
      <c r="C100" s="47"/>
      <c r="D100" s="47"/>
      <c r="E100" s="61"/>
      <c r="F100" s="61"/>
    </row>
    <row r="101" spans="2:6" x14ac:dyDescent="0.2">
      <c r="C101" s="47"/>
      <c r="D101" s="47"/>
      <c r="E101" s="61"/>
      <c r="F101" s="61"/>
    </row>
    <row r="102" spans="2:6" x14ac:dyDescent="0.2">
      <c r="C102" s="47"/>
      <c r="D102" s="47"/>
      <c r="E102" s="61"/>
      <c r="F102" s="61"/>
    </row>
    <row r="103" spans="2:6" x14ac:dyDescent="0.2">
      <c r="C103" s="47"/>
      <c r="D103" s="47"/>
      <c r="E103" s="61"/>
      <c r="F103" s="61"/>
    </row>
    <row r="104" spans="2:6" x14ac:dyDescent="0.2">
      <c r="C104" s="47"/>
      <c r="D104" s="47"/>
      <c r="E104" s="61"/>
      <c r="F104" s="61"/>
    </row>
    <row r="105" spans="2:6" x14ac:dyDescent="0.2">
      <c r="C105" s="47"/>
      <c r="D105" s="47"/>
      <c r="E105" s="61"/>
      <c r="F105" s="61"/>
    </row>
    <row r="106" spans="2:6" x14ac:dyDescent="0.2">
      <c r="C106" s="47"/>
    </row>
    <row r="107" spans="2:6" x14ac:dyDescent="0.2">
      <c r="C107" s="47"/>
    </row>
    <row r="108" spans="2:6" ht="13.5" thickBot="1" x14ac:dyDescent="0.25">
      <c r="B108" s="62"/>
      <c r="C108" s="62"/>
      <c r="D108" s="62"/>
      <c r="E108" s="62"/>
    </row>
    <row r="109" spans="2:6" x14ac:dyDescent="0.2">
      <c r="B109" s="61"/>
      <c r="C109" s="61"/>
      <c r="D109" s="61"/>
      <c r="E109" s="61"/>
    </row>
    <row r="110" spans="2:6" x14ac:dyDescent="0.2">
      <c r="B110" s="61"/>
      <c r="C110" s="61"/>
      <c r="D110" s="61"/>
      <c r="E110" s="61"/>
    </row>
    <row r="111" spans="2:6" x14ac:dyDescent="0.2">
      <c r="B111" s="61"/>
      <c r="C111" s="61"/>
      <c r="D111" s="61"/>
      <c r="E111" s="61"/>
    </row>
    <row r="112" spans="2:6" x14ac:dyDescent="0.2">
      <c r="B112" s="61"/>
      <c r="C112" s="61"/>
      <c r="D112" s="61"/>
      <c r="E112" s="61"/>
    </row>
    <row r="113" spans="2:5" x14ac:dyDescent="0.2">
      <c r="B113" s="61"/>
      <c r="C113" s="61"/>
      <c r="D113" s="61"/>
      <c r="E113" s="61"/>
    </row>
    <row r="114" spans="2:5" x14ac:dyDescent="0.2">
      <c r="B114" s="61"/>
      <c r="C114" s="61"/>
      <c r="D114" s="61"/>
      <c r="E114" s="61"/>
    </row>
    <row r="115" spans="2:5" x14ac:dyDescent="0.2">
      <c r="B115" s="61"/>
      <c r="C115" s="61"/>
      <c r="D115" s="61"/>
      <c r="E115" s="61"/>
    </row>
    <row r="116" spans="2:5" x14ac:dyDescent="0.2">
      <c r="B116" s="61"/>
      <c r="C116" s="61"/>
      <c r="D116" s="61"/>
      <c r="E116" s="61"/>
    </row>
    <row r="117" spans="2:5" x14ac:dyDescent="0.2">
      <c r="B117" s="61"/>
      <c r="C117" s="61"/>
      <c r="D117" s="61"/>
      <c r="E117" s="61"/>
    </row>
    <row r="118" spans="2:5" x14ac:dyDescent="0.2">
      <c r="B118" s="61"/>
      <c r="C118" s="61"/>
      <c r="D118" s="61"/>
      <c r="E118" s="61"/>
    </row>
  </sheetData>
  <pageMargins left="0.7" right="0.7" top="0.75" bottom="0.75" header="0.3" footer="0.3"/>
  <pageSetup paperSize="9" scale="3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tabSelected="1" zoomScale="80" zoomScaleNormal="80" workbookViewId="0">
      <selection activeCell="P43" sqref="P43"/>
    </sheetView>
  </sheetViews>
  <sheetFormatPr baseColWidth="10" defaultColWidth="8.75" defaultRowHeight="12.75" x14ac:dyDescent="0.2"/>
  <cols>
    <col min="1" max="1" width="28.125" style="1" customWidth="1"/>
    <col min="2" max="2" width="9.5" style="2" bestFit="1" customWidth="1"/>
    <col min="3" max="3" width="11.875" style="2" bestFit="1" customWidth="1"/>
    <col min="4" max="4" width="7.625" style="2" customWidth="1"/>
    <col min="5" max="5" width="6" style="2" bestFit="1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 x14ac:dyDescent="0.2">
      <c r="A1" s="1" t="s">
        <v>0</v>
      </c>
      <c r="B1" s="63">
        <v>42409</v>
      </c>
    </row>
    <row r="2" spans="1:20" x14ac:dyDescent="0.2">
      <c r="A2" s="1" t="s">
        <v>1</v>
      </c>
      <c r="B2" s="2">
        <v>70</v>
      </c>
      <c r="C2" s="3"/>
      <c r="E2" s="4" t="s">
        <v>40</v>
      </c>
    </row>
    <row r="3" spans="1:20" x14ac:dyDescent="0.2">
      <c r="A3" s="1" t="s">
        <v>2</v>
      </c>
      <c r="B3" s="2" t="s">
        <v>43</v>
      </c>
      <c r="D3" s="10" t="s">
        <v>41</v>
      </c>
      <c r="E3" s="10">
        <v>1</v>
      </c>
      <c r="F3" s="10">
        <v>2</v>
      </c>
    </row>
    <row r="4" spans="1:20" x14ac:dyDescent="0.2">
      <c r="D4" s="10" t="s">
        <v>42</v>
      </c>
      <c r="E4" s="10">
        <v>3</v>
      </c>
      <c r="F4" s="10">
        <v>4</v>
      </c>
    </row>
    <row r="5" spans="1:20" x14ac:dyDescent="0.2">
      <c r="A5" s="2"/>
    </row>
    <row r="6" spans="1:20" ht="15" x14ac:dyDescent="0.3">
      <c r="N6"/>
      <c r="O6"/>
      <c r="P6"/>
    </row>
    <row r="7" spans="1:20" ht="15" x14ac:dyDescent="0.3">
      <c r="A7" s="10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 x14ac:dyDescent="0.3">
      <c r="A8" s="10">
        <v>0</v>
      </c>
      <c r="B8" s="10">
        <f>A8/23</f>
        <v>0</v>
      </c>
      <c r="C8" s="65">
        <v>7.2999999999999995E-2</v>
      </c>
      <c r="D8" s="65">
        <v>7.8E-2</v>
      </c>
      <c r="E8" s="11">
        <f t="shared" ref="E8:E13" si="0">AVERAGE(C8:D8)</f>
        <v>7.5499999999999998E-2</v>
      </c>
      <c r="F8" s="12"/>
      <c r="G8" s="10"/>
      <c r="H8" s="10"/>
      <c r="N8"/>
      <c r="O8"/>
      <c r="P8"/>
    </row>
    <row r="9" spans="1:20" ht="15" x14ac:dyDescent="0.3">
      <c r="A9" s="10">
        <v>3.15</v>
      </c>
      <c r="B9" s="10">
        <f>A9/23</f>
        <v>0.13695652173913042</v>
      </c>
      <c r="C9" s="65">
        <v>8.4000000000000005E-2</v>
      </c>
      <c r="D9" s="65">
        <v>0.10199999999999999</v>
      </c>
      <c r="E9" s="11">
        <f t="shared" si="0"/>
        <v>9.2999999999999999E-2</v>
      </c>
      <c r="F9" s="12">
        <f>(E9-$E$8)</f>
        <v>1.7500000000000002E-2</v>
      </c>
      <c r="G9" s="12">
        <f>LOG(B9)</f>
        <v>-0.86341728222799241</v>
      </c>
      <c r="H9" s="12">
        <f>LOG(F9)</f>
        <v>-1.7569619513137056</v>
      </c>
      <c r="N9"/>
      <c r="O9"/>
      <c r="P9"/>
    </row>
    <row r="10" spans="1:20" ht="15" x14ac:dyDescent="0.3">
      <c r="A10" s="10">
        <v>10.4</v>
      </c>
      <c r="B10" s="10">
        <f t="shared" ref="B10:B12" si="1">A10/23</f>
        <v>0.45217391304347826</v>
      </c>
      <c r="C10" s="65">
        <v>0.14000000000000001</v>
      </c>
      <c r="D10" s="65">
        <v>0.155</v>
      </c>
      <c r="E10" s="11">
        <f t="shared" si="0"/>
        <v>0.14750000000000002</v>
      </c>
      <c r="F10" s="12">
        <f>(E10-$E$8)</f>
        <v>7.2000000000000022E-2</v>
      </c>
      <c r="G10" s="12">
        <f>LOG(B10)</f>
        <v>-0.34469449671881253</v>
      </c>
      <c r="H10" s="12">
        <f>LOG(F10)</f>
        <v>-1.1426675035687315</v>
      </c>
      <c r="N10"/>
      <c r="O10"/>
      <c r="P10"/>
    </row>
    <row r="11" spans="1:20" ht="15" x14ac:dyDescent="0.3">
      <c r="A11" s="10">
        <v>31.5</v>
      </c>
      <c r="B11" s="10">
        <f t="shared" si="1"/>
        <v>1.3695652173913044</v>
      </c>
      <c r="C11" s="65">
        <v>0.30499999999999999</v>
      </c>
      <c r="D11" s="65">
        <v>0.308</v>
      </c>
      <c r="E11" s="11">
        <f t="shared" si="0"/>
        <v>0.30649999999999999</v>
      </c>
      <c r="F11" s="12">
        <f>(E11-$E$8)</f>
        <v>0.23099999999999998</v>
      </c>
      <c r="G11" s="12">
        <f>LOG(B11)</f>
        <v>0.13658271777200767</v>
      </c>
      <c r="H11" s="12">
        <f>LOG(F11)</f>
        <v>-0.63638802010785567</v>
      </c>
      <c r="N11"/>
      <c r="O11"/>
      <c r="P11"/>
      <c r="Q11"/>
      <c r="R11"/>
      <c r="S11"/>
      <c r="T11"/>
    </row>
    <row r="12" spans="1:20" ht="15" x14ac:dyDescent="0.3">
      <c r="A12" s="10">
        <v>106</v>
      </c>
      <c r="B12" s="10">
        <f t="shared" si="1"/>
        <v>4.6086956521739131</v>
      </c>
      <c r="C12" s="65">
        <v>0.82899999999999996</v>
      </c>
      <c r="D12" s="65">
        <v>0.90100000000000002</v>
      </c>
      <c r="E12" s="11">
        <f t="shared" si="0"/>
        <v>0.86499999999999999</v>
      </c>
      <c r="F12" s="12">
        <f>(E12-$E$8)</f>
        <v>0.78949999999999998</v>
      </c>
      <c r="G12" s="12">
        <f>LOG(B12)</f>
        <v>0.66357802924717735</v>
      </c>
      <c r="H12" s="12">
        <f>LOG(F12)</f>
        <v>-0.10264786565568697</v>
      </c>
      <c r="N12"/>
      <c r="O12"/>
      <c r="P12"/>
      <c r="Q12"/>
      <c r="R12"/>
      <c r="S12"/>
      <c r="T12"/>
    </row>
    <row r="13" spans="1:20" ht="15" x14ac:dyDescent="0.3">
      <c r="A13" s="10">
        <v>210</v>
      </c>
      <c r="B13" s="10">
        <f>A13/23</f>
        <v>9.1304347826086953</v>
      </c>
      <c r="C13" s="65">
        <v>1.462</v>
      </c>
      <c r="D13" s="65">
        <v>1.53</v>
      </c>
      <c r="E13" s="11">
        <f t="shared" si="0"/>
        <v>1.496</v>
      </c>
      <c r="F13" s="12">
        <f>(E13-$E$8)</f>
        <v>1.4205000000000001</v>
      </c>
      <c r="G13" s="12">
        <f>LOG(B13)</f>
        <v>0.96049145871632635</v>
      </c>
      <c r="H13" s="12">
        <f>LOG(F13)</f>
        <v>0.15244123805895468</v>
      </c>
      <c r="N13"/>
      <c r="O13"/>
      <c r="P13"/>
    </row>
    <row r="14" spans="1:20" ht="15" x14ac:dyDescent="0.3">
      <c r="N14"/>
    </row>
    <row r="15" spans="1:20" ht="15" x14ac:dyDescent="0.3">
      <c r="A15" s="5" t="s">
        <v>10</v>
      </c>
      <c r="B15" s="11">
        <f>SLOPE(H9:H13,G9:G13)</f>
        <v>1.0470182785812396</v>
      </c>
      <c r="N15"/>
    </row>
    <row r="16" spans="1:20" ht="15" x14ac:dyDescent="0.25">
      <c r="A16" s="5" t="s">
        <v>11</v>
      </c>
      <c r="B16" s="11">
        <f>INTERCEPT(H9:H13,G9:G13)</f>
        <v>-0.81294880581797579</v>
      </c>
      <c r="C16" s="13"/>
      <c r="G16" s="13"/>
      <c r="H16" s="13"/>
    </row>
    <row r="17" spans="1:17" ht="15" x14ac:dyDescent="0.3">
      <c r="B17"/>
      <c r="C17"/>
      <c r="D17"/>
      <c r="E17"/>
      <c r="F17"/>
      <c r="G17"/>
    </row>
    <row r="18" spans="1:17" ht="15" x14ac:dyDescent="0.3">
      <c r="B18"/>
      <c r="C18"/>
      <c r="D18"/>
      <c r="E18"/>
      <c r="F18"/>
      <c r="G18"/>
    </row>
    <row r="19" spans="1:17" ht="23.25" x14ac:dyDescent="0.3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 x14ac:dyDescent="0.2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 x14ac:dyDescent="0.2">
      <c r="A21" s="23"/>
      <c r="L21" s="25"/>
      <c r="M21" s="26"/>
    </row>
    <row r="22" spans="1:17" ht="15" x14ac:dyDescent="0.3">
      <c r="A22" s="1" t="s">
        <v>25</v>
      </c>
      <c r="B22" s="65">
        <v>0.51400000000000001</v>
      </c>
      <c r="C22" s="65">
        <v>0.55300000000000005</v>
      </c>
      <c r="D22" s="27">
        <f>AVERAGE(B22:C22)</f>
        <v>0.53350000000000009</v>
      </c>
      <c r="E22" s="27">
        <f t="shared" ref="E22:E27" si="2">D22-E$8</f>
        <v>0.45800000000000007</v>
      </c>
      <c r="F22" s="27">
        <f>LOG(E22)</f>
        <v>-0.33913452199613076</v>
      </c>
      <c r="G22" s="28">
        <f>(F22-$B$16)/$B$15</f>
        <v>0.45253678327744795</v>
      </c>
      <c r="H22" s="28">
        <f>10^G22</f>
        <v>2.8348937292567258</v>
      </c>
      <c r="I22" s="29">
        <v>500</v>
      </c>
      <c r="J22" s="30">
        <f>(H22*I22)</f>
        <v>1417.4468646283628</v>
      </c>
      <c r="K22" s="31">
        <f>(0.05*J22/1000)*1000</f>
        <v>70.872343231418142</v>
      </c>
      <c r="L22" s="32">
        <f>K22+K40+K50</f>
        <v>71.774905716468965</v>
      </c>
      <c r="M22" s="33">
        <f>(L22*1000000/50000)/1000</f>
        <v>1.4354981143293792</v>
      </c>
      <c r="N22" s="34"/>
    </row>
    <row r="23" spans="1:17" ht="15" x14ac:dyDescent="0.3">
      <c r="B23" s="65">
        <v>0.47499999999999998</v>
      </c>
      <c r="C23" s="65">
        <v>0.50600000000000001</v>
      </c>
      <c r="D23" s="27">
        <f t="shared" ref="D23:D27" si="3">AVERAGE(B23:C23)</f>
        <v>0.49049999999999999</v>
      </c>
      <c r="E23" s="27">
        <f t="shared" si="2"/>
        <v>0.41499999999999998</v>
      </c>
      <c r="F23" s="27">
        <f t="shared" ref="F23:F27" si="4">LOG(E23)</f>
        <v>-0.38195190328790729</v>
      </c>
      <c r="G23" s="28">
        <f t="shared" ref="G23:G27" si="5">(F23-$B$16)/$B$15</f>
        <v>0.41164219512393818</v>
      </c>
      <c r="H23" s="28">
        <f t="shared" ref="H23:H27" si="6">10^G23</f>
        <v>2.5801336041311922</v>
      </c>
      <c r="I23" s="29">
        <v>500</v>
      </c>
      <c r="J23" s="30">
        <f t="shared" ref="J23:J27" si="7">(H23*I23)</f>
        <v>1290.066802065596</v>
      </c>
      <c r="K23" s="31">
        <f t="shared" ref="K23:K27" si="8">(0.05*J23/1000)*1000</f>
        <v>64.503340103279797</v>
      </c>
      <c r="L23" s="32">
        <f>K23+K41+K51</f>
        <v>65.82469372026172</v>
      </c>
      <c r="M23" s="33">
        <f t="shared" ref="M23:M27" si="9">(L23*1000000/50000)/1000</f>
        <v>1.3164938744052344</v>
      </c>
      <c r="N23" s="34"/>
    </row>
    <row r="24" spans="1:17" ht="15" x14ac:dyDescent="0.3">
      <c r="B24" s="65">
        <v>0.45400000000000001</v>
      </c>
      <c r="C24" s="65">
        <v>0.47499999999999998</v>
      </c>
      <c r="D24" s="27">
        <f t="shared" si="3"/>
        <v>0.46450000000000002</v>
      </c>
      <c r="E24" s="27">
        <f t="shared" si="2"/>
        <v>0.38900000000000001</v>
      </c>
      <c r="F24" s="27">
        <f t="shared" si="4"/>
        <v>-0.41005039867429227</v>
      </c>
      <c r="G24" s="28">
        <f t="shared" si="5"/>
        <v>0.3848055142739536</v>
      </c>
      <c r="H24" s="28">
        <f t="shared" si="6"/>
        <v>2.4255236539939204</v>
      </c>
      <c r="I24" s="29">
        <v>500</v>
      </c>
      <c r="J24" s="30">
        <f t="shared" si="7"/>
        <v>1212.7618269969603</v>
      </c>
      <c r="K24" s="31">
        <f t="shared" si="8"/>
        <v>60.638091349848018</v>
      </c>
      <c r="L24" s="32">
        <f t="shared" ref="L24:L27" si="10">K24+K42+K52</f>
        <v>62.443557213937716</v>
      </c>
      <c r="M24" s="33">
        <f t="shared" si="9"/>
        <v>1.2488711442787543</v>
      </c>
      <c r="N24" s="34"/>
    </row>
    <row r="25" spans="1:17" ht="15" x14ac:dyDescent="0.3">
      <c r="A25" s="1" t="s">
        <v>26</v>
      </c>
      <c r="B25" s="65">
        <v>0.46600000000000003</v>
      </c>
      <c r="C25" s="65">
        <v>0.436</v>
      </c>
      <c r="D25" s="27">
        <f t="shared" si="3"/>
        <v>0.45100000000000001</v>
      </c>
      <c r="E25" s="27">
        <f t="shared" si="2"/>
        <v>0.3755</v>
      </c>
      <c r="F25" s="27">
        <f t="shared" si="4"/>
        <v>-0.42539005865981283</v>
      </c>
      <c r="G25" s="28">
        <f t="shared" si="5"/>
        <v>0.37015470989037919</v>
      </c>
      <c r="H25" s="28">
        <f t="shared" si="6"/>
        <v>2.3450640550115174</v>
      </c>
      <c r="I25" s="29">
        <v>500</v>
      </c>
      <c r="J25" s="30">
        <f t="shared" si="7"/>
        <v>1172.5320275057586</v>
      </c>
      <c r="K25" s="31">
        <f t="shared" si="8"/>
        <v>58.626601375287933</v>
      </c>
      <c r="L25" s="32">
        <f t="shared" si="10"/>
        <v>61.414372091088758</v>
      </c>
      <c r="M25" s="33">
        <f t="shared" si="9"/>
        <v>1.2282874418217753</v>
      </c>
      <c r="N25" s="34"/>
    </row>
    <row r="26" spans="1:17" ht="15" x14ac:dyDescent="0.3">
      <c r="B26" s="65">
        <v>0.42</v>
      </c>
      <c r="C26" s="65">
        <v>0.47199999999999998</v>
      </c>
      <c r="D26" s="27">
        <f t="shared" si="3"/>
        <v>0.44599999999999995</v>
      </c>
      <c r="E26" s="27">
        <f t="shared" si="2"/>
        <v>0.37049999999999994</v>
      </c>
      <c r="F26" s="27">
        <f t="shared" si="4"/>
        <v>-0.43121178768465307</v>
      </c>
      <c r="G26" s="28">
        <f t="shared" si="5"/>
        <v>0.36459441629862932</v>
      </c>
      <c r="H26" s="28">
        <f t="shared" si="6"/>
        <v>2.3152314662429028</v>
      </c>
      <c r="I26" s="29">
        <v>500</v>
      </c>
      <c r="J26" s="30">
        <f t="shared" si="7"/>
        <v>1157.6157331214513</v>
      </c>
      <c r="K26" s="31">
        <f t="shared" si="8"/>
        <v>57.880786656072566</v>
      </c>
      <c r="L26" s="32">
        <f t="shared" si="10"/>
        <v>61.665178152374587</v>
      </c>
      <c r="M26" s="33">
        <f t="shared" si="9"/>
        <v>1.2333035630474918</v>
      </c>
      <c r="N26" s="34"/>
    </row>
    <row r="27" spans="1:17" ht="15" x14ac:dyDescent="0.3">
      <c r="B27" s="65">
        <v>0.44400000000000001</v>
      </c>
      <c r="C27" s="65">
        <v>0.44900000000000001</v>
      </c>
      <c r="D27" s="27">
        <f t="shared" si="3"/>
        <v>0.44650000000000001</v>
      </c>
      <c r="E27" s="27">
        <f t="shared" si="2"/>
        <v>0.371</v>
      </c>
      <c r="F27" s="27">
        <f t="shared" si="4"/>
        <v>-0.43062609038495414</v>
      </c>
      <c r="G27" s="28">
        <f t="shared" si="5"/>
        <v>0.36515381178548995</v>
      </c>
      <c r="H27" s="28">
        <f t="shared" si="6"/>
        <v>2.3182155347616393</v>
      </c>
      <c r="I27" s="29">
        <v>500</v>
      </c>
      <c r="J27" s="30">
        <f t="shared" si="7"/>
        <v>1159.1077673808197</v>
      </c>
      <c r="K27" s="31">
        <f t="shared" si="8"/>
        <v>57.955388369040989</v>
      </c>
      <c r="L27" s="32">
        <f t="shared" si="10"/>
        <v>61.69230514141865</v>
      </c>
      <c r="M27" s="33">
        <f t="shared" si="9"/>
        <v>1.2338461028283729</v>
      </c>
      <c r="N27" s="34"/>
    </row>
    <row r="28" spans="1:17" ht="23.25" x14ac:dyDescent="0.3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 x14ac:dyDescent="0.2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 x14ac:dyDescent="0.2">
      <c r="A30" s="23"/>
      <c r="L30" s="25"/>
      <c r="M30" s="26"/>
    </row>
    <row r="31" spans="1:17" ht="15" x14ac:dyDescent="0.3">
      <c r="A31" s="1" t="s">
        <v>25</v>
      </c>
      <c r="B31" s="65">
        <v>0.51400000000000001</v>
      </c>
      <c r="C31" s="65">
        <v>0.55300000000000005</v>
      </c>
      <c r="D31" s="27">
        <f t="shared" ref="D31:D36" si="11">AVERAGE(B31:C31)</f>
        <v>0.53350000000000009</v>
      </c>
      <c r="E31" s="27">
        <f t="shared" ref="E31:E36" si="12">D31-E$8</f>
        <v>0.45800000000000007</v>
      </c>
      <c r="F31" s="27">
        <f>LOG(E31)</f>
        <v>-0.33913452199613076</v>
      </c>
      <c r="G31" s="28">
        <f>(F31-$B$16)/$B$15</f>
        <v>0.45253678327744795</v>
      </c>
      <c r="H31" s="28">
        <f>10^G31</f>
        <v>2.8348937292567258</v>
      </c>
      <c r="I31" s="29">
        <v>500</v>
      </c>
      <c r="J31" s="30">
        <f>(H31*I31)</f>
        <v>1417.4468646283628</v>
      </c>
      <c r="K31" s="31">
        <f>(0.05*J31/1000)*1000</f>
        <v>70.872343231418142</v>
      </c>
      <c r="L31" s="32">
        <f>K31+K50</f>
        <v>71.476632166570226</v>
      </c>
      <c r="M31" s="33">
        <f>(L31*1000000/50000)/1000</f>
        <v>1.4295326433314046</v>
      </c>
      <c r="N31" s="35"/>
      <c r="Q31"/>
    </row>
    <row r="32" spans="1:17" ht="15" x14ac:dyDescent="0.3">
      <c r="B32" s="65">
        <v>0.47499999999999998</v>
      </c>
      <c r="C32" s="65">
        <v>0.50600000000000001</v>
      </c>
      <c r="D32" s="27">
        <f t="shared" si="11"/>
        <v>0.49049999999999999</v>
      </c>
      <c r="E32" s="27">
        <f t="shared" si="12"/>
        <v>0.41499999999999998</v>
      </c>
      <c r="F32" s="27">
        <f t="shared" ref="F32:F36" si="13">LOG(E32)</f>
        <v>-0.38195190328790729</v>
      </c>
      <c r="G32" s="28">
        <f t="shared" ref="G32:G36" si="14">(F32-$B$16)/$B$15</f>
        <v>0.41164219512393818</v>
      </c>
      <c r="H32" s="28">
        <f t="shared" ref="H32:H36" si="15">10^G32</f>
        <v>2.5801336041311922</v>
      </c>
      <c r="I32" s="29">
        <v>500</v>
      </c>
      <c r="J32" s="30">
        <f t="shared" ref="J32:J36" si="16">(H32*I32)</f>
        <v>1290.066802065596</v>
      </c>
      <c r="K32" s="31">
        <f t="shared" ref="K32:K36" si="17">(0.05*J32/1000)*1000</f>
        <v>64.503340103279797</v>
      </c>
      <c r="L32" s="32">
        <f>K32+K51</f>
        <v>65.462223943023247</v>
      </c>
      <c r="M32" s="33">
        <f t="shared" ref="M32:M36" si="18">(L32*1000000/50000)/1000</f>
        <v>1.3092444788604651</v>
      </c>
      <c r="N32" s="36"/>
      <c r="Q32"/>
    </row>
    <row r="33" spans="1:21" ht="15" x14ac:dyDescent="0.3">
      <c r="B33" s="65">
        <v>0.45400000000000001</v>
      </c>
      <c r="C33" s="65">
        <v>0.47499999999999998</v>
      </c>
      <c r="D33" s="27">
        <f t="shared" si="11"/>
        <v>0.46450000000000002</v>
      </c>
      <c r="E33" s="27">
        <f t="shared" si="12"/>
        <v>0.38900000000000001</v>
      </c>
      <c r="F33" s="27">
        <f t="shared" si="13"/>
        <v>-0.41005039867429227</v>
      </c>
      <c r="G33" s="28">
        <f t="shared" si="14"/>
        <v>0.3848055142739536</v>
      </c>
      <c r="H33" s="28">
        <f t="shared" si="15"/>
        <v>2.4255236539939204</v>
      </c>
      <c r="I33" s="29">
        <v>500</v>
      </c>
      <c r="J33" s="30">
        <f t="shared" si="16"/>
        <v>1212.7618269969603</v>
      </c>
      <c r="K33" s="31">
        <f t="shared" si="17"/>
        <v>60.638091349848018</v>
      </c>
      <c r="L33" s="32">
        <f t="shared" ref="L33:L36" si="19">K33+K52</f>
        <v>62.070442644255294</v>
      </c>
      <c r="M33" s="33">
        <f t="shared" si="18"/>
        <v>1.2414088528851059</v>
      </c>
      <c r="N33" s="36"/>
      <c r="Q33"/>
      <c r="R33"/>
      <c r="S33"/>
    </row>
    <row r="34" spans="1:21" ht="15" x14ac:dyDescent="0.3">
      <c r="A34" s="1" t="s">
        <v>26</v>
      </c>
      <c r="B34" s="65">
        <v>0.46600000000000003</v>
      </c>
      <c r="C34" s="65">
        <v>0.436</v>
      </c>
      <c r="D34" s="27">
        <f t="shared" si="11"/>
        <v>0.45100000000000001</v>
      </c>
      <c r="E34" s="27">
        <f t="shared" si="12"/>
        <v>0.3755</v>
      </c>
      <c r="F34" s="27">
        <f t="shared" si="13"/>
        <v>-0.42539005865981283</v>
      </c>
      <c r="G34" s="28">
        <f t="shared" si="14"/>
        <v>0.37015470989037919</v>
      </c>
      <c r="H34" s="28">
        <f t="shared" si="15"/>
        <v>2.3450640550115174</v>
      </c>
      <c r="I34" s="29">
        <v>500</v>
      </c>
      <c r="J34" s="30">
        <f t="shared" si="16"/>
        <v>1172.5320275057586</v>
      </c>
      <c r="K34" s="31">
        <f t="shared" si="17"/>
        <v>58.626601375287933</v>
      </c>
      <c r="L34" s="32">
        <f t="shared" si="19"/>
        <v>60.263003287145985</v>
      </c>
      <c r="M34" s="33">
        <f t="shared" si="18"/>
        <v>1.2052600657429198</v>
      </c>
      <c r="N34" s="36"/>
      <c r="Q34"/>
      <c r="R34"/>
      <c r="S34"/>
    </row>
    <row r="35" spans="1:21" ht="15" x14ac:dyDescent="0.3">
      <c r="B35" s="65">
        <v>0.42</v>
      </c>
      <c r="C35" s="65">
        <v>0.47199999999999998</v>
      </c>
      <c r="D35" s="27">
        <f t="shared" si="11"/>
        <v>0.44599999999999995</v>
      </c>
      <c r="E35" s="27">
        <f t="shared" si="12"/>
        <v>0.37049999999999994</v>
      </c>
      <c r="F35" s="27">
        <f t="shared" si="13"/>
        <v>-0.43121178768465307</v>
      </c>
      <c r="G35" s="28">
        <f t="shared" si="14"/>
        <v>0.36459441629862932</v>
      </c>
      <c r="H35" s="28">
        <f t="shared" si="15"/>
        <v>2.3152314662429028</v>
      </c>
      <c r="I35" s="29">
        <v>500</v>
      </c>
      <c r="J35" s="30">
        <f t="shared" si="16"/>
        <v>1157.6157331214513</v>
      </c>
      <c r="K35" s="31">
        <f t="shared" si="17"/>
        <v>57.880786656072566</v>
      </c>
      <c r="L35" s="32">
        <f t="shared" si="19"/>
        <v>60.473487523025149</v>
      </c>
      <c r="M35" s="33">
        <f t="shared" si="18"/>
        <v>1.209469750460503</v>
      </c>
      <c r="N35" s="36"/>
      <c r="Q35"/>
      <c r="R35"/>
      <c r="S35"/>
    </row>
    <row r="36" spans="1:21" ht="15" x14ac:dyDescent="0.3">
      <c r="B36" s="65">
        <v>0.44400000000000001</v>
      </c>
      <c r="C36" s="65">
        <v>0.44900000000000001</v>
      </c>
      <c r="D36" s="27">
        <f t="shared" si="11"/>
        <v>0.44650000000000001</v>
      </c>
      <c r="E36" s="27">
        <f t="shared" si="12"/>
        <v>0.371</v>
      </c>
      <c r="F36" s="27">
        <f t="shared" si="13"/>
        <v>-0.43062609038495414</v>
      </c>
      <c r="G36" s="28">
        <f t="shared" si="14"/>
        <v>0.36515381178548995</v>
      </c>
      <c r="H36" s="28">
        <f t="shared" si="15"/>
        <v>2.3182155347616393</v>
      </c>
      <c r="I36" s="29">
        <v>500</v>
      </c>
      <c r="J36" s="30">
        <f t="shared" si="16"/>
        <v>1159.1077673808197</v>
      </c>
      <c r="K36" s="31">
        <f t="shared" si="17"/>
        <v>57.955388369040989</v>
      </c>
      <c r="L36" s="32">
        <f t="shared" si="19"/>
        <v>60.00136748333064</v>
      </c>
      <c r="M36" s="33">
        <f t="shared" si="18"/>
        <v>1.2000273496666127</v>
      </c>
      <c r="N36" s="37"/>
      <c r="Q36"/>
      <c r="R36"/>
      <c r="S36"/>
    </row>
    <row r="37" spans="1:21" ht="15" x14ac:dyDescent="0.3">
      <c r="R37"/>
      <c r="S37"/>
    </row>
    <row r="38" spans="1:21" ht="23.25" x14ac:dyDescent="0.3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 x14ac:dyDescent="0.3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 x14ac:dyDescent="0.3">
      <c r="A40" s="1" t="s">
        <v>33</v>
      </c>
      <c r="B40" s="65">
        <v>0.1</v>
      </c>
      <c r="C40" s="65">
        <v>0.104</v>
      </c>
      <c r="D40" s="27">
        <f>AVERAGE(B40:C40)</f>
        <v>0.10200000000000001</v>
      </c>
      <c r="E40" s="27">
        <f t="shared" ref="E40:E45" si="20">D40-E$8</f>
        <v>2.650000000000001E-2</v>
      </c>
      <c r="F40" s="27">
        <f t="shared" ref="F40:F45" si="21">LOG(E40)</f>
        <v>-1.5767541260631921</v>
      </c>
      <c r="G40" s="28">
        <f t="shared" ref="G40:G45" si="22">(F40-$B$16)/$B$15</f>
        <v>-0.72950523966039005</v>
      </c>
      <c r="H40" s="27">
        <f t="shared" ref="H40:H45" si="23">10^G40</f>
        <v>0.18642096868670785</v>
      </c>
      <c r="I40" s="41">
        <v>16</v>
      </c>
      <c r="J40" s="42">
        <f t="shared" ref="J40:J45" si="24">H40*I40</f>
        <v>2.9827354989873256</v>
      </c>
      <c r="K40" s="30">
        <f>(0.1*J40/1000)*1000</f>
        <v>0.29827354989873256</v>
      </c>
      <c r="L40" s="43">
        <f>K40*100/L22</f>
        <v>0.41556801352968242</v>
      </c>
      <c r="M40" s="30">
        <f>AVERAGE(L40:L42)</f>
        <v>0.52125006924159301</v>
      </c>
      <c r="N40" s="44">
        <f>STDEV(L40:L42)</f>
        <v>9.4475252020052997E-2</v>
      </c>
      <c r="R40"/>
      <c r="S40"/>
      <c r="T40"/>
      <c r="U40"/>
    </row>
    <row r="41" spans="1:21" ht="15" x14ac:dyDescent="0.3">
      <c r="B41" s="65">
        <v>0.10299999999999999</v>
      </c>
      <c r="C41" s="65">
        <v>0.113</v>
      </c>
      <c r="D41" s="27">
        <f t="shared" ref="D41:D45" si="25">AVERAGE(B41:C41)</f>
        <v>0.108</v>
      </c>
      <c r="E41" s="27">
        <f t="shared" si="20"/>
        <v>3.2500000000000001E-2</v>
      </c>
      <c r="F41" s="27">
        <f t="shared" si="21"/>
        <v>-1.4881166390211256</v>
      </c>
      <c r="G41" s="28">
        <f t="shared" si="22"/>
        <v>-0.64484818175097647</v>
      </c>
      <c r="H41" s="27">
        <f t="shared" si="23"/>
        <v>0.22654361077404775</v>
      </c>
      <c r="I41" s="41">
        <v>16</v>
      </c>
      <c r="J41" s="42">
        <f t="shared" si="24"/>
        <v>3.624697772384764</v>
      </c>
      <c r="K41" s="30">
        <f t="shared" ref="K41:K45" si="26">(0.1*J41/1000)*1000</f>
        <v>0.3624697772384764</v>
      </c>
      <c r="L41" s="43">
        <f t="shared" ref="L41:L45" si="27">K41*100/L23</f>
        <v>0.55065926896505013</v>
      </c>
      <c r="M41" s="30"/>
      <c r="N41" s="44"/>
      <c r="R41"/>
      <c r="S41"/>
      <c r="T41"/>
      <c r="U41"/>
    </row>
    <row r="42" spans="1:21" s="17" customFormat="1" ht="15" x14ac:dyDescent="0.3">
      <c r="A42" s="1"/>
      <c r="B42" s="65">
        <v>0.111</v>
      </c>
      <c r="C42" s="65">
        <v>0.107</v>
      </c>
      <c r="D42" s="27">
        <f t="shared" si="25"/>
        <v>0.109</v>
      </c>
      <c r="E42" s="27">
        <f t="shared" si="20"/>
        <v>3.3500000000000002E-2</v>
      </c>
      <c r="F42" s="27">
        <f t="shared" si="21"/>
        <v>-1.4749551929631548</v>
      </c>
      <c r="G42" s="28">
        <f t="shared" si="22"/>
        <v>-0.63227777459838586</v>
      </c>
      <c r="H42" s="27">
        <f t="shared" si="23"/>
        <v>0.23319660605151146</v>
      </c>
      <c r="I42" s="41">
        <v>16</v>
      </c>
      <c r="J42" s="42">
        <f t="shared" si="24"/>
        <v>3.7311456968241834</v>
      </c>
      <c r="K42" s="30">
        <f t="shared" si="26"/>
        <v>0.37311456968241835</v>
      </c>
      <c r="L42" s="43">
        <f t="shared" si="27"/>
        <v>0.59752292523004646</v>
      </c>
      <c r="M42" s="30"/>
      <c r="N42" s="44"/>
      <c r="R42"/>
      <c r="S42"/>
      <c r="T42"/>
      <c r="U42"/>
    </row>
    <row r="43" spans="1:21" ht="15" x14ac:dyDescent="0.3">
      <c r="A43" s="1" t="s">
        <v>34</v>
      </c>
      <c r="B43" s="65">
        <v>0.185</v>
      </c>
      <c r="C43" s="65">
        <v>0.184</v>
      </c>
      <c r="D43" s="27">
        <f t="shared" si="25"/>
        <v>0.1845</v>
      </c>
      <c r="E43" s="27">
        <f t="shared" si="20"/>
        <v>0.109</v>
      </c>
      <c r="F43" s="27">
        <f t="shared" si="21"/>
        <v>-0.96257350205937642</v>
      </c>
      <c r="G43" s="28">
        <f t="shared" si="22"/>
        <v>-0.14290552448057481</v>
      </c>
      <c r="H43" s="27">
        <f t="shared" si="23"/>
        <v>0.71960550246423527</v>
      </c>
      <c r="I43" s="41">
        <v>16</v>
      </c>
      <c r="J43" s="42">
        <f t="shared" si="24"/>
        <v>11.513688039427764</v>
      </c>
      <c r="K43" s="30">
        <f t="shared" si="26"/>
        <v>1.1513688039427765</v>
      </c>
      <c r="L43" s="43">
        <f t="shared" si="27"/>
        <v>1.8747546620440665</v>
      </c>
      <c r="M43" s="30">
        <f>AVERAGE(L43:L45)</f>
        <v>2.1827313681274703</v>
      </c>
      <c r="N43" s="44">
        <f>STDEV(L43:L45)</f>
        <v>0.4842688510139162</v>
      </c>
      <c r="R43"/>
      <c r="S43"/>
      <c r="T43"/>
      <c r="U43"/>
    </row>
    <row r="44" spans="1:21" ht="15" x14ac:dyDescent="0.3">
      <c r="A44" s="45"/>
      <c r="B44" s="65">
        <v>0.192</v>
      </c>
      <c r="C44" s="65">
        <v>0.185</v>
      </c>
      <c r="D44" s="27">
        <f t="shared" si="25"/>
        <v>0.1885</v>
      </c>
      <c r="E44" s="27">
        <f t="shared" si="20"/>
        <v>0.113</v>
      </c>
      <c r="F44" s="27">
        <f t="shared" si="21"/>
        <v>-0.94692155651658028</v>
      </c>
      <c r="G44" s="28">
        <f t="shared" si="22"/>
        <v>-0.12795645829616656</v>
      </c>
      <c r="H44" s="27">
        <f t="shared" si="23"/>
        <v>0.7448066433433973</v>
      </c>
      <c r="I44" s="41">
        <v>16</v>
      </c>
      <c r="J44" s="42">
        <f t="shared" si="24"/>
        <v>11.916906293494357</v>
      </c>
      <c r="K44" s="30">
        <f t="shared" si="26"/>
        <v>1.1916906293494358</v>
      </c>
      <c r="L44" s="43">
        <f t="shared" si="27"/>
        <v>1.9325179380894184</v>
      </c>
      <c r="M44" s="30"/>
      <c r="N44" s="44"/>
      <c r="R44"/>
      <c r="S44"/>
      <c r="T44"/>
      <c r="U44"/>
    </row>
    <row r="45" spans="1:21" ht="15" x14ac:dyDescent="0.3">
      <c r="A45" s="46"/>
      <c r="B45" s="65">
        <v>0.24</v>
      </c>
      <c r="C45" s="65">
        <v>0.23699999999999999</v>
      </c>
      <c r="D45" s="27">
        <f t="shared" si="25"/>
        <v>0.23849999999999999</v>
      </c>
      <c r="E45" s="27">
        <f t="shared" si="20"/>
        <v>0.16299999999999998</v>
      </c>
      <c r="F45" s="27">
        <f t="shared" si="21"/>
        <v>-0.78781239559604221</v>
      </c>
      <c r="G45" s="28">
        <f t="shared" si="22"/>
        <v>2.4007613559521263E-2</v>
      </c>
      <c r="H45" s="27">
        <f t="shared" si="23"/>
        <v>1.0568360363050058</v>
      </c>
      <c r="I45" s="41">
        <v>16</v>
      </c>
      <c r="J45" s="42">
        <f t="shared" si="24"/>
        <v>16.909376580880092</v>
      </c>
      <c r="K45" s="30">
        <f t="shared" si="26"/>
        <v>1.6909376580880093</v>
      </c>
      <c r="L45" s="43">
        <f t="shared" si="27"/>
        <v>2.7409215042489254</v>
      </c>
      <c r="M45" s="30"/>
      <c r="N45" s="44"/>
      <c r="R45"/>
      <c r="S45"/>
      <c r="T45"/>
      <c r="U45"/>
    </row>
    <row r="46" spans="1:21" ht="15" x14ac:dyDescent="0.3">
      <c r="E46" s="28"/>
      <c r="F46" s="27"/>
      <c r="G46" s="30"/>
      <c r="H46" s="47"/>
      <c r="R46"/>
      <c r="S46"/>
      <c r="T46"/>
    </row>
    <row r="47" spans="1:21" x14ac:dyDescent="0.2">
      <c r="E47" s="28"/>
      <c r="F47" s="27"/>
      <c r="G47" s="30"/>
      <c r="H47" s="47"/>
    </row>
    <row r="48" spans="1:21" ht="23.25" x14ac:dyDescent="0.35">
      <c r="A48" s="14" t="s">
        <v>35</v>
      </c>
      <c r="E48" s="28"/>
      <c r="F48" s="27"/>
      <c r="H48" s="38"/>
      <c r="M48" s="39" t="s">
        <v>28</v>
      </c>
    </row>
    <row r="49" spans="1:25" x14ac:dyDescent="0.2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 x14ac:dyDescent="0.3">
      <c r="A50" s="1" t="s">
        <v>25</v>
      </c>
      <c r="B50" s="65">
        <v>0.11899999999999999</v>
      </c>
      <c r="C50" s="65">
        <v>0.14299999999999999</v>
      </c>
      <c r="D50" s="27">
        <f>AVERAGE(B50:C50)</f>
        <v>0.13100000000000001</v>
      </c>
      <c r="E50" s="27">
        <f t="shared" ref="E50:E55" si="28">D50-E$8</f>
        <v>5.5500000000000008E-2</v>
      </c>
      <c r="F50" s="27">
        <f t="shared" ref="F50:F55" si="29">LOG(E50)</f>
        <v>-1.2557070168773237</v>
      </c>
      <c r="G50" s="28">
        <f t="shared" ref="G50:G55" si="30">(F50-$B$16)/$B$15</f>
        <v>-0.42287534049482561</v>
      </c>
      <c r="H50" s="27">
        <f t="shared" ref="H50:H55" si="31">10^G50</f>
        <v>0.37768058447004882</v>
      </c>
      <c r="I50" s="41">
        <v>16</v>
      </c>
      <c r="J50" s="42">
        <f t="shared" ref="J50:J55" si="32">H50*I50</f>
        <v>6.0428893515207811</v>
      </c>
      <c r="K50" s="30">
        <f>(0.1*J50/1000)*1000</f>
        <v>0.60428893515207815</v>
      </c>
      <c r="L50" s="43">
        <f t="shared" ref="L50:L55" si="33">K50*100/L31</f>
        <v>0.84543565755005645</v>
      </c>
      <c r="M50" s="30">
        <f>AVERAGE(L50:L52)</f>
        <v>1.5392824709465509</v>
      </c>
      <c r="N50" s="44">
        <f>STDEV(L50:L52)</f>
        <v>0.73393408447667674</v>
      </c>
      <c r="O50" s="48">
        <f>L50/L40</f>
        <v>2.0344098439368223</v>
      </c>
      <c r="P50" s="30">
        <f>AVERAGE(O50:O52)</f>
        <v>2.8521520230065995</v>
      </c>
      <c r="Q50" s="44">
        <f>STDEV(O50:O52)</f>
        <v>0.92880409874068681</v>
      </c>
      <c r="S50"/>
      <c r="T50"/>
    </row>
    <row r="51" spans="1:25" ht="15" x14ac:dyDescent="0.3">
      <c r="B51" s="65">
        <v>0.158</v>
      </c>
      <c r="C51" s="65">
        <v>0.17299999999999999</v>
      </c>
      <c r="D51" s="27">
        <f t="shared" ref="D51:D55" si="34">AVERAGE(B51:C51)</f>
        <v>0.16549999999999998</v>
      </c>
      <c r="E51" s="27">
        <f t="shared" si="28"/>
        <v>8.9999999999999983E-2</v>
      </c>
      <c r="F51" s="27">
        <f t="shared" si="29"/>
        <v>-1.0457574905606752</v>
      </c>
      <c r="G51" s="28">
        <f t="shared" si="30"/>
        <v>-0.22235398321619224</v>
      </c>
      <c r="H51" s="27">
        <f t="shared" si="31"/>
        <v>0.59930239983965439</v>
      </c>
      <c r="I51" s="41">
        <v>16</v>
      </c>
      <c r="J51" s="42">
        <f t="shared" si="32"/>
        <v>9.5888383974344702</v>
      </c>
      <c r="K51" s="30">
        <f t="shared" ref="K51:K55" si="35">(0.1*J51/1000)*1000</f>
        <v>0.95888383974344704</v>
      </c>
      <c r="L51" s="43">
        <f t="shared" si="33"/>
        <v>1.4647895870113374</v>
      </c>
      <c r="M51" s="30"/>
      <c r="N51" s="44"/>
      <c r="O51" s="2">
        <f t="shared" ref="O51:O55" si="36">L51/L41</f>
        <v>2.6600652519013646</v>
      </c>
      <c r="P51" s="30"/>
      <c r="Q51" s="44"/>
      <c r="S51"/>
      <c r="T51"/>
    </row>
    <row r="52" spans="1:25" ht="15" x14ac:dyDescent="0.3">
      <c r="B52" s="65">
        <v>0.22</v>
      </c>
      <c r="C52" s="65">
        <v>0.20499999999999999</v>
      </c>
      <c r="D52" s="27">
        <f t="shared" si="34"/>
        <v>0.21249999999999999</v>
      </c>
      <c r="E52" s="27">
        <f t="shared" si="28"/>
        <v>0.13700000000000001</v>
      </c>
      <c r="F52" s="27">
        <f t="shared" si="29"/>
        <v>-0.86327943284359321</v>
      </c>
      <c r="G52" s="28">
        <f t="shared" si="30"/>
        <v>-4.8070437790081223E-2</v>
      </c>
      <c r="H52" s="27">
        <f t="shared" si="31"/>
        <v>0.89521955900454808</v>
      </c>
      <c r="I52" s="41">
        <v>16</v>
      </c>
      <c r="J52" s="42">
        <f t="shared" si="32"/>
        <v>14.323512944072769</v>
      </c>
      <c r="K52" s="30">
        <f t="shared" si="35"/>
        <v>1.4323512944072769</v>
      </c>
      <c r="L52" s="43">
        <f t="shared" si="33"/>
        <v>2.3076221682782587</v>
      </c>
      <c r="M52" s="30"/>
      <c r="N52" s="44"/>
      <c r="O52" s="2">
        <f t="shared" si="36"/>
        <v>3.8619809731816126</v>
      </c>
      <c r="P52" s="30"/>
      <c r="Q52" s="44"/>
      <c r="S52"/>
      <c r="T52"/>
    </row>
    <row r="53" spans="1:25" ht="15" x14ac:dyDescent="0.3">
      <c r="A53" s="1" t="s">
        <v>26</v>
      </c>
      <c r="B53" s="65">
        <v>0.24399999999999999</v>
      </c>
      <c r="C53" s="65">
        <v>0.222</v>
      </c>
      <c r="D53" s="27">
        <f t="shared" si="34"/>
        <v>0.23299999999999998</v>
      </c>
      <c r="E53" s="27">
        <f t="shared" si="28"/>
        <v>0.15749999999999997</v>
      </c>
      <c r="F53" s="27">
        <f t="shared" si="29"/>
        <v>-0.80271944187438071</v>
      </c>
      <c r="G53" s="28">
        <f t="shared" si="30"/>
        <v>9.7699955701407281E-3</v>
      </c>
      <c r="H53" s="27">
        <f t="shared" si="31"/>
        <v>1.0227511949112824</v>
      </c>
      <c r="I53" s="41">
        <v>16</v>
      </c>
      <c r="J53" s="42">
        <f t="shared" si="32"/>
        <v>16.364019118580519</v>
      </c>
      <c r="K53" s="30">
        <f t="shared" si="35"/>
        <v>1.6364019118580519</v>
      </c>
      <c r="L53" s="43">
        <f t="shared" si="33"/>
        <v>2.7154337198575935</v>
      </c>
      <c r="M53" s="30">
        <f>AVERAGE(L53:L55)</f>
        <v>3.4708853267952229</v>
      </c>
      <c r="N53" s="44">
        <f>STDEV(L53:L55)</f>
        <v>0.78772380567250888</v>
      </c>
      <c r="O53" s="2">
        <f t="shared" si="36"/>
        <v>1.4484208386482555</v>
      </c>
      <c r="P53" s="30">
        <f>AVERAGE(O53:O55)</f>
        <v>1.6370031845597737</v>
      </c>
      <c r="Q53" s="44">
        <f>STDEV(O53:O55)</f>
        <v>0.51387145204288842</v>
      </c>
      <c r="S53"/>
      <c r="T53"/>
    </row>
    <row r="54" spans="1:25" ht="15" x14ac:dyDescent="0.3">
      <c r="A54" s="45"/>
      <c r="B54" s="65">
        <v>0.34200000000000003</v>
      </c>
      <c r="C54" s="65">
        <v>0.31900000000000001</v>
      </c>
      <c r="D54" s="27">
        <f t="shared" si="34"/>
        <v>0.33050000000000002</v>
      </c>
      <c r="E54" s="27">
        <f t="shared" si="28"/>
        <v>0.255</v>
      </c>
      <c r="F54" s="27">
        <f t="shared" si="29"/>
        <v>-0.59345981956604488</v>
      </c>
      <c r="G54" s="28">
        <f t="shared" si="30"/>
        <v>0.20963243024691899</v>
      </c>
      <c r="H54" s="27">
        <f t="shared" si="31"/>
        <v>1.6204380418453628</v>
      </c>
      <c r="I54" s="41">
        <v>16</v>
      </c>
      <c r="J54" s="42">
        <f t="shared" si="32"/>
        <v>25.927008669525804</v>
      </c>
      <c r="K54" s="30">
        <f t="shared" si="35"/>
        <v>2.5927008669525806</v>
      </c>
      <c r="L54" s="43">
        <f t="shared" si="33"/>
        <v>4.2873347861166682</v>
      </c>
      <c r="M54" s="30"/>
      <c r="N54" s="44"/>
      <c r="O54" s="2">
        <f t="shared" si="36"/>
        <v>2.2185226339245974</v>
      </c>
      <c r="P54" s="30"/>
      <c r="Q54" s="44"/>
      <c r="S54"/>
      <c r="T54"/>
    </row>
    <row r="55" spans="1:25" ht="15" x14ac:dyDescent="0.3">
      <c r="A55" s="46"/>
      <c r="B55" s="65">
        <v>0.27300000000000002</v>
      </c>
      <c r="C55" s="65">
        <v>0.27600000000000002</v>
      </c>
      <c r="D55" s="27">
        <f t="shared" si="34"/>
        <v>0.27450000000000002</v>
      </c>
      <c r="E55" s="27">
        <f t="shared" si="28"/>
        <v>0.19900000000000001</v>
      </c>
      <c r="F55" s="27">
        <f t="shared" si="29"/>
        <v>-0.70114692359029329</v>
      </c>
      <c r="G55" s="28">
        <f t="shared" si="30"/>
        <v>0.10678121338930152</v>
      </c>
      <c r="H55" s="27">
        <f t="shared" si="31"/>
        <v>1.2787369464310314</v>
      </c>
      <c r="I55" s="41">
        <v>16</v>
      </c>
      <c r="J55" s="42">
        <f t="shared" si="32"/>
        <v>20.459791142896503</v>
      </c>
      <c r="K55" s="30">
        <f t="shared" si="35"/>
        <v>2.0459791142896502</v>
      </c>
      <c r="L55" s="43">
        <f t="shared" si="33"/>
        <v>3.4098874744114065</v>
      </c>
      <c r="M55" s="30"/>
      <c r="N55" s="44"/>
      <c r="O55" s="2">
        <f t="shared" si="36"/>
        <v>1.2440660811064681</v>
      </c>
      <c r="P55" s="30"/>
      <c r="Q55" s="44"/>
      <c r="S55"/>
      <c r="T55"/>
      <c r="Y55" s="1"/>
    </row>
    <row r="56" spans="1:25" x14ac:dyDescent="0.2">
      <c r="D56" s="27"/>
      <c r="E56" s="28"/>
      <c r="F56" s="27"/>
      <c r="G56" s="30"/>
      <c r="H56" s="47"/>
    </row>
    <row r="57" spans="1:25" x14ac:dyDescent="0.2">
      <c r="B57" s="30"/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 x14ac:dyDescent="0.3">
      <c r="C58"/>
      <c r="D58"/>
      <c r="E58"/>
      <c r="F58"/>
      <c r="G58"/>
      <c r="H58" s="47"/>
      <c r="M58" s="2" t="s">
        <v>25</v>
      </c>
      <c r="N58" s="30">
        <f>P50</f>
        <v>2.8521520230065995</v>
      </c>
      <c r="O58" s="30">
        <f>Q50</f>
        <v>0.92880409874068681</v>
      </c>
    </row>
    <row r="59" spans="1:25" ht="15" x14ac:dyDescent="0.3">
      <c r="D59"/>
      <c r="E59"/>
      <c r="G59"/>
      <c r="M59" s="2" t="s">
        <v>26</v>
      </c>
      <c r="N59" s="30">
        <f>P53</f>
        <v>1.6370031845597737</v>
      </c>
      <c r="O59" s="30">
        <f>Q53</f>
        <v>0.51387145204288842</v>
      </c>
    </row>
    <row r="60" spans="1:25" x14ac:dyDescent="0.2">
      <c r="G60" s="30"/>
      <c r="H60" s="47"/>
    </row>
    <row r="61" spans="1:25" ht="15" x14ac:dyDescent="0.3">
      <c r="A61" s="49"/>
      <c r="D61"/>
      <c r="E61"/>
      <c r="F61"/>
      <c r="G61" s="30"/>
      <c r="H61" s="47"/>
    </row>
    <row r="62" spans="1:25" ht="15" x14ac:dyDescent="0.3">
      <c r="C62" s="27"/>
      <c r="D62"/>
      <c r="E62"/>
      <c r="F62"/>
      <c r="G62" s="30"/>
      <c r="H62" s="47"/>
    </row>
    <row r="63" spans="1:25" ht="15" x14ac:dyDescent="0.3">
      <c r="C63" s="27"/>
      <c r="D63"/>
      <c r="E63"/>
      <c r="F63"/>
      <c r="G63" s="30"/>
      <c r="H63" s="47"/>
    </row>
    <row r="64" spans="1:25" ht="13.5" thickBot="1" x14ac:dyDescent="0.25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 x14ac:dyDescent="0.2">
      <c r="A65" s="1" t="s">
        <v>33</v>
      </c>
      <c r="B65" s="30">
        <f>M40</f>
        <v>0.52125006924159301</v>
      </c>
      <c r="C65" s="30">
        <f>N40</f>
        <v>9.4475252020052997E-2</v>
      </c>
      <c r="D65" s="27"/>
      <c r="E65" s="28"/>
      <c r="F65" s="27"/>
      <c r="G65" s="30"/>
      <c r="H65" s="47"/>
    </row>
    <row r="66" spans="1:8" x14ac:dyDescent="0.2">
      <c r="A66" s="1" t="s">
        <v>25</v>
      </c>
      <c r="B66" s="30">
        <f>M50</f>
        <v>1.5392824709465509</v>
      </c>
      <c r="C66" s="30">
        <f>N50</f>
        <v>0.73393408447667674</v>
      </c>
      <c r="D66" s="27"/>
      <c r="E66" s="28"/>
      <c r="F66" s="27"/>
      <c r="G66" s="30"/>
      <c r="H66" s="47"/>
    </row>
    <row r="67" spans="1:8" x14ac:dyDescent="0.2">
      <c r="A67" s="52" t="s">
        <v>34</v>
      </c>
      <c r="B67" s="30">
        <f>M43</f>
        <v>2.1827313681274703</v>
      </c>
      <c r="C67" s="30">
        <f>N43</f>
        <v>0.4842688510139162</v>
      </c>
      <c r="D67" s="27"/>
      <c r="E67" s="28"/>
      <c r="F67" s="27"/>
      <c r="G67" s="30"/>
      <c r="H67" s="47"/>
    </row>
    <row r="68" spans="1:8" x14ac:dyDescent="0.2">
      <c r="A68" s="45" t="s">
        <v>26</v>
      </c>
      <c r="B68" s="30">
        <f>M53</f>
        <v>3.4708853267952229</v>
      </c>
      <c r="C68" s="30">
        <f>N53</f>
        <v>0.78772380567250888</v>
      </c>
      <c r="D68" s="27"/>
      <c r="E68" s="28"/>
      <c r="F68" s="27"/>
      <c r="G68" s="30"/>
      <c r="H68" s="47"/>
    </row>
    <row r="69" spans="1:8" x14ac:dyDescent="0.2">
      <c r="A69" s="53"/>
      <c r="C69" s="27"/>
      <c r="D69" s="27"/>
      <c r="E69" s="28"/>
      <c r="F69" s="27"/>
      <c r="G69" s="30"/>
      <c r="H69" s="47"/>
    </row>
    <row r="70" spans="1:8" x14ac:dyDescent="0.2">
      <c r="A70" s="53"/>
      <c r="C70" s="27"/>
      <c r="D70" s="27"/>
      <c r="E70" s="28"/>
      <c r="F70" s="27"/>
      <c r="G70" s="30"/>
      <c r="H70" s="47"/>
    </row>
    <row r="71" spans="1:8" x14ac:dyDescent="0.2">
      <c r="A71" s="53"/>
      <c r="B71" s="48"/>
      <c r="C71" s="27"/>
      <c r="D71" s="27"/>
      <c r="E71" s="28"/>
      <c r="F71" s="27"/>
      <c r="G71" s="30"/>
      <c r="H71" s="47"/>
    </row>
    <row r="72" spans="1:8" x14ac:dyDescent="0.2">
      <c r="A72" s="53"/>
      <c r="B72" s="48"/>
      <c r="C72" s="27"/>
      <c r="D72" s="27"/>
      <c r="E72" s="28"/>
      <c r="F72" s="27"/>
      <c r="G72" s="30"/>
      <c r="H72" s="47"/>
    </row>
    <row r="73" spans="1:8" x14ac:dyDescent="0.2">
      <c r="C73" s="27"/>
      <c r="D73" s="27"/>
      <c r="E73" s="28"/>
      <c r="F73" s="27"/>
      <c r="G73" s="30"/>
      <c r="H73" s="47"/>
    </row>
    <row r="74" spans="1:8" x14ac:dyDescent="0.2">
      <c r="C74" s="27"/>
      <c r="D74" s="28"/>
      <c r="H74" s="47"/>
    </row>
    <row r="75" spans="1:8" x14ac:dyDescent="0.2">
      <c r="A75" s="54"/>
      <c r="C75" s="27"/>
      <c r="D75" s="28"/>
      <c r="H75" s="38"/>
    </row>
    <row r="76" spans="1:8" x14ac:dyDescent="0.2">
      <c r="A76" s="54"/>
      <c r="C76" s="27"/>
      <c r="D76" s="28"/>
    </row>
    <row r="77" spans="1:8" x14ac:dyDescent="0.2">
      <c r="A77" s="55"/>
      <c r="B77" s="38"/>
      <c r="C77" s="56"/>
      <c r="D77" s="57"/>
      <c r="E77" s="38"/>
    </row>
    <row r="78" spans="1:8" x14ac:dyDescent="0.2">
      <c r="A78" s="52"/>
      <c r="B78" s="58"/>
      <c r="C78" s="59"/>
      <c r="D78" s="38"/>
      <c r="E78" s="38"/>
    </row>
    <row r="79" spans="1:8" x14ac:dyDescent="0.2">
      <c r="A79" s="52"/>
      <c r="B79" s="42"/>
      <c r="C79" s="56"/>
      <c r="D79" s="38"/>
      <c r="E79" s="38"/>
    </row>
    <row r="80" spans="1:8" x14ac:dyDescent="0.2">
      <c r="A80" s="52"/>
      <c r="B80" s="42"/>
      <c r="C80" s="56"/>
      <c r="D80" s="38"/>
      <c r="E80" s="38"/>
    </row>
    <row r="81" spans="1:7" x14ac:dyDescent="0.2">
      <c r="A81" s="52"/>
      <c r="B81" s="42"/>
      <c r="C81" s="56"/>
      <c r="D81" s="38"/>
      <c r="E81" s="38"/>
    </row>
    <row r="82" spans="1:7" x14ac:dyDescent="0.2">
      <c r="A82" s="52"/>
      <c r="B82" s="42"/>
      <c r="C82" s="56"/>
      <c r="D82" s="38"/>
      <c r="E82" s="38"/>
    </row>
    <row r="83" spans="1:7" x14ac:dyDescent="0.2">
      <c r="A83" s="52"/>
      <c r="B83" s="38"/>
      <c r="C83" s="38"/>
      <c r="D83" s="60"/>
      <c r="E83" s="58"/>
    </row>
    <row r="84" spans="1:7" x14ac:dyDescent="0.2">
      <c r="A84" s="52"/>
      <c r="B84" s="42"/>
      <c r="C84" s="56"/>
      <c r="D84" s="47"/>
      <c r="E84" s="47"/>
    </row>
    <row r="85" spans="1:7" x14ac:dyDescent="0.2">
      <c r="A85" s="52"/>
      <c r="B85" s="42"/>
      <c r="C85" s="56"/>
      <c r="D85" s="47"/>
      <c r="E85" s="47"/>
    </row>
    <row r="86" spans="1:7" x14ac:dyDescent="0.2">
      <c r="A86" s="52"/>
      <c r="B86" s="42"/>
      <c r="C86" s="56"/>
      <c r="D86" s="47"/>
      <c r="E86" s="47"/>
      <c r="F86" s="47"/>
      <c r="G86" s="38"/>
    </row>
    <row r="87" spans="1:7" x14ac:dyDescent="0.2">
      <c r="A87" s="52"/>
      <c r="B87" s="42"/>
      <c r="C87" s="56"/>
      <c r="D87" s="47"/>
      <c r="E87" s="47"/>
      <c r="F87" s="47"/>
      <c r="G87" s="38"/>
    </row>
    <row r="88" spans="1:7" x14ac:dyDescent="0.2">
      <c r="A88" s="52"/>
      <c r="B88" s="38"/>
      <c r="C88" s="47"/>
      <c r="D88" s="47"/>
      <c r="E88" s="47"/>
      <c r="F88" s="47"/>
      <c r="G88" s="38"/>
    </row>
    <row r="89" spans="1:7" x14ac:dyDescent="0.2">
      <c r="A89" s="52"/>
      <c r="B89" s="38"/>
      <c r="C89" s="47"/>
      <c r="D89" s="47"/>
      <c r="E89" s="47"/>
      <c r="F89" s="47"/>
      <c r="G89" s="38"/>
    </row>
    <row r="90" spans="1:7" x14ac:dyDescent="0.2">
      <c r="C90" s="47"/>
      <c r="D90" s="47"/>
      <c r="E90" s="61"/>
      <c r="F90" s="61"/>
    </row>
    <row r="91" spans="1:7" x14ac:dyDescent="0.2">
      <c r="C91" s="47"/>
      <c r="D91" s="47"/>
      <c r="E91" s="61"/>
      <c r="F91" s="61"/>
    </row>
    <row r="92" spans="1:7" x14ac:dyDescent="0.2">
      <c r="C92" s="47"/>
      <c r="D92" s="47"/>
      <c r="E92" s="61"/>
      <c r="F92" s="61"/>
    </row>
    <row r="93" spans="1:7" x14ac:dyDescent="0.2">
      <c r="C93" s="47"/>
      <c r="D93" s="47"/>
      <c r="E93" s="61"/>
      <c r="F93" s="61"/>
    </row>
    <row r="94" spans="1:7" x14ac:dyDescent="0.2">
      <c r="C94" s="47"/>
      <c r="E94" s="61"/>
      <c r="F94" s="61"/>
    </row>
    <row r="95" spans="1:7" x14ac:dyDescent="0.2">
      <c r="C95" s="47"/>
      <c r="E95" s="61"/>
      <c r="F95" s="61"/>
    </row>
    <row r="96" spans="1:7" x14ac:dyDescent="0.2">
      <c r="C96" s="47"/>
      <c r="D96" s="47"/>
      <c r="E96" s="61"/>
      <c r="F96" s="61"/>
    </row>
    <row r="97" spans="2:6" x14ac:dyDescent="0.2">
      <c r="C97" s="47"/>
      <c r="D97" s="47"/>
      <c r="E97" s="61"/>
      <c r="F97" s="61"/>
    </row>
    <row r="98" spans="2:6" x14ac:dyDescent="0.2">
      <c r="C98" s="47"/>
      <c r="D98" s="47"/>
      <c r="E98" s="61"/>
      <c r="F98" s="61"/>
    </row>
    <row r="99" spans="2:6" x14ac:dyDescent="0.2">
      <c r="C99" s="47"/>
      <c r="D99" s="47"/>
      <c r="E99" s="61"/>
      <c r="F99" s="61"/>
    </row>
    <row r="100" spans="2:6" x14ac:dyDescent="0.2">
      <c r="C100" s="47"/>
      <c r="D100" s="47"/>
      <c r="E100" s="61"/>
      <c r="F100" s="61"/>
    </row>
    <row r="101" spans="2:6" x14ac:dyDescent="0.2">
      <c r="C101" s="47"/>
      <c r="D101" s="47"/>
      <c r="E101" s="61"/>
      <c r="F101" s="61"/>
    </row>
    <row r="102" spans="2:6" x14ac:dyDescent="0.2">
      <c r="C102" s="47"/>
      <c r="D102" s="47"/>
      <c r="E102" s="61"/>
      <c r="F102" s="61"/>
    </row>
    <row r="103" spans="2:6" x14ac:dyDescent="0.2">
      <c r="C103" s="47"/>
      <c r="D103" s="47"/>
      <c r="E103" s="61"/>
      <c r="F103" s="61"/>
    </row>
    <row r="104" spans="2:6" x14ac:dyDescent="0.2">
      <c r="C104" s="47"/>
      <c r="D104" s="47"/>
      <c r="E104" s="61"/>
      <c r="F104" s="61"/>
    </row>
    <row r="105" spans="2:6" x14ac:dyDescent="0.2">
      <c r="C105" s="47"/>
      <c r="D105" s="47"/>
      <c r="E105" s="61"/>
      <c r="F105" s="61"/>
    </row>
    <row r="106" spans="2:6" x14ac:dyDescent="0.2">
      <c r="C106" s="47"/>
    </row>
    <row r="107" spans="2:6" x14ac:dyDescent="0.2">
      <c r="C107" s="47"/>
    </row>
    <row r="108" spans="2:6" ht="13.5" thickBot="1" x14ac:dyDescent="0.25">
      <c r="B108" s="62"/>
      <c r="C108" s="62"/>
      <c r="D108" s="62"/>
      <c r="E108" s="62"/>
    </row>
    <row r="109" spans="2:6" x14ac:dyDescent="0.2">
      <c r="B109" s="61"/>
      <c r="C109" s="61"/>
      <c r="D109" s="61"/>
      <c r="E109" s="61"/>
    </row>
    <row r="110" spans="2:6" x14ac:dyDescent="0.2">
      <c r="B110" s="61"/>
      <c r="C110" s="61"/>
      <c r="D110" s="61"/>
      <c r="E110" s="61"/>
    </row>
    <row r="111" spans="2:6" x14ac:dyDescent="0.2">
      <c r="B111" s="61"/>
      <c r="C111" s="61"/>
      <c r="D111" s="61"/>
      <c r="E111" s="61"/>
    </row>
    <row r="112" spans="2:6" x14ac:dyDescent="0.2">
      <c r="B112" s="61"/>
      <c r="C112" s="61"/>
      <c r="D112" s="61"/>
      <c r="E112" s="61"/>
    </row>
    <row r="113" spans="2:5" x14ac:dyDescent="0.2">
      <c r="B113" s="61"/>
      <c r="C113" s="61"/>
      <c r="D113" s="61"/>
      <c r="E113" s="61"/>
    </row>
    <row r="114" spans="2:5" x14ac:dyDescent="0.2">
      <c r="B114" s="61"/>
      <c r="C114" s="61"/>
      <c r="D114" s="61"/>
      <c r="E114" s="61"/>
    </row>
    <row r="115" spans="2:5" x14ac:dyDescent="0.2">
      <c r="B115" s="61"/>
      <c r="C115" s="61"/>
      <c r="D115" s="61"/>
      <c r="E115" s="61"/>
    </row>
    <row r="116" spans="2:5" x14ac:dyDescent="0.2">
      <c r="B116" s="61"/>
      <c r="C116" s="61"/>
      <c r="D116" s="61"/>
      <c r="E116" s="61"/>
    </row>
    <row r="117" spans="2:5" x14ac:dyDescent="0.2">
      <c r="B117" s="61"/>
      <c r="C117" s="61"/>
      <c r="D117" s="61"/>
      <c r="E117" s="61"/>
    </row>
    <row r="118" spans="2:5" x14ac:dyDescent="0.2">
      <c r="B118" s="61"/>
      <c r="C118" s="61"/>
      <c r="D118" s="61"/>
      <c r="E118" s="61"/>
    </row>
  </sheetData>
  <pageMargins left="0.7" right="0.7" top="0.75" bottom="0.75" header="0.3" footer="0.3"/>
  <pageSetup paperSize="9" scale="3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zoomScale="80" zoomScaleNormal="80" workbookViewId="0">
      <selection activeCell="B14" sqref="B14"/>
    </sheetView>
  </sheetViews>
  <sheetFormatPr baseColWidth="10" defaultColWidth="8.75" defaultRowHeight="12.75" x14ac:dyDescent="0.2"/>
  <cols>
    <col min="1" max="1" width="28.125" style="1" customWidth="1"/>
    <col min="2" max="2" width="9.5" style="2" bestFit="1" customWidth="1"/>
    <col min="3" max="3" width="11.875" style="2" bestFit="1" customWidth="1"/>
    <col min="4" max="4" width="7.625" style="2" customWidth="1"/>
    <col min="5" max="5" width="6" style="2" bestFit="1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 x14ac:dyDescent="0.2">
      <c r="A1" s="1" t="s">
        <v>0</v>
      </c>
      <c r="B1" s="63">
        <v>42409</v>
      </c>
    </row>
    <row r="2" spans="1:20" x14ac:dyDescent="0.2">
      <c r="A2" s="1" t="s">
        <v>1</v>
      </c>
      <c r="B2" s="2">
        <v>70</v>
      </c>
      <c r="C2" s="3"/>
      <c r="E2" s="4" t="s">
        <v>40</v>
      </c>
    </row>
    <row r="3" spans="1:20" x14ac:dyDescent="0.2">
      <c r="A3" s="1" t="s">
        <v>2</v>
      </c>
      <c r="B3" s="2" t="s">
        <v>43</v>
      </c>
      <c r="D3" s="10" t="s">
        <v>41</v>
      </c>
      <c r="E3" s="10">
        <v>1</v>
      </c>
      <c r="F3" s="10">
        <v>2</v>
      </c>
    </row>
    <row r="4" spans="1:20" x14ac:dyDescent="0.2">
      <c r="D4" s="10" t="s">
        <v>42</v>
      </c>
      <c r="E4" s="10">
        <v>3</v>
      </c>
      <c r="F4" s="10">
        <v>4</v>
      </c>
    </row>
    <row r="5" spans="1:20" x14ac:dyDescent="0.2">
      <c r="A5" s="2"/>
    </row>
    <row r="6" spans="1:20" ht="15" x14ac:dyDescent="0.3">
      <c r="N6"/>
      <c r="O6"/>
      <c r="P6"/>
    </row>
    <row r="7" spans="1:20" ht="15" x14ac:dyDescent="0.3">
      <c r="A7" s="10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 x14ac:dyDescent="0.3">
      <c r="A8" s="10">
        <v>0</v>
      </c>
      <c r="B8" s="10">
        <f>A8/23</f>
        <v>0</v>
      </c>
      <c r="C8" s="65">
        <v>7.2999999999999995E-2</v>
      </c>
      <c r="D8" s="65">
        <v>7.8E-2</v>
      </c>
      <c r="E8" s="11">
        <f t="shared" ref="E8:E13" si="0">AVERAGE(C8:D8)</f>
        <v>7.5499999999999998E-2</v>
      </c>
      <c r="F8" s="12"/>
      <c r="G8" s="10"/>
      <c r="H8" s="10"/>
      <c r="N8"/>
      <c r="O8"/>
      <c r="P8"/>
    </row>
    <row r="9" spans="1:20" ht="15" x14ac:dyDescent="0.3">
      <c r="A9" s="10">
        <v>3.15</v>
      </c>
      <c r="B9" s="10">
        <f>A9/23</f>
        <v>0.13695652173913042</v>
      </c>
      <c r="C9" s="65">
        <v>8.4000000000000005E-2</v>
      </c>
      <c r="D9" s="65">
        <v>0.10199999999999999</v>
      </c>
      <c r="E9" s="11">
        <f t="shared" si="0"/>
        <v>9.2999999999999999E-2</v>
      </c>
      <c r="F9" s="12">
        <f>(E9-$E$8)</f>
        <v>1.7500000000000002E-2</v>
      </c>
      <c r="G9" s="12">
        <f>LOG(B9)</f>
        <v>-0.86341728222799241</v>
      </c>
      <c r="H9" s="12">
        <f>LOG(F9)</f>
        <v>-1.7569619513137056</v>
      </c>
      <c r="N9"/>
      <c r="O9"/>
      <c r="P9"/>
    </row>
    <row r="10" spans="1:20" ht="15" x14ac:dyDescent="0.3">
      <c r="A10" s="10">
        <v>10.4</v>
      </c>
      <c r="B10" s="10">
        <f t="shared" ref="B10:B11" si="1">A10/23</f>
        <v>0.45217391304347826</v>
      </c>
      <c r="C10" s="65">
        <v>0.14000000000000001</v>
      </c>
      <c r="D10" s="65">
        <v>0.155</v>
      </c>
      <c r="E10" s="11">
        <f t="shared" si="0"/>
        <v>0.14750000000000002</v>
      </c>
      <c r="F10" s="12">
        <f>(E10-$E$8)</f>
        <v>7.2000000000000022E-2</v>
      </c>
      <c r="G10" s="12">
        <f>LOG(B10)</f>
        <v>-0.34469449671881253</v>
      </c>
      <c r="H10" s="12">
        <f>LOG(F10)</f>
        <v>-1.1426675035687315</v>
      </c>
      <c r="N10"/>
      <c r="O10"/>
      <c r="P10"/>
    </row>
    <row r="11" spans="1:20" ht="15" x14ac:dyDescent="0.3">
      <c r="A11" s="10">
        <v>31.5</v>
      </c>
      <c r="B11" s="10">
        <f t="shared" si="1"/>
        <v>1.3695652173913044</v>
      </c>
      <c r="C11" s="65">
        <v>0.30499999999999999</v>
      </c>
      <c r="D11" s="65">
        <v>0.308</v>
      </c>
      <c r="E11" s="11">
        <f t="shared" si="0"/>
        <v>0.30649999999999999</v>
      </c>
      <c r="F11" s="12">
        <f>(E11-$E$8)</f>
        <v>0.23099999999999998</v>
      </c>
      <c r="G11" s="12">
        <f>LOG(B11)</f>
        <v>0.13658271777200767</v>
      </c>
      <c r="H11" s="12">
        <f>LOG(F11)</f>
        <v>-0.63638802010785567</v>
      </c>
      <c r="N11"/>
      <c r="O11"/>
      <c r="P11"/>
      <c r="Q11"/>
      <c r="R11"/>
      <c r="S11"/>
      <c r="T11"/>
    </row>
    <row r="12" spans="1:20" ht="15" x14ac:dyDescent="0.3">
      <c r="A12" s="10">
        <v>106</v>
      </c>
      <c r="B12" s="10">
        <f>A12/23</f>
        <v>4.6086956521739131</v>
      </c>
      <c r="C12" s="65">
        <v>0.82899999999999996</v>
      </c>
      <c r="D12" s="65">
        <v>0.90100000000000002</v>
      </c>
      <c r="E12" s="11">
        <f t="shared" si="0"/>
        <v>0.86499999999999999</v>
      </c>
      <c r="F12" s="12">
        <f>(E12-$E$8)</f>
        <v>0.78949999999999998</v>
      </c>
      <c r="G12" s="12">
        <f>LOG(B12)</f>
        <v>0.66357802924717735</v>
      </c>
      <c r="H12" s="12">
        <f>LOG(F12)</f>
        <v>-0.10264786565568697</v>
      </c>
      <c r="N12"/>
      <c r="O12"/>
      <c r="P12"/>
      <c r="Q12"/>
      <c r="R12"/>
      <c r="S12"/>
      <c r="T12"/>
    </row>
    <row r="13" spans="1:20" ht="15" x14ac:dyDescent="0.3">
      <c r="A13" s="10">
        <v>210</v>
      </c>
      <c r="B13" s="10">
        <f>A13/23</f>
        <v>9.1304347826086953</v>
      </c>
      <c r="C13" s="65">
        <v>1.462</v>
      </c>
      <c r="D13" s="65">
        <v>1.53</v>
      </c>
      <c r="E13" s="11">
        <f t="shared" si="0"/>
        <v>1.496</v>
      </c>
      <c r="F13" s="12">
        <f>(E13-$E$8)</f>
        <v>1.4205000000000001</v>
      </c>
      <c r="G13" s="12">
        <f>LOG(B13)</f>
        <v>0.96049145871632635</v>
      </c>
      <c r="H13" s="12">
        <f>LOG(F13)</f>
        <v>0.15244123805895468</v>
      </c>
      <c r="N13"/>
      <c r="O13"/>
      <c r="P13"/>
    </row>
    <row r="14" spans="1:20" ht="15" x14ac:dyDescent="0.3">
      <c r="N14"/>
    </row>
    <row r="15" spans="1:20" ht="15" x14ac:dyDescent="0.3">
      <c r="A15" s="5" t="s">
        <v>10</v>
      </c>
      <c r="B15" s="11">
        <f>SLOPE(H9:H13,G9:G13)</f>
        <v>1.0470182785812396</v>
      </c>
      <c r="N15"/>
    </row>
    <row r="16" spans="1:20" ht="15" x14ac:dyDescent="0.25">
      <c r="A16" s="5" t="s">
        <v>11</v>
      </c>
      <c r="B16" s="11">
        <f>INTERCEPT(H9:H13,G9:G13)</f>
        <v>-0.81294880581797579</v>
      </c>
      <c r="C16" s="13"/>
      <c r="G16" s="13"/>
      <c r="H16" s="13"/>
    </row>
    <row r="17" spans="1:17" ht="15" x14ac:dyDescent="0.3">
      <c r="B17"/>
      <c r="C17"/>
      <c r="D17"/>
      <c r="E17"/>
      <c r="F17"/>
      <c r="G17"/>
    </row>
    <row r="18" spans="1:17" ht="15" x14ac:dyDescent="0.3">
      <c r="B18"/>
      <c r="C18"/>
      <c r="D18"/>
      <c r="E18"/>
      <c r="F18"/>
      <c r="G18"/>
    </row>
    <row r="19" spans="1:17" ht="23.25" x14ac:dyDescent="0.3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 x14ac:dyDescent="0.2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 x14ac:dyDescent="0.2">
      <c r="A21" s="23"/>
      <c r="L21" s="25"/>
      <c r="M21" s="26"/>
    </row>
    <row r="22" spans="1:17" ht="15" x14ac:dyDescent="0.3">
      <c r="A22" s="1" t="s">
        <v>25</v>
      </c>
      <c r="B22" s="65">
        <v>0.28100000000000003</v>
      </c>
      <c r="C22" s="65">
        <v>0.247</v>
      </c>
      <c r="D22" s="27">
        <f>AVERAGE(B22:C22)</f>
        <v>0.26400000000000001</v>
      </c>
      <c r="E22" s="27">
        <f t="shared" ref="E22:E27" si="2">D22-E$8</f>
        <v>0.1885</v>
      </c>
      <c r="F22" s="27">
        <f>LOG(E22)</f>
        <v>-0.72468864545818834</v>
      </c>
      <c r="G22" s="28">
        <f>(F22-$B$16)/$B$15</f>
        <v>8.4296675774738372E-2</v>
      </c>
      <c r="H22" s="28">
        <f>10^G22</f>
        <v>1.2142180253136514</v>
      </c>
      <c r="I22" s="29">
        <v>500</v>
      </c>
      <c r="J22" s="30">
        <f>(H22*I22)</f>
        <v>607.10901265682571</v>
      </c>
      <c r="K22" s="31">
        <f>(0.05*J22/1000)*1000</f>
        <v>30.355450632841286</v>
      </c>
      <c r="L22" s="32">
        <f>K22+K40+K50</f>
        <v>31.922261799184167</v>
      </c>
      <c r="M22" s="33">
        <f>(L22*1000000/50000)/1000</f>
        <v>0.6384452359836833</v>
      </c>
      <c r="N22" s="34"/>
    </row>
    <row r="23" spans="1:17" ht="15" x14ac:dyDescent="0.3">
      <c r="B23" s="65">
        <v>0.253</v>
      </c>
      <c r="C23" s="65">
        <v>0.28499999999999998</v>
      </c>
      <c r="D23" s="27">
        <f t="shared" ref="D23:D27" si="3">AVERAGE(B23:C23)</f>
        <v>0.26900000000000002</v>
      </c>
      <c r="E23" s="27">
        <f t="shared" si="2"/>
        <v>0.19350000000000001</v>
      </c>
      <c r="F23" s="27">
        <f t="shared" ref="F23:F27" si="4">LOG(E23)</f>
        <v>-0.71331903064506974</v>
      </c>
      <c r="G23" s="28">
        <f t="shared" ref="G23:G27" si="5">(F23-$B$16)/$B$15</f>
        <v>9.5155717155109468E-2</v>
      </c>
      <c r="H23" s="28">
        <f t="shared" ref="H23:H27" si="6">10^G23</f>
        <v>1.2449609149812355</v>
      </c>
      <c r="I23" s="29">
        <v>500</v>
      </c>
      <c r="J23" s="30">
        <f t="shared" ref="J23:J27" si="7">(H23*I23)</f>
        <v>622.48045749061771</v>
      </c>
      <c r="K23" s="31">
        <f t="shared" ref="K23:K27" si="8">(0.05*J23/1000)*1000</f>
        <v>31.124022874530887</v>
      </c>
      <c r="L23" s="32">
        <f>K23+K41+K51</f>
        <v>32.716925187278029</v>
      </c>
      <c r="M23" s="33">
        <f t="shared" ref="M23:M27" si="9">(L23*1000000/50000)/1000</f>
        <v>0.65433850374556057</v>
      </c>
      <c r="N23" s="34"/>
    </row>
    <row r="24" spans="1:17" ht="15" x14ac:dyDescent="0.3">
      <c r="B24" s="65">
        <v>0.25700000000000001</v>
      </c>
      <c r="C24" s="65">
        <v>0.25900000000000001</v>
      </c>
      <c r="D24" s="27">
        <f t="shared" si="3"/>
        <v>0.25800000000000001</v>
      </c>
      <c r="E24" s="27">
        <f t="shared" si="2"/>
        <v>0.1825</v>
      </c>
      <c r="F24" s="27">
        <f t="shared" si="4"/>
        <v>-0.7387371312075065</v>
      </c>
      <c r="G24" s="28">
        <f t="shared" si="5"/>
        <v>7.0879063077131474E-2</v>
      </c>
      <c r="H24" s="28">
        <f t="shared" si="6"/>
        <v>1.1772780941176846</v>
      </c>
      <c r="I24" s="29">
        <v>500</v>
      </c>
      <c r="J24" s="30">
        <f t="shared" si="7"/>
        <v>588.63904705884227</v>
      </c>
      <c r="K24" s="31">
        <f t="shared" si="8"/>
        <v>29.431952352942115</v>
      </c>
      <c r="L24" s="32">
        <f t="shared" ref="L24:L27" si="10">K24+K42+K52</f>
        <v>30.899244108587354</v>
      </c>
      <c r="M24" s="33">
        <f t="shared" si="9"/>
        <v>0.61798488217174719</v>
      </c>
      <c r="N24" s="34"/>
    </row>
    <row r="25" spans="1:17" ht="15" x14ac:dyDescent="0.3">
      <c r="A25" s="1" t="s">
        <v>26</v>
      </c>
      <c r="B25" s="65">
        <v>0.27300000000000002</v>
      </c>
      <c r="C25" s="65">
        <v>0.28100000000000003</v>
      </c>
      <c r="D25" s="27">
        <f t="shared" si="3"/>
        <v>0.27700000000000002</v>
      </c>
      <c r="E25" s="27">
        <f t="shared" si="2"/>
        <v>0.20150000000000001</v>
      </c>
      <c r="F25" s="27">
        <f t="shared" si="4"/>
        <v>-0.69572494952287167</v>
      </c>
      <c r="G25" s="28">
        <f t="shared" si="5"/>
        <v>0.11195970375411986</v>
      </c>
      <c r="H25" s="28">
        <f t="shared" si="6"/>
        <v>1.2940757643671497</v>
      </c>
      <c r="I25" s="29">
        <v>500</v>
      </c>
      <c r="J25" s="30">
        <f t="shared" si="7"/>
        <v>647.03788218357488</v>
      </c>
      <c r="K25" s="31">
        <f t="shared" si="8"/>
        <v>32.351894109178744</v>
      </c>
      <c r="L25" s="32">
        <f t="shared" si="10"/>
        <v>34.518240867180737</v>
      </c>
      <c r="M25" s="33">
        <f t="shared" si="9"/>
        <v>0.69036481734361477</v>
      </c>
      <c r="N25" s="34"/>
    </row>
    <row r="26" spans="1:17" ht="15" x14ac:dyDescent="0.3">
      <c r="B26" s="65">
        <v>0.254</v>
      </c>
      <c r="C26" s="65">
        <v>0.26700000000000002</v>
      </c>
      <c r="D26" s="27">
        <f t="shared" si="3"/>
        <v>0.26050000000000001</v>
      </c>
      <c r="E26" s="27">
        <f t="shared" si="2"/>
        <v>0.185</v>
      </c>
      <c r="F26" s="27">
        <f t="shared" si="4"/>
        <v>-0.73282827159698616</v>
      </c>
      <c r="G26" s="28">
        <f t="shared" si="5"/>
        <v>7.6522574495601764E-2</v>
      </c>
      <c r="H26" s="28">
        <f t="shared" si="6"/>
        <v>1.1926762591952469</v>
      </c>
      <c r="I26" s="29">
        <v>500</v>
      </c>
      <c r="J26" s="30">
        <f t="shared" si="7"/>
        <v>596.33812959762349</v>
      </c>
      <c r="K26" s="31">
        <f t="shared" si="8"/>
        <v>29.816906479881176</v>
      </c>
      <c r="L26" s="32">
        <f t="shared" si="10"/>
        <v>32.185085983457085</v>
      </c>
      <c r="M26" s="33">
        <f t="shared" si="9"/>
        <v>0.64370171966914169</v>
      </c>
      <c r="N26" s="34"/>
    </row>
    <row r="27" spans="1:17" ht="15" x14ac:dyDescent="0.3">
      <c r="B27" s="65">
        <v>0.27700000000000002</v>
      </c>
      <c r="C27" s="65">
        <v>0.27500000000000002</v>
      </c>
      <c r="D27" s="27">
        <f t="shared" si="3"/>
        <v>0.27600000000000002</v>
      </c>
      <c r="E27" s="27">
        <f t="shared" si="2"/>
        <v>0.20050000000000001</v>
      </c>
      <c r="F27" s="27">
        <f t="shared" si="4"/>
        <v>-0.69788562304379886</v>
      </c>
      <c r="G27" s="28">
        <f t="shared" si="5"/>
        <v>0.10989605924558749</v>
      </c>
      <c r="H27" s="28">
        <f t="shared" si="6"/>
        <v>1.2879412686878684</v>
      </c>
      <c r="I27" s="29">
        <v>500</v>
      </c>
      <c r="J27" s="30">
        <f t="shared" si="7"/>
        <v>643.97063434393419</v>
      </c>
      <c r="K27" s="31">
        <f t="shared" si="8"/>
        <v>32.198531717196708</v>
      </c>
      <c r="L27" s="32">
        <f t="shared" si="10"/>
        <v>34.034469059405552</v>
      </c>
      <c r="M27" s="33">
        <f t="shared" si="9"/>
        <v>0.68068938118811106</v>
      </c>
      <c r="N27" s="34"/>
    </row>
    <row r="28" spans="1:17" ht="23.25" x14ac:dyDescent="0.3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 x14ac:dyDescent="0.2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 x14ac:dyDescent="0.2">
      <c r="A30" s="23"/>
      <c r="L30" s="25"/>
      <c r="M30" s="26"/>
    </row>
    <row r="31" spans="1:17" ht="15" x14ac:dyDescent="0.3">
      <c r="A31" s="1" t="s">
        <v>25</v>
      </c>
      <c r="B31" s="65">
        <v>0.28100000000000003</v>
      </c>
      <c r="C31" s="65">
        <v>0.247</v>
      </c>
      <c r="D31" s="27">
        <f t="shared" ref="D31:D36" si="11">AVERAGE(B31:C31)</f>
        <v>0.26400000000000001</v>
      </c>
      <c r="E31" s="27">
        <f t="shared" ref="E31:E36" si="12">D31-E$8</f>
        <v>0.1885</v>
      </c>
      <c r="F31" s="27">
        <f>LOG(E31)</f>
        <v>-0.72468864545818834</v>
      </c>
      <c r="G31" s="28">
        <f>(F31-$B$16)/$B$15</f>
        <v>8.4296675774738372E-2</v>
      </c>
      <c r="H31" s="28">
        <f>10^G31</f>
        <v>1.2142180253136514</v>
      </c>
      <c r="I31" s="29">
        <v>500</v>
      </c>
      <c r="J31" s="30">
        <f>(H31*I31)</f>
        <v>607.10901265682571</v>
      </c>
      <c r="K31" s="31">
        <f>(0.05*J31/1000)*1000</f>
        <v>30.355450632841286</v>
      </c>
      <c r="L31" s="32">
        <f>K31+K50</f>
        <v>31.375300025817463</v>
      </c>
      <c r="M31" s="33">
        <f>(L31*1000000/50000)/1000</f>
        <v>0.62750600051634919</v>
      </c>
      <c r="N31" s="35"/>
      <c r="Q31"/>
    </row>
    <row r="32" spans="1:17" ht="15" x14ac:dyDescent="0.3">
      <c r="B32" s="65">
        <v>0.253</v>
      </c>
      <c r="C32" s="65">
        <v>0.28499999999999998</v>
      </c>
      <c r="D32" s="27">
        <f t="shared" si="11"/>
        <v>0.26900000000000002</v>
      </c>
      <c r="E32" s="27">
        <f t="shared" si="12"/>
        <v>0.19350000000000001</v>
      </c>
      <c r="F32" s="27">
        <f t="shared" ref="F32:F36" si="13">LOG(E32)</f>
        <v>-0.71331903064506974</v>
      </c>
      <c r="G32" s="28">
        <f t="shared" ref="G32:G36" si="14">(F32-$B$16)/$B$15</f>
        <v>9.5155717155109468E-2</v>
      </c>
      <c r="H32" s="28">
        <f t="shared" ref="H32:H36" si="15">10^G32</f>
        <v>1.2449609149812355</v>
      </c>
      <c r="I32" s="29">
        <v>500</v>
      </c>
      <c r="J32" s="30">
        <f t="shared" ref="J32:J36" si="16">(H32*I32)</f>
        <v>622.48045749061771</v>
      </c>
      <c r="K32" s="31">
        <f t="shared" ref="K32:K36" si="17">(0.05*J32/1000)*1000</f>
        <v>31.124022874530887</v>
      </c>
      <c r="L32" s="32">
        <f>K32+K51</f>
        <v>32.143872267507064</v>
      </c>
      <c r="M32" s="33">
        <f t="shared" ref="M32:M36" si="18">(L32*1000000/50000)/1000</f>
        <v>0.64287744535014135</v>
      </c>
      <c r="N32" s="36"/>
      <c r="Q32"/>
    </row>
    <row r="33" spans="1:21" ht="15" x14ac:dyDescent="0.3">
      <c r="B33" s="65">
        <v>0.25700000000000001</v>
      </c>
      <c r="C33" s="65">
        <v>0.25900000000000001</v>
      </c>
      <c r="D33" s="27">
        <f t="shared" si="11"/>
        <v>0.25800000000000001</v>
      </c>
      <c r="E33" s="27">
        <f t="shared" si="12"/>
        <v>0.1825</v>
      </c>
      <c r="F33" s="27">
        <f t="shared" si="13"/>
        <v>-0.7387371312075065</v>
      </c>
      <c r="G33" s="28">
        <f t="shared" si="14"/>
        <v>7.0879063077131474E-2</v>
      </c>
      <c r="H33" s="28">
        <f t="shared" si="15"/>
        <v>1.1772780941176846</v>
      </c>
      <c r="I33" s="29">
        <v>500</v>
      </c>
      <c r="J33" s="30">
        <f t="shared" si="16"/>
        <v>588.63904705884227</v>
      </c>
      <c r="K33" s="31">
        <f t="shared" si="17"/>
        <v>29.431952352942115</v>
      </c>
      <c r="L33" s="32">
        <f t="shared" ref="L33:L36" si="19">K33+K52</f>
        <v>30.139836176035445</v>
      </c>
      <c r="M33" s="33">
        <f t="shared" si="18"/>
        <v>0.6027967235207089</v>
      </c>
      <c r="N33" s="36"/>
      <c r="Q33"/>
      <c r="R33"/>
      <c r="S33"/>
    </row>
    <row r="34" spans="1:21" ht="15" x14ac:dyDescent="0.3">
      <c r="A34" s="1" t="s">
        <v>26</v>
      </c>
      <c r="B34" s="65">
        <v>0.27300000000000002</v>
      </c>
      <c r="C34" s="65">
        <v>0.28100000000000003</v>
      </c>
      <c r="D34" s="27">
        <f t="shared" si="11"/>
        <v>0.27700000000000002</v>
      </c>
      <c r="E34" s="27">
        <f t="shared" si="12"/>
        <v>0.20150000000000001</v>
      </c>
      <c r="F34" s="27">
        <f t="shared" si="13"/>
        <v>-0.69572494952287167</v>
      </c>
      <c r="G34" s="28">
        <f t="shared" si="14"/>
        <v>0.11195970375411986</v>
      </c>
      <c r="H34" s="28">
        <f t="shared" si="15"/>
        <v>1.2940757643671497</v>
      </c>
      <c r="I34" s="29">
        <v>500</v>
      </c>
      <c r="J34" s="30">
        <f t="shared" si="16"/>
        <v>647.03788218357488</v>
      </c>
      <c r="K34" s="31">
        <f t="shared" si="17"/>
        <v>32.351894109178744</v>
      </c>
      <c r="L34" s="32">
        <f t="shared" si="19"/>
        <v>33.432538070893116</v>
      </c>
      <c r="M34" s="33">
        <f t="shared" si="18"/>
        <v>0.66865076141786228</v>
      </c>
      <c r="N34" s="36"/>
      <c r="Q34"/>
      <c r="R34"/>
      <c r="S34"/>
    </row>
    <row r="35" spans="1:21" ht="15" x14ac:dyDescent="0.3">
      <c r="B35" s="65">
        <v>0.254</v>
      </c>
      <c r="C35" s="65">
        <v>0.26700000000000002</v>
      </c>
      <c r="D35" s="27">
        <f t="shared" si="11"/>
        <v>0.26050000000000001</v>
      </c>
      <c r="E35" s="27">
        <f t="shared" si="12"/>
        <v>0.185</v>
      </c>
      <c r="F35" s="27">
        <f t="shared" si="13"/>
        <v>-0.73282827159698616</v>
      </c>
      <c r="G35" s="28">
        <f t="shared" si="14"/>
        <v>7.6522574495601764E-2</v>
      </c>
      <c r="H35" s="28">
        <f t="shared" si="15"/>
        <v>1.1926762591952469</v>
      </c>
      <c r="I35" s="29">
        <v>500</v>
      </c>
      <c r="J35" s="30">
        <f t="shared" si="16"/>
        <v>596.33812959762349</v>
      </c>
      <c r="K35" s="31">
        <f t="shared" si="17"/>
        <v>29.816906479881176</v>
      </c>
      <c r="L35" s="32">
        <f t="shared" si="19"/>
        <v>31.048854875401179</v>
      </c>
      <c r="M35" s="33">
        <f t="shared" si="18"/>
        <v>0.62097709750802355</v>
      </c>
      <c r="N35" s="36"/>
      <c r="Q35"/>
      <c r="R35"/>
      <c r="S35"/>
    </row>
    <row r="36" spans="1:21" ht="15" x14ac:dyDescent="0.3">
      <c r="B36" s="65">
        <v>0.27700000000000002</v>
      </c>
      <c r="C36" s="65">
        <v>0.27500000000000002</v>
      </c>
      <c r="D36" s="27">
        <f t="shared" si="11"/>
        <v>0.27600000000000002</v>
      </c>
      <c r="E36" s="27">
        <f t="shared" si="12"/>
        <v>0.20050000000000001</v>
      </c>
      <c r="F36" s="27">
        <f t="shared" si="13"/>
        <v>-0.69788562304379886</v>
      </c>
      <c r="G36" s="28">
        <f t="shared" si="14"/>
        <v>0.10989605924558749</v>
      </c>
      <c r="H36" s="28">
        <f t="shared" si="15"/>
        <v>1.2879412686878684</v>
      </c>
      <c r="I36" s="29">
        <v>500</v>
      </c>
      <c r="J36" s="30">
        <f t="shared" si="16"/>
        <v>643.97063434393419</v>
      </c>
      <c r="K36" s="31">
        <f t="shared" si="17"/>
        <v>32.198531717196708</v>
      </c>
      <c r="L36" s="32">
        <f t="shared" si="19"/>
        <v>33.198078815042628</v>
      </c>
      <c r="M36" s="33">
        <f t="shared" si="18"/>
        <v>0.66396157630085251</v>
      </c>
      <c r="N36" s="37"/>
      <c r="Q36"/>
      <c r="R36"/>
      <c r="S36"/>
    </row>
    <row r="37" spans="1:21" ht="15" x14ac:dyDescent="0.3">
      <c r="R37"/>
      <c r="S37"/>
    </row>
    <row r="38" spans="1:21" ht="23.25" x14ac:dyDescent="0.3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 x14ac:dyDescent="0.3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 x14ac:dyDescent="0.3">
      <c r="A40" s="1" t="s">
        <v>33</v>
      </c>
      <c r="B40" s="65">
        <v>0.128</v>
      </c>
      <c r="C40" s="65">
        <v>0.123</v>
      </c>
      <c r="D40" s="27">
        <f>AVERAGE(B40:C40)</f>
        <v>0.1255</v>
      </c>
      <c r="E40" s="27">
        <f t="shared" ref="E40:E45" si="20">D40-E$8</f>
        <v>0.05</v>
      </c>
      <c r="F40" s="27">
        <f t="shared" ref="F40:F45" si="21">LOG(E40)</f>
        <v>-1.3010299956639813</v>
      </c>
      <c r="G40" s="28">
        <f t="shared" ref="G40:G45" si="22">(F40-$B$16)/$B$15</f>
        <v>-0.46616300768634056</v>
      </c>
      <c r="H40" s="27">
        <f t="shared" ref="H40:H45" si="23">10^G40</f>
        <v>0.34185110835419019</v>
      </c>
      <c r="I40" s="41">
        <v>16</v>
      </c>
      <c r="J40" s="42">
        <f t="shared" ref="J40:J45" si="24">H40*I40</f>
        <v>5.4696177336670431</v>
      </c>
      <c r="K40" s="30">
        <f>(0.1*J40/1000)*1000</f>
        <v>0.54696177336670437</v>
      </c>
      <c r="L40" s="43">
        <f>K40*100/L22</f>
        <v>1.71341798024062</v>
      </c>
      <c r="M40" s="30">
        <f>AVERAGE(L40:L42)</f>
        <v>1.9742192598311876</v>
      </c>
      <c r="N40" s="44">
        <f>STDEV(L40:L42)</f>
        <v>0.41913263054822414</v>
      </c>
      <c r="R40"/>
      <c r="S40"/>
      <c r="T40"/>
      <c r="U40"/>
    </row>
    <row r="41" spans="1:21" ht="15" x14ac:dyDescent="0.3">
      <c r="B41" s="65">
        <v>0.13300000000000001</v>
      </c>
      <c r="C41" s="65">
        <v>0.123</v>
      </c>
      <c r="D41" s="27">
        <f t="shared" ref="D41:D45" si="25">AVERAGE(B41:C41)</f>
        <v>0.128</v>
      </c>
      <c r="E41" s="27">
        <f t="shared" si="20"/>
        <v>5.2500000000000005E-2</v>
      </c>
      <c r="F41" s="27">
        <f t="shared" si="21"/>
        <v>-1.279840696594043</v>
      </c>
      <c r="G41" s="28">
        <f t="shared" si="22"/>
        <v>-0.44592525300391916</v>
      </c>
      <c r="H41" s="27">
        <f t="shared" si="23"/>
        <v>0.35815807485685236</v>
      </c>
      <c r="I41" s="41">
        <v>16</v>
      </c>
      <c r="J41" s="42">
        <f t="shared" si="24"/>
        <v>5.7305291977096378</v>
      </c>
      <c r="K41" s="30">
        <f t="shared" ref="K41:K45" si="26">(0.1*J41/1000)*1000</f>
        <v>0.57305291977096384</v>
      </c>
      <c r="L41" s="43">
        <f t="shared" ref="L41:L45" si="27">K41*100/L23</f>
        <v>1.7515488282920773</v>
      </c>
      <c r="M41" s="30"/>
      <c r="N41" s="44"/>
      <c r="R41"/>
      <c r="S41"/>
      <c r="T41"/>
      <c r="U41"/>
    </row>
    <row r="42" spans="1:21" s="17" customFormat="1" ht="15" x14ac:dyDescent="0.3">
      <c r="A42" s="1"/>
      <c r="B42" s="65">
        <v>0.14899999999999999</v>
      </c>
      <c r="C42" s="65">
        <v>0.14299999999999999</v>
      </c>
      <c r="D42" s="27">
        <f t="shared" si="25"/>
        <v>0.14599999999999999</v>
      </c>
      <c r="E42" s="27">
        <f t="shared" si="20"/>
        <v>7.0499999999999993E-2</v>
      </c>
      <c r="F42" s="27">
        <f t="shared" si="21"/>
        <v>-1.1518108830086013</v>
      </c>
      <c r="G42" s="28">
        <f t="shared" si="22"/>
        <v>-0.3236448533160281</v>
      </c>
      <c r="H42" s="27">
        <f t="shared" si="23"/>
        <v>0.47462995784494294</v>
      </c>
      <c r="I42" s="41">
        <v>16</v>
      </c>
      <c r="J42" s="42">
        <f t="shared" si="24"/>
        <v>7.594079325519087</v>
      </c>
      <c r="K42" s="30">
        <f t="shared" si="26"/>
        <v>0.75940793255190875</v>
      </c>
      <c r="L42" s="43">
        <f t="shared" si="27"/>
        <v>2.4576909709608659</v>
      </c>
      <c r="M42" s="30"/>
      <c r="N42" s="44"/>
      <c r="R42"/>
      <c r="S42"/>
      <c r="T42"/>
      <c r="U42"/>
    </row>
    <row r="43" spans="1:21" ht="15" x14ac:dyDescent="0.3">
      <c r="A43" s="1" t="s">
        <v>34</v>
      </c>
      <c r="B43" s="65">
        <v>0.18</v>
      </c>
      <c r="C43" s="65">
        <v>0.17599999999999999</v>
      </c>
      <c r="D43" s="27">
        <f t="shared" si="25"/>
        <v>0.17799999999999999</v>
      </c>
      <c r="E43" s="27">
        <f t="shared" si="20"/>
        <v>0.10249999999999999</v>
      </c>
      <c r="F43" s="27">
        <f t="shared" si="21"/>
        <v>-0.98927613460822694</v>
      </c>
      <c r="G43" s="28">
        <f t="shared" si="22"/>
        <v>-0.16840902627715651</v>
      </c>
      <c r="H43" s="27">
        <f t="shared" si="23"/>
        <v>0.67856424767976231</v>
      </c>
      <c r="I43" s="41">
        <v>16</v>
      </c>
      <c r="J43" s="42">
        <f t="shared" si="24"/>
        <v>10.857027962876197</v>
      </c>
      <c r="K43" s="30">
        <f t="shared" si="26"/>
        <v>1.0857027962876198</v>
      </c>
      <c r="L43" s="43">
        <f t="shared" si="27"/>
        <v>3.1453016405592229</v>
      </c>
      <c r="M43" s="30">
        <f>AVERAGE(L43:L45)</f>
        <v>3.0443615753935838</v>
      </c>
      <c r="N43" s="44">
        <f>STDEV(L43:L45)</f>
        <v>0.54348789995694535</v>
      </c>
      <c r="R43"/>
      <c r="S43"/>
      <c r="T43"/>
      <c r="U43"/>
    </row>
    <row r="44" spans="1:21" ht="15" x14ac:dyDescent="0.3">
      <c r="A44" s="45"/>
      <c r="B44" s="65">
        <v>0.185</v>
      </c>
      <c r="C44" s="65">
        <v>0.18099999999999999</v>
      </c>
      <c r="D44" s="27">
        <f t="shared" si="25"/>
        <v>0.183</v>
      </c>
      <c r="E44" s="27">
        <f t="shared" si="20"/>
        <v>0.1075</v>
      </c>
      <c r="F44" s="27">
        <f t="shared" si="21"/>
        <v>-0.96859153574837586</v>
      </c>
      <c r="G44" s="28">
        <f t="shared" si="22"/>
        <v>-0.14865330731503895</v>
      </c>
      <c r="H44" s="27">
        <f t="shared" si="23"/>
        <v>0.71014444253493814</v>
      </c>
      <c r="I44" s="41">
        <v>16</v>
      </c>
      <c r="J44" s="42">
        <f t="shared" si="24"/>
        <v>11.36231108055901</v>
      </c>
      <c r="K44" s="30">
        <f t="shared" si="26"/>
        <v>1.1362311080559011</v>
      </c>
      <c r="L44" s="43">
        <f t="shared" si="27"/>
        <v>3.5303031616566636</v>
      </c>
      <c r="M44" s="30"/>
      <c r="N44" s="44"/>
      <c r="R44"/>
      <c r="S44"/>
      <c r="T44"/>
      <c r="U44"/>
    </row>
    <row r="45" spans="1:21" ht="15" x14ac:dyDescent="0.3">
      <c r="A45" s="46"/>
      <c r="B45" s="65">
        <v>0.154</v>
      </c>
      <c r="C45" s="65">
        <v>0.153</v>
      </c>
      <c r="D45" s="27">
        <f t="shared" si="25"/>
        <v>0.1535</v>
      </c>
      <c r="E45" s="27">
        <f t="shared" si="20"/>
        <v>7.8E-2</v>
      </c>
      <c r="F45" s="27">
        <f t="shared" si="21"/>
        <v>-1.1079053973095196</v>
      </c>
      <c r="G45" s="28">
        <f t="shared" si="22"/>
        <v>-0.28171102408185678</v>
      </c>
      <c r="H45" s="27">
        <f t="shared" si="23"/>
        <v>0.52274390272682825</v>
      </c>
      <c r="I45" s="41">
        <v>16</v>
      </c>
      <c r="J45" s="42">
        <f t="shared" si="24"/>
        <v>8.3639024436292519</v>
      </c>
      <c r="K45" s="30">
        <f t="shared" si="26"/>
        <v>0.83639024436292519</v>
      </c>
      <c r="L45" s="43">
        <f t="shared" si="27"/>
        <v>2.4574799239648653</v>
      </c>
      <c r="M45" s="30"/>
      <c r="N45" s="44"/>
      <c r="R45"/>
      <c r="S45"/>
      <c r="T45"/>
      <c r="U45"/>
    </row>
    <row r="46" spans="1:21" ht="15" x14ac:dyDescent="0.3">
      <c r="E46" s="28"/>
      <c r="F46" s="27"/>
      <c r="G46" s="30"/>
      <c r="H46" s="47"/>
      <c r="R46"/>
      <c r="S46"/>
      <c r="T46"/>
    </row>
    <row r="47" spans="1:21" x14ac:dyDescent="0.2">
      <c r="E47" s="28"/>
      <c r="F47" s="27"/>
      <c r="G47" s="30"/>
      <c r="H47" s="47"/>
    </row>
    <row r="48" spans="1:21" ht="23.25" x14ac:dyDescent="0.35">
      <c r="A48" s="14" t="s">
        <v>35</v>
      </c>
      <c r="E48" s="28"/>
      <c r="F48" s="27"/>
      <c r="H48" s="38"/>
      <c r="M48" s="39" t="s">
        <v>28</v>
      </c>
    </row>
    <row r="49" spans="1:25" x14ac:dyDescent="0.2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 x14ac:dyDescent="0.3">
      <c r="A50" s="1" t="s">
        <v>25</v>
      </c>
      <c r="B50" s="65">
        <v>0.17199999999999999</v>
      </c>
      <c r="C50" s="65">
        <v>0.17100000000000001</v>
      </c>
      <c r="D50" s="27">
        <f>AVERAGE(B50:C50)</f>
        <v>0.17149999999999999</v>
      </c>
      <c r="E50" s="27">
        <f t="shared" ref="E50:E55" si="28">D50-E$8</f>
        <v>9.5999999999999988E-2</v>
      </c>
      <c r="F50" s="27">
        <f t="shared" ref="F50:F55" si="29">LOG(E50)</f>
        <v>-1.0177287669604316</v>
      </c>
      <c r="G50" s="28">
        <f t="shared" ref="G50:G55" si="30">(F50-$B$16)/$B$15</f>
        <v>-0.19558394092216091</v>
      </c>
      <c r="H50" s="27">
        <f t="shared" ref="H50:H55" si="31">10^G50</f>
        <v>0.63740587061011145</v>
      </c>
      <c r="I50" s="41">
        <v>16</v>
      </c>
      <c r="J50" s="42">
        <f t="shared" ref="J50:J55" si="32">H50*I50</f>
        <v>10.198493929761783</v>
      </c>
      <c r="K50" s="30">
        <f>(0.1*J50/1000)*1000</f>
        <v>1.0198493929761783</v>
      </c>
      <c r="L50" s="43">
        <f t="shared" ref="L50:L55" si="33">K50*100/L31</f>
        <v>3.2504849105410485</v>
      </c>
      <c r="M50" s="30">
        <f>AVERAGE(L50:L52)</f>
        <v>2.9239715398267365</v>
      </c>
      <c r="N50" s="44">
        <f>STDEV(L50:L52)</f>
        <v>0.49974314379495666</v>
      </c>
      <c r="O50" s="48">
        <f>L50/L40</f>
        <v>1.8970764565483165</v>
      </c>
      <c r="P50" s="30">
        <f>AVERAGE(O50:O52)</f>
        <v>1.5547068420902324</v>
      </c>
      <c r="Q50" s="44">
        <f>STDEV(O50:O52)</f>
        <v>0.52057341390929057</v>
      </c>
      <c r="S50"/>
      <c r="T50"/>
    </row>
    <row r="51" spans="1:25" ht="15" x14ac:dyDescent="0.3">
      <c r="B51" s="65">
        <v>0.17399999999999999</v>
      </c>
      <c r="C51" s="65">
        <v>0.16900000000000001</v>
      </c>
      <c r="D51" s="27">
        <f t="shared" ref="D51:D55" si="34">AVERAGE(B51:C51)</f>
        <v>0.17149999999999999</v>
      </c>
      <c r="E51" s="27">
        <f t="shared" si="28"/>
        <v>9.5999999999999988E-2</v>
      </c>
      <c r="F51" s="27">
        <f t="shared" si="29"/>
        <v>-1.0177287669604316</v>
      </c>
      <c r="G51" s="28">
        <f t="shared" si="30"/>
        <v>-0.19558394092216091</v>
      </c>
      <c r="H51" s="27">
        <f t="shared" si="31"/>
        <v>0.63740587061011145</v>
      </c>
      <c r="I51" s="41">
        <v>16</v>
      </c>
      <c r="J51" s="42">
        <f t="shared" si="32"/>
        <v>10.198493929761783</v>
      </c>
      <c r="K51" s="30">
        <f t="shared" ref="K51:K55" si="35">(0.1*J51/1000)*1000</f>
        <v>1.0198493929761783</v>
      </c>
      <c r="L51" s="43">
        <f t="shared" si="33"/>
        <v>3.1727645769893837</v>
      </c>
      <c r="M51" s="30"/>
      <c r="N51" s="44"/>
      <c r="O51" s="2">
        <f t="shared" ref="O51:O55" si="36">L51/L41</f>
        <v>1.8114051551067085</v>
      </c>
      <c r="P51" s="30"/>
      <c r="Q51" s="44"/>
      <c r="S51"/>
      <c r="T51"/>
    </row>
    <row r="52" spans="1:25" ht="15" x14ac:dyDescent="0.3">
      <c r="B52" s="65">
        <v>0.14699999999999999</v>
      </c>
      <c r="C52" s="65">
        <v>0.13500000000000001</v>
      </c>
      <c r="D52" s="27">
        <f t="shared" si="34"/>
        <v>0.14100000000000001</v>
      </c>
      <c r="E52" s="27">
        <f t="shared" si="28"/>
        <v>6.5500000000000017E-2</v>
      </c>
      <c r="F52" s="27">
        <f t="shared" si="29"/>
        <v>-1.1837587000082168</v>
      </c>
      <c r="G52" s="28">
        <f t="shared" si="30"/>
        <v>-0.35415799492317013</v>
      </c>
      <c r="H52" s="27">
        <f t="shared" si="31"/>
        <v>0.44242738943333121</v>
      </c>
      <c r="I52" s="41">
        <v>16</v>
      </c>
      <c r="J52" s="42">
        <f t="shared" si="32"/>
        <v>7.0788382309332993</v>
      </c>
      <c r="K52" s="30">
        <f t="shared" si="35"/>
        <v>0.70788382309332998</v>
      </c>
      <c r="L52" s="43">
        <f t="shared" si="33"/>
        <v>2.3486651319497787</v>
      </c>
      <c r="M52" s="30"/>
      <c r="N52" s="44"/>
      <c r="O52" s="2">
        <f t="shared" si="36"/>
        <v>0.95563891461567185</v>
      </c>
      <c r="P52" s="30"/>
      <c r="Q52" s="44"/>
      <c r="S52"/>
      <c r="T52"/>
    </row>
    <row r="53" spans="1:25" ht="15" x14ac:dyDescent="0.3">
      <c r="A53" s="1" t="s">
        <v>26</v>
      </c>
      <c r="B53" s="65">
        <v>0.18099999999999999</v>
      </c>
      <c r="C53" s="65">
        <v>0.17399999999999999</v>
      </c>
      <c r="D53" s="27">
        <f t="shared" si="34"/>
        <v>0.17749999999999999</v>
      </c>
      <c r="E53" s="27">
        <f t="shared" si="28"/>
        <v>0.10199999999999999</v>
      </c>
      <c r="F53" s="27">
        <f t="shared" si="29"/>
        <v>-0.99139982823808248</v>
      </c>
      <c r="G53" s="28">
        <f t="shared" si="30"/>
        <v>-0.17043735154453699</v>
      </c>
      <c r="H53" s="27">
        <f t="shared" si="31"/>
        <v>0.67540247607148107</v>
      </c>
      <c r="I53" s="41">
        <v>16</v>
      </c>
      <c r="J53" s="42">
        <f t="shared" si="32"/>
        <v>10.806439617143697</v>
      </c>
      <c r="K53" s="30">
        <f t="shared" si="35"/>
        <v>1.0806439617143697</v>
      </c>
      <c r="L53" s="43">
        <f t="shared" si="33"/>
        <v>3.2323120650394026</v>
      </c>
      <c r="M53" s="30">
        <f>AVERAGE(L53:L55)</f>
        <v>3.4036481128325136</v>
      </c>
      <c r="N53" s="44">
        <f>STDEV(L53:L55)</f>
        <v>0.50093809166004777</v>
      </c>
      <c r="O53" s="2">
        <f t="shared" si="36"/>
        <v>1.0276636184454186</v>
      </c>
      <c r="P53" s="30">
        <f>AVERAGE(O53:O55)</f>
        <v>1.1255878730946012</v>
      </c>
      <c r="Q53" s="44">
        <f>STDEV(O53:O55)</f>
        <v>9.8769380117837938E-2</v>
      </c>
      <c r="S53"/>
      <c r="T53"/>
    </row>
    <row r="54" spans="1:25" ht="15" x14ac:dyDescent="0.3">
      <c r="A54" s="45"/>
      <c r="B54" s="65">
        <v>0.20200000000000001</v>
      </c>
      <c r="C54" s="65">
        <v>0.183</v>
      </c>
      <c r="D54" s="27">
        <f t="shared" si="34"/>
        <v>0.1925</v>
      </c>
      <c r="E54" s="27">
        <f t="shared" si="28"/>
        <v>0.11700000000000001</v>
      </c>
      <c r="F54" s="27">
        <f t="shared" si="29"/>
        <v>-0.9318141382538383</v>
      </c>
      <c r="G54" s="28">
        <f t="shared" si="30"/>
        <v>-0.1135274663943124</v>
      </c>
      <c r="H54" s="27">
        <f t="shared" si="31"/>
        <v>0.76996774720000205</v>
      </c>
      <c r="I54" s="41">
        <v>16</v>
      </c>
      <c r="J54" s="42">
        <f t="shared" si="32"/>
        <v>12.319483955200033</v>
      </c>
      <c r="K54" s="30">
        <f t="shared" si="35"/>
        <v>1.2319483955200035</v>
      </c>
      <c r="L54" s="43">
        <f t="shared" si="33"/>
        <v>3.9677740144163227</v>
      </c>
      <c r="M54" s="30"/>
      <c r="N54" s="44"/>
      <c r="O54" s="2">
        <f t="shared" si="36"/>
        <v>1.1239187777160666</v>
      </c>
      <c r="P54" s="30"/>
      <c r="Q54" s="44"/>
      <c r="S54"/>
      <c r="T54"/>
    </row>
    <row r="55" spans="1:25" ht="15" x14ac:dyDescent="0.3">
      <c r="A55" s="46"/>
      <c r="B55" s="65">
        <v>0.17199999999999999</v>
      </c>
      <c r="C55" s="65">
        <v>0.16700000000000001</v>
      </c>
      <c r="D55" s="27">
        <f t="shared" si="34"/>
        <v>0.16949999999999998</v>
      </c>
      <c r="E55" s="27">
        <f t="shared" si="28"/>
        <v>9.3999999999999986E-2</v>
      </c>
      <c r="F55" s="27">
        <f t="shared" si="29"/>
        <v>-1.0268721464003014</v>
      </c>
      <c r="G55" s="28">
        <f t="shared" si="30"/>
        <v>-0.2043167201170567</v>
      </c>
      <c r="H55" s="27">
        <f t="shared" si="31"/>
        <v>0.62471693615370105</v>
      </c>
      <c r="I55" s="41">
        <v>16</v>
      </c>
      <c r="J55" s="42">
        <f t="shared" si="32"/>
        <v>9.9954709784592168</v>
      </c>
      <c r="K55" s="30">
        <f t="shared" si="35"/>
        <v>0.99954709784592188</v>
      </c>
      <c r="L55" s="43">
        <f t="shared" si="33"/>
        <v>3.0108582590418145</v>
      </c>
      <c r="M55" s="30"/>
      <c r="N55" s="44"/>
      <c r="O55" s="2">
        <f t="shared" si="36"/>
        <v>1.225181223122318</v>
      </c>
      <c r="P55" s="30"/>
      <c r="Q55" s="44"/>
      <c r="S55"/>
      <c r="T55"/>
      <c r="Y55" s="1"/>
    </row>
    <row r="56" spans="1:25" x14ac:dyDescent="0.2">
      <c r="D56" s="27"/>
      <c r="E56" s="28"/>
      <c r="F56" s="27"/>
      <c r="G56" s="30"/>
      <c r="H56" s="47"/>
    </row>
    <row r="57" spans="1:25" x14ac:dyDescent="0.2">
      <c r="B57" s="30"/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 x14ac:dyDescent="0.3">
      <c r="C58"/>
      <c r="D58"/>
      <c r="E58"/>
      <c r="F58"/>
      <c r="G58"/>
      <c r="H58" s="47"/>
      <c r="M58" s="2" t="s">
        <v>25</v>
      </c>
      <c r="N58" s="30">
        <f>P50</f>
        <v>1.5547068420902324</v>
      </c>
      <c r="O58" s="30">
        <f>Q50</f>
        <v>0.52057341390929057</v>
      </c>
    </row>
    <row r="59" spans="1:25" ht="15" x14ac:dyDescent="0.3">
      <c r="D59"/>
      <c r="E59"/>
      <c r="G59"/>
      <c r="M59" s="2" t="s">
        <v>26</v>
      </c>
      <c r="N59" s="30">
        <f>P53</f>
        <v>1.1255878730946012</v>
      </c>
      <c r="O59" s="30">
        <f>Q53</f>
        <v>9.8769380117837938E-2</v>
      </c>
    </row>
    <row r="60" spans="1:25" x14ac:dyDescent="0.2">
      <c r="G60" s="30"/>
      <c r="H60" s="47"/>
    </row>
    <row r="61" spans="1:25" ht="15" x14ac:dyDescent="0.3">
      <c r="A61" s="49"/>
      <c r="D61"/>
      <c r="E61"/>
      <c r="F61"/>
      <c r="G61" s="30"/>
      <c r="H61" s="47"/>
    </row>
    <row r="62" spans="1:25" ht="15" x14ac:dyDescent="0.3">
      <c r="C62" s="27"/>
      <c r="D62"/>
      <c r="E62"/>
      <c r="F62"/>
      <c r="G62" s="30"/>
      <c r="H62" s="47"/>
    </row>
    <row r="63" spans="1:25" ht="15" x14ac:dyDescent="0.3">
      <c r="C63" s="27"/>
      <c r="D63"/>
      <c r="E63"/>
      <c r="F63"/>
      <c r="G63" s="30"/>
      <c r="H63" s="47"/>
    </row>
    <row r="64" spans="1:25" ht="13.5" thickBot="1" x14ac:dyDescent="0.25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 x14ac:dyDescent="0.2">
      <c r="A65" s="1" t="s">
        <v>33</v>
      </c>
      <c r="B65" s="30">
        <f>M40</f>
        <v>1.9742192598311876</v>
      </c>
      <c r="C65" s="30">
        <f>N40</f>
        <v>0.41913263054822414</v>
      </c>
      <c r="D65" s="27"/>
      <c r="E65" s="28"/>
      <c r="F65" s="27"/>
      <c r="G65" s="30"/>
      <c r="H65" s="47"/>
    </row>
    <row r="66" spans="1:8" x14ac:dyDescent="0.2">
      <c r="A66" s="1" t="s">
        <v>25</v>
      </c>
      <c r="B66" s="30">
        <f>M50</f>
        <v>2.9239715398267365</v>
      </c>
      <c r="C66" s="30">
        <f>N50</f>
        <v>0.49974314379495666</v>
      </c>
      <c r="D66" s="27"/>
      <c r="E66" s="28"/>
      <c r="F66" s="27"/>
      <c r="G66" s="30"/>
      <c r="H66" s="47"/>
    </row>
    <row r="67" spans="1:8" x14ac:dyDescent="0.2">
      <c r="A67" s="52" t="s">
        <v>34</v>
      </c>
      <c r="B67" s="30">
        <f>M43</f>
        <v>3.0443615753935838</v>
      </c>
      <c r="C67" s="30">
        <f>N43</f>
        <v>0.54348789995694535</v>
      </c>
      <c r="D67" s="27"/>
      <c r="E67" s="28"/>
      <c r="F67" s="27"/>
      <c r="G67" s="30"/>
      <c r="H67" s="47"/>
    </row>
    <row r="68" spans="1:8" x14ac:dyDescent="0.2">
      <c r="A68" s="45" t="s">
        <v>26</v>
      </c>
      <c r="B68" s="30">
        <f>M53</f>
        <v>3.4036481128325136</v>
      </c>
      <c r="C68" s="30">
        <f>N53</f>
        <v>0.50093809166004777</v>
      </c>
      <c r="D68" s="27"/>
      <c r="E68" s="28"/>
      <c r="F68" s="27"/>
      <c r="G68" s="30"/>
      <c r="H68" s="47"/>
    </row>
    <row r="69" spans="1:8" x14ac:dyDescent="0.2">
      <c r="A69" s="53"/>
      <c r="C69" s="27"/>
      <c r="D69" s="27"/>
      <c r="E69" s="28"/>
      <c r="F69" s="27"/>
      <c r="G69" s="30"/>
      <c r="H69" s="47"/>
    </row>
    <row r="70" spans="1:8" x14ac:dyDescent="0.2">
      <c r="A70" s="53"/>
      <c r="C70" s="27"/>
      <c r="D70" s="27"/>
      <c r="E70" s="28"/>
      <c r="F70" s="27"/>
      <c r="G70" s="30"/>
      <c r="H70" s="47"/>
    </row>
    <row r="71" spans="1:8" x14ac:dyDescent="0.2">
      <c r="A71" s="53"/>
      <c r="B71" s="48"/>
      <c r="C71" s="27"/>
      <c r="D71" s="27"/>
      <c r="E71" s="28"/>
      <c r="F71" s="27"/>
      <c r="G71" s="30"/>
      <c r="H71" s="47"/>
    </row>
    <row r="72" spans="1:8" x14ac:dyDescent="0.2">
      <c r="A72" s="53"/>
      <c r="B72" s="48"/>
      <c r="C72" s="27"/>
      <c r="D72" s="27"/>
      <c r="E72" s="28"/>
      <c r="F72" s="27"/>
      <c r="G72" s="30"/>
      <c r="H72" s="47"/>
    </row>
    <row r="73" spans="1:8" x14ac:dyDescent="0.2">
      <c r="C73" s="27"/>
      <c r="D73" s="27"/>
      <c r="E73" s="28"/>
      <c r="F73" s="27"/>
      <c r="G73" s="30"/>
      <c r="H73" s="47"/>
    </row>
    <row r="74" spans="1:8" x14ac:dyDescent="0.2">
      <c r="C74" s="27"/>
      <c r="D74" s="28"/>
      <c r="H74" s="47"/>
    </row>
    <row r="75" spans="1:8" x14ac:dyDescent="0.2">
      <c r="A75" s="54"/>
      <c r="C75" s="27"/>
      <c r="D75" s="28"/>
      <c r="H75" s="38"/>
    </row>
    <row r="76" spans="1:8" x14ac:dyDescent="0.2">
      <c r="A76" s="54"/>
      <c r="C76" s="27"/>
      <c r="D76" s="28"/>
    </row>
    <row r="77" spans="1:8" x14ac:dyDescent="0.2">
      <c r="A77" s="55"/>
      <c r="B77" s="38"/>
      <c r="C77" s="56"/>
      <c r="D77" s="57"/>
      <c r="E77" s="38"/>
    </row>
    <row r="78" spans="1:8" x14ac:dyDescent="0.2">
      <c r="A78" s="52"/>
      <c r="B78" s="58"/>
      <c r="C78" s="59"/>
      <c r="D78" s="38"/>
      <c r="E78" s="38"/>
    </row>
    <row r="79" spans="1:8" x14ac:dyDescent="0.2">
      <c r="A79" s="52"/>
      <c r="B79" s="42"/>
      <c r="C79" s="56"/>
      <c r="D79" s="38"/>
      <c r="E79" s="38"/>
    </row>
    <row r="80" spans="1:8" x14ac:dyDescent="0.2">
      <c r="A80" s="52"/>
      <c r="B80" s="42"/>
      <c r="C80" s="56"/>
      <c r="D80" s="38"/>
      <c r="E80" s="38"/>
    </row>
    <row r="81" spans="1:7" x14ac:dyDescent="0.2">
      <c r="A81" s="52"/>
      <c r="B81" s="42"/>
      <c r="C81" s="56"/>
      <c r="D81" s="38"/>
      <c r="E81" s="38"/>
    </row>
    <row r="82" spans="1:7" x14ac:dyDescent="0.2">
      <c r="A82" s="52"/>
      <c r="B82" s="42"/>
      <c r="C82" s="56"/>
      <c r="D82" s="38"/>
      <c r="E82" s="38"/>
    </row>
    <row r="83" spans="1:7" x14ac:dyDescent="0.2">
      <c r="A83" s="52"/>
      <c r="B83" s="38"/>
      <c r="C83" s="38"/>
      <c r="D83" s="60"/>
      <c r="E83" s="58"/>
    </row>
    <row r="84" spans="1:7" x14ac:dyDescent="0.2">
      <c r="A84" s="52"/>
      <c r="B84" s="42"/>
      <c r="C84" s="56"/>
      <c r="D84" s="47"/>
      <c r="E84" s="47"/>
    </row>
    <row r="85" spans="1:7" x14ac:dyDescent="0.2">
      <c r="A85" s="52"/>
      <c r="B85" s="42"/>
      <c r="C85" s="56"/>
      <c r="D85" s="47"/>
      <c r="E85" s="47"/>
    </row>
    <row r="86" spans="1:7" x14ac:dyDescent="0.2">
      <c r="A86" s="52"/>
      <c r="B86" s="42"/>
      <c r="C86" s="56"/>
      <c r="D86" s="47"/>
      <c r="E86" s="47"/>
      <c r="F86" s="47"/>
      <c r="G86" s="38"/>
    </row>
    <row r="87" spans="1:7" x14ac:dyDescent="0.2">
      <c r="A87" s="52"/>
      <c r="B87" s="42"/>
      <c r="C87" s="56"/>
      <c r="D87" s="47"/>
      <c r="E87" s="47"/>
      <c r="F87" s="47"/>
      <c r="G87" s="38"/>
    </row>
    <row r="88" spans="1:7" x14ac:dyDescent="0.2">
      <c r="A88" s="52"/>
      <c r="B88" s="38"/>
      <c r="C88" s="47"/>
      <c r="D88" s="47"/>
      <c r="E88" s="47"/>
      <c r="F88" s="47"/>
      <c r="G88" s="38"/>
    </row>
    <row r="89" spans="1:7" x14ac:dyDescent="0.2">
      <c r="A89" s="52"/>
      <c r="B89" s="38"/>
      <c r="C89" s="47"/>
      <c r="D89" s="47"/>
      <c r="E89" s="47"/>
      <c r="F89" s="47"/>
      <c r="G89" s="38"/>
    </row>
    <row r="90" spans="1:7" x14ac:dyDescent="0.2">
      <c r="C90" s="47"/>
      <c r="D90" s="47"/>
      <c r="E90" s="61"/>
      <c r="F90" s="61"/>
    </row>
    <row r="91" spans="1:7" x14ac:dyDescent="0.2">
      <c r="C91" s="47"/>
      <c r="D91" s="47"/>
      <c r="E91" s="61"/>
      <c r="F91" s="61"/>
    </row>
    <row r="92" spans="1:7" x14ac:dyDescent="0.2">
      <c r="C92" s="47"/>
      <c r="D92" s="47"/>
      <c r="E92" s="61"/>
      <c r="F92" s="61"/>
    </row>
    <row r="93" spans="1:7" x14ac:dyDescent="0.2">
      <c r="C93" s="47"/>
      <c r="D93" s="47"/>
      <c r="E93" s="61"/>
      <c r="F93" s="61"/>
    </row>
    <row r="94" spans="1:7" x14ac:dyDescent="0.2">
      <c r="C94" s="47"/>
      <c r="E94" s="61"/>
      <c r="F94" s="61"/>
    </row>
    <row r="95" spans="1:7" x14ac:dyDescent="0.2">
      <c r="C95" s="47"/>
      <c r="E95" s="61"/>
      <c r="F95" s="61"/>
    </row>
    <row r="96" spans="1:7" x14ac:dyDescent="0.2">
      <c r="C96" s="47"/>
      <c r="D96" s="47"/>
      <c r="E96" s="61"/>
      <c r="F96" s="61"/>
    </row>
    <row r="97" spans="2:6" x14ac:dyDescent="0.2">
      <c r="C97" s="47"/>
      <c r="D97" s="47"/>
      <c r="E97" s="61"/>
      <c r="F97" s="61"/>
    </row>
    <row r="98" spans="2:6" x14ac:dyDescent="0.2">
      <c r="C98" s="47"/>
      <c r="D98" s="47"/>
      <c r="E98" s="61"/>
      <c r="F98" s="61"/>
    </row>
    <row r="99" spans="2:6" x14ac:dyDescent="0.2">
      <c r="C99" s="47"/>
      <c r="D99" s="47"/>
      <c r="E99" s="61"/>
      <c r="F99" s="61"/>
    </row>
    <row r="100" spans="2:6" x14ac:dyDescent="0.2">
      <c r="C100" s="47"/>
      <c r="D100" s="47"/>
      <c r="E100" s="61"/>
      <c r="F100" s="61"/>
    </row>
    <row r="101" spans="2:6" x14ac:dyDescent="0.2">
      <c r="C101" s="47"/>
      <c r="D101" s="47"/>
      <c r="E101" s="61"/>
      <c r="F101" s="61"/>
    </row>
    <row r="102" spans="2:6" x14ac:dyDescent="0.2">
      <c r="C102" s="47"/>
      <c r="D102" s="47"/>
      <c r="E102" s="61"/>
      <c r="F102" s="61"/>
    </row>
    <row r="103" spans="2:6" x14ac:dyDescent="0.2">
      <c r="C103" s="47"/>
      <c r="D103" s="47"/>
      <c r="E103" s="61"/>
      <c r="F103" s="61"/>
    </row>
    <row r="104" spans="2:6" x14ac:dyDescent="0.2">
      <c r="C104" s="47"/>
      <c r="D104" s="47"/>
      <c r="E104" s="61"/>
      <c r="F104" s="61"/>
    </row>
    <row r="105" spans="2:6" x14ac:dyDescent="0.2">
      <c r="C105" s="47"/>
      <c r="D105" s="47"/>
      <c r="E105" s="61"/>
      <c r="F105" s="61"/>
    </row>
    <row r="106" spans="2:6" x14ac:dyDescent="0.2">
      <c r="C106" s="47"/>
    </row>
    <row r="107" spans="2:6" x14ac:dyDescent="0.2">
      <c r="C107" s="47"/>
    </row>
    <row r="108" spans="2:6" ht="13.5" thickBot="1" x14ac:dyDescent="0.25">
      <c r="B108" s="62"/>
      <c r="C108" s="62"/>
      <c r="D108" s="62"/>
      <c r="E108" s="62"/>
    </row>
    <row r="109" spans="2:6" x14ac:dyDescent="0.2">
      <c r="B109" s="61"/>
      <c r="C109" s="61"/>
      <c r="D109" s="61"/>
      <c r="E109" s="61"/>
    </row>
    <row r="110" spans="2:6" x14ac:dyDescent="0.2">
      <c r="B110" s="61"/>
      <c r="C110" s="61"/>
      <c r="D110" s="61"/>
      <c r="E110" s="61"/>
    </row>
    <row r="111" spans="2:6" x14ac:dyDescent="0.2">
      <c r="B111" s="61"/>
      <c r="C111" s="61"/>
      <c r="D111" s="61"/>
      <c r="E111" s="61"/>
    </row>
    <row r="112" spans="2:6" x14ac:dyDescent="0.2">
      <c r="B112" s="61"/>
      <c r="C112" s="61"/>
      <c r="D112" s="61"/>
      <c r="E112" s="61"/>
    </row>
    <row r="113" spans="2:5" x14ac:dyDescent="0.2">
      <c r="B113" s="61"/>
      <c r="C113" s="61"/>
      <c r="D113" s="61"/>
      <c r="E113" s="61"/>
    </row>
    <row r="114" spans="2:5" x14ac:dyDescent="0.2">
      <c r="B114" s="61"/>
      <c r="C114" s="61"/>
      <c r="D114" s="61"/>
      <c r="E114" s="61"/>
    </row>
    <row r="115" spans="2:5" x14ac:dyDescent="0.2">
      <c r="B115" s="61"/>
      <c r="C115" s="61"/>
      <c r="D115" s="61"/>
      <c r="E115" s="61"/>
    </row>
    <row r="116" spans="2:5" x14ac:dyDescent="0.2">
      <c r="B116" s="61"/>
      <c r="C116" s="61"/>
      <c r="D116" s="61"/>
      <c r="E116" s="61"/>
    </row>
    <row r="117" spans="2:5" x14ac:dyDescent="0.2">
      <c r="B117" s="61"/>
      <c r="C117" s="61"/>
      <c r="D117" s="61"/>
      <c r="E117" s="61"/>
    </row>
    <row r="118" spans="2:5" x14ac:dyDescent="0.2">
      <c r="B118" s="61"/>
      <c r="C118" s="61"/>
      <c r="D118" s="61"/>
      <c r="E118" s="61"/>
    </row>
  </sheetData>
  <pageMargins left="0.7" right="0.7" top="0.75" bottom="0.75" header="0.3" footer="0.3"/>
  <pageSetup paperSize="9" scale="3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zoomScale="80" zoomScaleNormal="80" workbookViewId="0">
      <selection activeCell="D15" sqref="D15"/>
    </sheetView>
  </sheetViews>
  <sheetFormatPr baseColWidth="10" defaultColWidth="8.75" defaultRowHeight="12.75" x14ac:dyDescent="0.2"/>
  <cols>
    <col min="1" max="1" width="28.125" style="1" customWidth="1"/>
    <col min="2" max="2" width="9.5" style="2" bestFit="1" customWidth="1"/>
    <col min="3" max="3" width="11.875" style="2" bestFit="1" customWidth="1"/>
    <col min="4" max="4" width="7.625" style="2" customWidth="1"/>
    <col min="5" max="5" width="6" style="2" bestFit="1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 x14ac:dyDescent="0.2">
      <c r="A1" s="1" t="s">
        <v>0</v>
      </c>
      <c r="B1" s="63">
        <v>42409</v>
      </c>
    </row>
    <row r="2" spans="1:20" x14ac:dyDescent="0.2">
      <c r="A2" s="1" t="s">
        <v>1</v>
      </c>
      <c r="B2" s="2">
        <v>70</v>
      </c>
      <c r="C2" s="3"/>
      <c r="E2" s="4" t="s">
        <v>40</v>
      </c>
    </row>
    <row r="3" spans="1:20" x14ac:dyDescent="0.2">
      <c r="A3" s="1" t="s">
        <v>2</v>
      </c>
      <c r="B3" s="2" t="s">
        <v>43</v>
      </c>
      <c r="D3" s="10" t="s">
        <v>41</v>
      </c>
      <c r="E3" s="10">
        <v>1</v>
      </c>
      <c r="F3" s="10">
        <v>2</v>
      </c>
    </row>
    <row r="4" spans="1:20" x14ac:dyDescent="0.2">
      <c r="D4" s="10" t="s">
        <v>42</v>
      </c>
      <c r="E4" s="10">
        <v>3</v>
      </c>
      <c r="F4" s="10">
        <v>4</v>
      </c>
    </row>
    <row r="5" spans="1:20" x14ac:dyDescent="0.2">
      <c r="A5" s="2"/>
    </row>
    <row r="6" spans="1:20" ht="15" x14ac:dyDescent="0.3">
      <c r="N6"/>
      <c r="O6"/>
      <c r="P6"/>
    </row>
    <row r="7" spans="1:20" ht="15" x14ac:dyDescent="0.3">
      <c r="A7" s="10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 x14ac:dyDescent="0.3">
      <c r="A8" s="10">
        <v>0</v>
      </c>
      <c r="B8" s="10">
        <f>A8/23</f>
        <v>0</v>
      </c>
      <c r="C8" s="65">
        <v>7.2999999999999995E-2</v>
      </c>
      <c r="D8" s="65">
        <v>7.8E-2</v>
      </c>
      <c r="E8" s="11">
        <f t="shared" ref="E8:E13" si="0">AVERAGE(C8:D8)</f>
        <v>7.5499999999999998E-2</v>
      </c>
      <c r="F8" s="12"/>
      <c r="G8" s="10"/>
      <c r="H8" s="10"/>
      <c r="N8"/>
      <c r="O8"/>
      <c r="P8"/>
    </row>
    <row r="9" spans="1:20" ht="15" x14ac:dyDescent="0.3">
      <c r="A9" s="10">
        <v>3.15</v>
      </c>
      <c r="B9" s="10">
        <f>A9/23</f>
        <v>0.13695652173913042</v>
      </c>
      <c r="C9" s="65">
        <v>8.4000000000000005E-2</v>
      </c>
      <c r="D9" s="65">
        <v>0.10199999999999999</v>
      </c>
      <c r="E9" s="11">
        <f t="shared" si="0"/>
        <v>9.2999999999999999E-2</v>
      </c>
      <c r="F9" s="12">
        <f>(E9-$E$8)</f>
        <v>1.7500000000000002E-2</v>
      </c>
      <c r="G9" s="12">
        <f>LOG(B9)</f>
        <v>-0.86341728222799241</v>
      </c>
      <c r="H9" s="12">
        <f>LOG(F9)</f>
        <v>-1.7569619513137056</v>
      </c>
      <c r="N9"/>
      <c r="O9"/>
      <c r="P9"/>
    </row>
    <row r="10" spans="1:20" ht="15" x14ac:dyDescent="0.3">
      <c r="A10" s="10">
        <v>10.4</v>
      </c>
      <c r="B10" s="10">
        <f t="shared" ref="B10:B12" si="1">A10/23</f>
        <v>0.45217391304347826</v>
      </c>
      <c r="C10" s="65">
        <v>0.14000000000000001</v>
      </c>
      <c r="D10" s="65">
        <v>0.155</v>
      </c>
      <c r="E10" s="11">
        <f t="shared" si="0"/>
        <v>0.14750000000000002</v>
      </c>
      <c r="F10" s="12">
        <f>(E10-$E$8)</f>
        <v>7.2000000000000022E-2</v>
      </c>
      <c r="G10" s="12">
        <f>LOG(B10)</f>
        <v>-0.34469449671881253</v>
      </c>
      <c r="H10" s="12">
        <f>LOG(F10)</f>
        <v>-1.1426675035687315</v>
      </c>
      <c r="N10"/>
      <c r="O10"/>
      <c r="P10"/>
    </row>
    <row r="11" spans="1:20" ht="15" x14ac:dyDescent="0.3">
      <c r="A11" s="10">
        <v>31.5</v>
      </c>
      <c r="B11" s="10">
        <f>A11/23</f>
        <v>1.3695652173913044</v>
      </c>
      <c r="C11" s="65">
        <v>0.30499999999999999</v>
      </c>
      <c r="D11" s="65">
        <v>0.308</v>
      </c>
      <c r="E11" s="11">
        <f t="shared" si="0"/>
        <v>0.30649999999999999</v>
      </c>
      <c r="F11" s="12">
        <f>(E11-$E$8)</f>
        <v>0.23099999999999998</v>
      </c>
      <c r="G11" s="12">
        <f>LOG(B11)</f>
        <v>0.13658271777200767</v>
      </c>
      <c r="H11" s="12">
        <f>LOG(F11)</f>
        <v>-0.63638802010785567</v>
      </c>
      <c r="N11"/>
      <c r="O11"/>
      <c r="P11"/>
      <c r="Q11"/>
      <c r="R11"/>
      <c r="S11"/>
      <c r="T11"/>
    </row>
    <row r="12" spans="1:20" ht="15" x14ac:dyDescent="0.3">
      <c r="A12" s="10">
        <v>106</v>
      </c>
      <c r="B12" s="10">
        <f t="shared" si="1"/>
        <v>4.6086956521739131</v>
      </c>
      <c r="C12" s="65">
        <v>0.82899999999999996</v>
      </c>
      <c r="D12" s="65">
        <v>0.90100000000000002</v>
      </c>
      <c r="E12" s="11">
        <f t="shared" si="0"/>
        <v>0.86499999999999999</v>
      </c>
      <c r="F12" s="12">
        <f>(E12-$E$8)</f>
        <v>0.78949999999999998</v>
      </c>
      <c r="G12" s="12">
        <f>LOG(B12)</f>
        <v>0.66357802924717735</v>
      </c>
      <c r="H12" s="12">
        <f>LOG(F12)</f>
        <v>-0.10264786565568697</v>
      </c>
      <c r="N12"/>
      <c r="O12"/>
      <c r="P12"/>
      <c r="Q12"/>
      <c r="R12"/>
      <c r="S12"/>
      <c r="T12"/>
    </row>
    <row r="13" spans="1:20" ht="15" x14ac:dyDescent="0.3">
      <c r="A13" s="10">
        <v>210</v>
      </c>
      <c r="B13" s="10">
        <f>A13/23</f>
        <v>9.1304347826086953</v>
      </c>
      <c r="C13" s="65">
        <v>1.462</v>
      </c>
      <c r="D13" s="65">
        <v>1.53</v>
      </c>
      <c r="E13" s="11">
        <f t="shared" si="0"/>
        <v>1.496</v>
      </c>
      <c r="F13" s="12">
        <f>(E13-$E$8)</f>
        <v>1.4205000000000001</v>
      </c>
      <c r="G13" s="12">
        <f>LOG(B13)</f>
        <v>0.96049145871632635</v>
      </c>
      <c r="H13" s="12">
        <f>LOG(F13)</f>
        <v>0.15244123805895468</v>
      </c>
      <c r="N13"/>
      <c r="O13"/>
      <c r="P13"/>
    </row>
    <row r="14" spans="1:20" ht="15" x14ac:dyDescent="0.3">
      <c r="N14"/>
    </row>
    <row r="15" spans="1:20" ht="15" x14ac:dyDescent="0.3">
      <c r="A15" s="5" t="s">
        <v>10</v>
      </c>
      <c r="B15" s="11">
        <f>SLOPE(H9:H13,G9:G13)</f>
        <v>1.0470182785812396</v>
      </c>
      <c r="N15"/>
    </row>
    <row r="16" spans="1:20" ht="15" x14ac:dyDescent="0.25">
      <c r="A16" s="5" t="s">
        <v>11</v>
      </c>
      <c r="B16" s="11">
        <f>INTERCEPT(H9:H13,G9:G13)</f>
        <v>-0.81294880581797579</v>
      </c>
      <c r="C16" s="13"/>
      <c r="G16" s="13"/>
      <c r="H16" s="13"/>
    </row>
    <row r="17" spans="1:17" ht="15" x14ac:dyDescent="0.3">
      <c r="B17"/>
      <c r="C17"/>
      <c r="D17"/>
      <c r="E17"/>
      <c r="F17"/>
      <c r="G17"/>
    </row>
    <row r="18" spans="1:17" ht="15" x14ac:dyDescent="0.3">
      <c r="B18"/>
      <c r="C18"/>
      <c r="D18"/>
      <c r="E18"/>
      <c r="F18"/>
      <c r="G18"/>
    </row>
    <row r="19" spans="1:17" ht="23.25" x14ac:dyDescent="0.3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 x14ac:dyDescent="0.2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 x14ac:dyDescent="0.2">
      <c r="A21" s="23"/>
      <c r="L21" s="25"/>
      <c r="M21" s="26"/>
    </row>
    <row r="22" spans="1:17" ht="15" x14ac:dyDescent="0.3">
      <c r="A22" s="1" t="s">
        <v>25</v>
      </c>
      <c r="B22" s="65">
        <v>0.45700000000000002</v>
      </c>
      <c r="C22" s="65">
        <v>0.47499999999999998</v>
      </c>
      <c r="D22" s="27">
        <f>AVERAGE(B22:C22)</f>
        <v>0.46599999999999997</v>
      </c>
      <c r="E22" s="27">
        <f t="shared" ref="E22:E27" si="2">D22-E$8</f>
        <v>0.39049999999999996</v>
      </c>
      <c r="F22" s="27">
        <f>LOG(E22)</f>
        <v>-0.40837896178668093</v>
      </c>
      <c r="G22" s="28">
        <f>(F22-$B$16)/$B$15</f>
        <v>0.38640189221864069</v>
      </c>
      <c r="H22" s="28">
        <f>10^G22</f>
        <v>2.4344557905794253</v>
      </c>
      <c r="I22" s="29">
        <v>500</v>
      </c>
      <c r="J22" s="30">
        <f>(H22*I22)</f>
        <v>1217.2278952897127</v>
      </c>
      <c r="K22" s="31">
        <f>(0.05*J22/1000)*1000</f>
        <v>60.861394764485638</v>
      </c>
      <c r="L22" s="32">
        <f>K22+K40+K50</f>
        <v>62.028333246327442</v>
      </c>
      <c r="M22" s="33">
        <f>(L22*1000000/50000)/1000</f>
        <v>1.2405666649265488</v>
      </c>
      <c r="N22" s="34"/>
    </row>
    <row r="23" spans="1:17" ht="15" x14ac:dyDescent="0.3">
      <c r="B23" s="65">
        <v>0.36799999999999999</v>
      </c>
      <c r="C23" s="65">
        <v>0.36099999999999999</v>
      </c>
      <c r="D23" s="27">
        <f t="shared" ref="D23:D27" si="3">AVERAGE(B23:C23)</f>
        <v>0.36449999999999999</v>
      </c>
      <c r="E23" s="27">
        <f t="shared" si="2"/>
        <v>0.28899999999999998</v>
      </c>
      <c r="F23" s="27">
        <f t="shared" ref="F23:F27" si="4">LOG(E23)</f>
        <v>-0.53910215724345223</v>
      </c>
      <c r="G23" s="28">
        <f t="shared" ref="G23:G27" si="5">(F23-$B$16)/$B$15</f>
        <v>0.26154906191857413</v>
      </c>
      <c r="H23" s="28">
        <f t="shared" ref="H23:H27" si="6">10^G23</f>
        <v>1.8262030421963997</v>
      </c>
      <c r="I23" s="29">
        <v>500</v>
      </c>
      <c r="J23" s="30">
        <f t="shared" ref="J23:J27" si="7">(H23*I23)</f>
        <v>913.1015210981999</v>
      </c>
      <c r="K23" s="31">
        <f t="shared" ref="K23:K27" si="8">(0.05*J23/1000)*1000</f>
        <v>45.655076054909998</v>
      </c>
      <c r="L23" s="32">
        <f>K23+K41+K51</f>
        <v>47.695528464406486</v>
      </c>
      <c r="M23" s="33">
        <f t="shared" ref="M23:M27" si="9">(L23*1000000/50000)/1000</f>
        <v>0.95391056928812967</v>
      </c>
      <c r="N23" s="34"/>
    </row>
    <row r="24" spans="1:17" ht="15" x14ac:dyDescent="0.3">
      <c r="B24" s="65">
        <v>0.441</v>
      </c>
      <c r="C24" s="65">
        <v>0.377</v>
      </c>
      <c r="D24" s="27">
        <f t="shared" si="3"/>
        <v>0.40900000000000003</v>
      </c>
      <c r="E24" s="27">
        <f t="shared" si="2"/>
        <v>0.33350000000000002</v>
      </c>
      <c r="F24" s="27">
        <f t="shared" si="4"/>
        <v>-0.47690416174743222</v>
      </c>
      <c r="G24" s="28">
        <f t="shared" si="5"/>
        <v>0.32095394220423762</v>
      </c>
      <c r="H24" s="28">
        <f t="shared" si="6"/>
        <v>2.0938903828252697</v>
      </c>
      <c r="I24" s="29">
        <v>500</v>
      </c>
      <c r="J24" s="30">
        <f t="shared" si="7"/>
        <v>1046.9451914126348</v>
      </c>
      <c r="K24" s="31">
        <f t="shared" si="8"/>
        <v>52.347259570631742</v>
      </c>
      <c r="L24" s="32">
        <f t="shared" ref="L24:L27" si="10">K24+K42+K52</f>
        <v>54.717500353521139</v>
      </c>
      <c r="M24" s="33">
        <f t="shared" si="9"/>
        <v>1.0943500070704228</v>
      </c>
      <c r="N24" s="34"/>
    </row>
    <row r="25" spans="1:17" ht="15" x14ac:dyDescent="0.3">
      <c r="A25" s="1" t="s">
        <v>26</v>
      </c>
      <c r="B25" s="65">
        <v>0.41399999999999998</v>
      </c>
      <c r="C25" s="65">
        <v>0.39200000000000002</v>
      </c>
      <c r="D25" s="27">
        <f t="shared" si="3"/>
        <v>0.40300000000000002</v>
      </c>
      <c r="E25" s="27">
        <f t="shared" si="2"/>
        <v>0.32750000000000001</v>
      </c>
      <c r="F25" s="27">
        <f t="shared" si="4"/>
        <v>-0.48478869567219812</v>
      </c>
      <c r="G25" s="28">
        <f t="shared" si="5"/>
        <v>0.31342347775480145</v>
      </c>
      <c r="H25" s="28">
        <f t="shared" si="6"/>
        <v>2.0578962593713093</v>
      </c>
      <c r="I25" s="29">
        <v>500</v>
      </c>
      <c r="J25" s="30">
        <f t="shared" si="7"/>
        <v>1028.9481296856545</v>
      </c>
      <c r="K25" s="31">
        <f t="shared" si="8"/>
        <v>51.44740648428273</v>
      </c>
      <c r="L25" s="32">
        <f t="shared" si="10"/>
        <v>53.674251427295047</v>
      </c>
      <c r="M25" s="33">
        <f t="shared" si="9"/>
        <v>1.0734850285459008</v>
      </c>
      <c r="N25" s="34"/>
    </row>
    <row r="26" spans="1:17" ht="15" x14ac:dyDescent="0.3">
      <c r="B26" s="65">
        <v>0.39</v>
      </c>
      <c r="C26" s="65">
        <v>0.40899999999999997</v>
      </c>
      <c r="D26" s="27">
        <f t="shared" si="3"/>
        <v>0.39949999999999997</v>
      </c>
      <c r="E26" s="27">
        <f t="shared" si="2"/>
        <v>0.32399999999999995</v>
      </c>
      <c r="F26" s="27">
        <f t="shared" si="4"/>
        <v>-0.48945498979338792</v>
      </c>
      <c r="G26" s="28">
        <f t="shared" si="5"/>
        <v>0.30896673214047193</v>
      </c>
      <c r="H26" s="28">
        <f t="shared" si="6"/>
        <v>2.0368860420271684</v>
      </c>
      <c r="I26" s="29">
        <v>500</v>
      </c>
      <c r="J26" s="30">
        <f t="shared" si="7"/>
        <v>1018.4430210135841</v>
      </c>
      <c r="K26" s="31">
        <f t="shared" si="8"/>
        <v>50.922151050679211</v>
      </c>
      <c r="L26" s="32">
        <f t="shared" si="10"/>
        <v>53.254692869125968</v>
      </c>
      <c r="M26" s="33">
        <f t="shared" si="9"/>
        <v>1.0650938573825195</v>
      </c>
      <c r="N26" s="34"/>
    </row>
    <row r="27" spans="1:17" ht="15" x14ac:dyDescent="0.3">
      <c r="B27" s="65">
        <v>0.45</v>
      </c>
      <c r="C27" s="65">
        <v>0.35899999999999999</v>
      </c>
      <c r="D27" s="27">
        <f t="shared" si="3"/>
        <v>0.40449999999999997</v>
      </c>
      <c r="E27" s="27">
        <f t="shared" si="2"/>
        <v>0.32899999999999996</v>
      </c>
      <c r="F27" s="27">
        <f t="shared" si="4"/>
        <v>-0.48280410205002577</v>
      </c>
      <c r="G27" s="28">
        <f t="shared" si="5"/>
        <v>0.31531894955579193</v>
      </c>
      <c r="H27" s="28">
        <f t="shared" si="6"/>
        <v>2.0668975456611656</v>
      </c>
      <c r="I27" s="29">
        <v>500</v>
      </c>
      <c r="J27" s="30">
        <f t="shared" si="7"/>
        <v>1033.4487728305828</v>
      </c>
      <c r="K27" s="31">
        <f t="shared" si="8"/>
        <v>51.672438641529141</v>
      </c>
      <c r="L27" s="32">
        <f t="shared" si="10"/>
        <v>55.234063883518537</v>
      </c>
      <c r="M27" s="33">
        <f t="shared" si="9"/>
        <v>1.1046812776703707</v>
      </c>
      <c r="N27" s="34"/>
    </row>
    <row r="28" spans="1:17" ht="23.25" x14ac:dyDescent="0.3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 x14ac:dyDescent="0.2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 x14ac:dyDescent="0.2">
      <c r="A30" s="23"/>
      <c r="L30" s="25"/>
      <c r="M30" s="26"/>
    </row>
    <row r="31" spans="1:17" ht="15" x14ac:dyDescent="0.3">
      <c r="A31" s="1" t="s">
        <v>25</v>
      </c>
      <c r="B31" s="65">
        <v>0.45700000000000002</v>
      </c>
      <c r="C31" s="65">
        <v>0.47499999999999998</v>
      </c>
      <c r="D31" s="27">
        <f t="shared" ref="D31:D36" si="11">AVERAGE(B31:C31)</f>
        <v>0.46599999999999997</v>
      </c>
      <c r="E31" s="27">
        <f t="shared" ref="E31:E36" si="12">D31-E$8</f>
        <v>0.39049999999999996</v>
      </c>
      <c r="F31" s="27">
        <f>LOG(E31)</f>
        <v>-0.40837896178668093</v>
      </c>
      <c r="G31" s="28">
        <f>(F31-$B$16)/$B$15</f>
        <v>0.38640189221864069</v>
      </c>
      <c r="H31" s="28">
        <f>10^G31</f>
        <v>2.4344557905794253</v>
      </c>
      <c r="I31" s="29">
        <v>500</v>
      </c>
      <c r="J31" s="30">
        <f>(H31*I31)</f>
        <v>1217.2278952897127</v>
      </c>
      <c r="K31" s="31">
        <f>(0.05*J31/1000)*1000</f>
        <v>60.861394764485638</v>
      </c>
      <c r="L31" s="32">
        <f>K31+K50</f>
        <v>61.434447684256604</v>
      </c>
      <c r="M31" s="33">
        <f>(L31*1000000/50000)/1000</f>
        <v>1.2286889536851322</v>
      </c>
      <c r="N31" s="35"/>
      <c r="Q31"/>
    </row>
    <row r="32" spans="1:17" ht="15" x14ac:dyDescent="0.3">
      <c r="B32" s="65">
        <v>0.36799999999999999</v>
      </c>
      <c r="C32" s="65">
        <v>0.36099999999999999</v>
      </c>
      <c r="D32" s="27">
        <f t="shared" si="11"/>
        <v>0.36449999999999999</v>
      </c>
      <c r="E32" s="27">
        <f t="shared" si="12"/>
        <v>0.28899999999999998</v>
      </c>
      <c r="F32" s="27">
        <f t="shared" ref="F32:F36" si="13">LOG(E32)</f>
        <v>-0.53910215724345223</v>
      </c>
      <c r="G32" s="28">
        <f t="shared" ref="G32:G36" si="14">(F32-$B$16)/$B$15</f>
        <v>0.26154906191857413</v>
      </c>
      <c r="H32" s="28">
        <f t="shared" ref="H32:H36" si="15">10^G32</f>
        <v>1.8262030421963997</v>
      </c>
      <c r="I32" s="29">
        <v>500</v>
      </c>
      <c r="J32" s="30">
        <f t="shared" ref="J32:J36" si="16">(H32*I32)</f>
        <v>913.1015210981999</v>
      </c>
      <c r="K32" s="31">
        <f t="shared" ref="K32:K36" si="17">(0.05*J32/1000)*1000</f>
        <v>45.655076054909998</v>
      </c>
      <c r="L32" s="32">
        <f>K32+K51</f>
        <v>47.221944603775526</v>
      </c>
      <c r="M32" s="33">
        <f t="shared" ref="M32:M36" si="18">(L32*1000000/50000)/1000</f>
        <v>0.94443889207551046</v>
      </c>
      <c r="N32" s="36"/>
      <c r="Q32"/>
    </row>
    <row r="33" spans="1:21" ht="15" x14ac:dyDescent="0.3">
      <c r="B33" s="65">
        <v>0.441</v>
      </c>
      <c r="C33" s="65">
        <v>0.377</v>
      </c>
      <c r="D33" s="27">
        <f t="shared" si="11"/>
        <v>0.40900000000000003</v>
      </c>
      <c r="E33" s="27">
        <f t="shared" si="12"/>
        <v>0.33350000000000002</v>
      </c>
      <c r="F33" s="27">
        <f t="shared" si="13"/>
        <v>-0.47690416174743222</v>
      </c>
      <c r="G33" s="28">
        <f t="shared" si="14"/>
        <v>0.32095394220423762</v>
      </c>
      <c r="H33" s="28">
        <f t="shared" si="15"/>
        <v>2.0938903828252697</v>
      </c>
      <c r="I33" s="29">
        <v>500</v>
      </c>
      <c r="J33" s="30">
        <f t="shared" si="16"/>
        <v>1046.9451914126348</v>
      </c>
      <c r="K33" s="31">
        <f t="shared" si="17"/>
        <v>52.347259570631742</v>
      </c>
      <c r="L33" s="32">
        <f t="shared" ref="L33:L36" si="19">K33+K52</f>
        <v>54.191453592569154</v>
      </c>
      <c r="M33" s="33">
        <f t="shared" si="18"/>
        <v>1.083829071851383</v>
      </c>
      <c r="N33" s="36"/>
      <c r="Q33"/>
      <c r="R33"/>
      <c r="S33"/>
    </row>
    <row r="34" spans="1:21" ht="15" x14ac:dyDescent="0.3">
      <c r="A34" s="1" t="s">
        <v>26</v>
      </c>
      <c r="B34" s="65">
        <v>0.41399999999999998</v>
      </c>
      <c r="C34" s="65">
        <v>0.39200000000000002</v>
      </c>
      <c r="D34" s="27">
        <f t="shared" si="11"/>
        <v>0.40300000000000002</v>
      </c>
      <c r="E34" s="27">
        <f t="shared" si="12"/>
        <v>0.32750000000000001</v>
      </c>
      <c r="F34" s="27">
        <f t="shared" si="13"/>
        <v>-0.48478869567219812</v>
      </c>
      <c r="G34" s="28">
        <f t="shared" si="14"/>
        <v>0.31342347775480145</v>
      </c>
      <c r="H34" s="28">
        <f t="shared" si="15"/>
        <v>2.0578962593713093</v>
      </c>
      <c r="I34" s="29">
        <v>500</v>
      </c>
      <c r="J34" s="30">
        <f t="shared" si="16"/>
        <v>1028.9481296856545</v>
      </c>
      <c r="K34" s="31">
        <f t="shared" si="17"/>
        <v>51.44740648428273</v>
      </c>
      <c r="L34" s="32">
        <f t="shared" si="19"/>
        <v>52.62398406420202</v>
      </c>
      <c r="M34" s="33">
        <f t="shared" si="18"/>
        <v>1.0524796812840405</v>
      </c>
      <c r="N34" s="36"/>
      <c r="Q34"/>
      <c r="R34"/>
      <c r="S34"/>
    </row>
    <row r="35" spans="1:21" ht="15" x14ac:dyDescent="0.3">
      <c r="B35" s="65">
        <v>0.39</v>
      </c>
      <c r="C35" s="65">
        <v>0.40899999999999997</v>
      </c>
      <c r="D35" s="27">
        <f t="shared" si="11"/>
        <v>0.39949999999999997</v>
      </c>
      <c r="E35" s="27">
        <f t="shared" si="12"/>
        <v>0.32399999999999995</v>
      </c>
      <c r="F35" s="27">
        <f t="shared" si="13"/>
        <v>-0.48945498979338792</v>
      </c>
      <c r="G35" s="28">
        <f t="shared" si="14"/>
        <v>0.30896673214047193</v>
      </c>
      <c r="H35" s="28">
        <f t="shared" si="15"/>
        <v>2.0368860420271684</v>
      </c>
      <c r="I35" s="29">
        <v>500</v>
      </c>
      <c r="J35" s="30">
        <f t="shared" si="16"/>
        <v>1018.4430210135841</v>
      </c>
      <c r="K35" s="31">
        <f t="shared" si="17"/>
        <v>50.922151050679211</v>
      </c>
      <c r="L35" s="32">
        <f t="shared" si="19"/>
        <v>51.982548479112616</v>
      </c>
      <c r="M35" s="33">
        <f t="shared" si="18"/>
        <v>1.0396509695822524</v>
      </c>
      <c r="N35" s="36"/>
      <c r="Q35"/>
      <c r="R35"/>
      <c r="S35"/>
    </row>
    <row r="36" spans="1:21" ht="15" x14ac:dyDescent="0.3">
      <c r="B36" s="65">
        <v>0.45</v>
      </c>
      <c r="C36" s="65">
        <v>0.35899999999999999</v>
      </c>
      <c r="D36" s="27">
        <f t="shared" si="11"/>
        <v>0.40449999999999997</v>
      </c>
      <c r="E36" s="27">
        <f t="shared" si="12"/>
        <v>0.32899999999999996</v>
      </c>
      <c r="F36" s="27">
        <f t="shared" si="13"/>
        <v>-0.48280410205002577</v>
      </c>
      <c r="G36" s="28">
        <f t="shared" si="14"/>
        <v>0.31531894955579193</v>
      </c>
      <c r="H36" s="28">
        <f t="shared" si="15"/>
        <v>2.0668975456611656</v>
      </c>
      <c r="I36" s="29">
        <v>500</v>
      </c>
      <c r="J36" s="30">
        <f t="shared" si="16"/>
        <v>1033.4487728305828</v>
      </c>
      <c r="K36" s="31">
        <f t="shared" si="17"/>
        <v>51.672438641529141</v>
      </c>
      <c r="L36" s="32">
        <f t="shared" si="19"/>
        <v>53.806705805087361</v>
      </c>
      <c r="M36" s="33">
        <f t="shared" si="18"/>
        <v>1.0761341161017473</v>
      </c>
      <c r="N36" s="37"/>
      <c r="Q36"/>
      <c r="R36"/>
      <c r="S36"/>
    </row>
    <row r="37" spans="1:21" ht="15" x14ac:dyDescent="0.3">
      <c r="R37"/>
      <c r="S37"/>
    </row>
    <row r="38" spans="1:21" ht="23.25" x14ac:dyDescent="0.3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 x14ac:dyDescent="0.3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 x14ac:dyDescent="0.3">
      <c r="A40" s="1" t="s">
        <v>33</v>
      </c>
      <c r="B40" s="65">
        <v>0.13</v>
      </c>
      <c r="C40" s="65">
        <v>0.13</v>
      </c>
      <c r="D40" s="27">
        <f>AVERAGE(B40:C40)</f>
        <v>0.13</v>
      </c>
      <c r="E40" s="27">
        <f t="shared" ref="E40:E45" si="20">D40-E$8</f>
        <v>5.4500000000000007E-2</v>
      </c>
      <c r="F40" s="27">
        <f t="shared" ref="F40:F45" si="21">LOG(E40)</f>
        <v>-1.2636034977233574</v>
      </c>
      <c r="G40" s="28">
        <f t="shared" ref="G40:G45" si="22">(F40-$B$16)/$B$15</f>
        <v>-0.43041721536709038</v>
      </c>
      <c r="H40" s="27">
        <f t="shared" ref="H40:H45" si="23">10^G40</f>
        <v>0.37117847629427203</v>
      </c>
      <c r="I40" s="41">
        <v>16</v>
      </c>
      <c r="J40" s="42">
        <f t="shared" ref="J40:J45" si="24">H40*I40</f>
        <v>5.9388556207083525</v>
      </c>
      <c r="K40" s="30">
        <f>(0.1*J40/1000)*1000</f>
        <v>0.59388556207083532</v>
      </c>
      <c r="L40" s="43">
        <f>K40*100/L22</f>
        <v>0.95744239928613262</v>
      </c>
      <c r="M40" s="30">
        <f>AVERAGE(L40:L42)</f>
        <v>0.97058681449020101</v>
      </c>
      <c r="N40" s="44">
        <f>STDEV(L40:L42)</f>
        <v>1.9451181457239296E-2</v>
      </c>
      <c r="R40"/>
      <c r="S40"/>
      <c r="T40"/>
      <c r="U40"/>
    </row>
    <row r="41" spans="1:21" ht="15" x14ac:dyDescent="0.3">
      <c r="B41" s="65">
        <v>0.11600000000000001</v>
      </c>
      <c r="C41" s="65">
        <v>0.121</v>
      </c>
      <c r="D41" s="27">
        <f t="shared" ref="D41:D45" si="25">AVERAGE(B41:C41)</f>
        <v>0.11849999999999999</v>
      </c>
      <c r="E41" s="27">
        <f t="shared" si="20"/>
        <v>4.2999999999999997E-2</v>
      </c>
      <c r="F41" s="27">
        <f t="shared" si="21"/>
        <v>-1.3665315444204136</v>
      </c>
      <c r="G41" s="28">
        <f t="shared" si="22"/>
        <v>-0.52872308910649501</v>
      </c>
      <c r="H41" s="27">
        <f t="shared" si="23"/>
        <v>0.29598991289434923</v>
      </c>
      <c r="I41" s="41">
        <v>16</v>
      </c>
      <c r="J41" s="42">
        <f t="shared" si="24"/>
        <v>4.7358386063095876</v>
      </c>
      <c r="K41" s="30">
        <f t="shared" ref="K41:K45" si="26">(0.1*J41/1000)*1000</f>
        <v>0.47358386063095881</v>
      </c>
      <c r="L41" s="43">
        <f t="shared" ref="L41:L45" si="27">K41*100/L23</f>
        <v>0.99293136249528702</v>
      </c>
      <c r="M41" s="30"/>
      <c r="N41" s="44"/>
      <c r="R41"/>
      <c r="S41"/>
      <c r="T41"/>
      <c r="U41"/>
    </row>
    <row r="42" spans="1:21" s="17" customFormat="1" ht="15" x14ac:dyDescent="0.3">
      <c r="A42" s="1"/>
      <c r="B42" s="65">
        <v>0.124</v>
      </c>
      <c r="C42" s="65">
        <v>0.123</v>
      </c>
      <c r="D42" s="27">
        <f t="shared" si="25"/>
        <v>0.1235</v>
      </c>
      <c r="E42" s="27">
        <f t="shared" si="20"/>
        <v>4.8000000000000001E-2</v>
      </c>
      <c r="F42" s="27">
        <f t="shared" si="21"/>
        <v>-1.3187587626244128</v>
      </c>
      <c r="G42" s="28">
        <f t="shared" si="22"/>
        <v>-0.48309563180867671</v>
      </c>
      <c r="H42" s="27">
        <f t="shared" si="23"/>
        <v>0.32877922559499001</v>
      </c>
      <c r="I42" s="41">
        <v>16</v>
      </c>
      <c r="J42" s="42">
        <f t="shared" si="24"/>
        <v>5.2604676095198402</v>
      </c>
      <c r="K42" s="30">
        <f t="shared" si="26"/>
        <v>0.52604676095198399</v>
      </c>
      <c r="L42" s="43">
        <f t="shared" si="27"/>
        <v>0.96138668168918329</v>
      </c>
      <c r="M42" s="30"/>
      <c r="N42" s="44"/>
      <c r="R42"/>
      <c r="S42"/>
      <c r="T42"/>
      <c r="U42"/>
    </row>
    <row r="43" spans="1:21" ht="15" x14ac:dyDescent="0.3">
      <c r="A43" s="1" t="s">
        <v>34</v>
      </c>
      <c r="B43" s="65">
        <v>0.184</v>
      </c>
      <c r="C43" s="65">
        <v>0.16500000000000001</v>
      </c>
      <c r="D43" s="27">
        <f t="shared" si="25"/>
        <v>0.17449999999999999</v>
      </c>
      <c r="E43" s="27">
        <f t="shared" si="20"/>
        <v>9.8999999999999991E-2</v>
      </c>
      <c r="F43" s="27">
        <f t="shared" si="21"/>
        <v>-1.0043648054024501</v>
      </c>
      <c r="G43" s="28">
        <f t="shared" si="22"/>
        <v>-0.18282011259999417</v>
      </c>
      <c r="H43" s="27">
        <f t="shared" si="23"/>
        <v>0.65641710193314062</v>
      </c>
      <c r="I43" s="41">
        <v>16</v>
      </c>
      <c r="J43" s="42">
        <f t="shared" si="24"/>
        <v>10.50267363093025</v>
      </c>
      <c r="K43" s="30">
        <f t="shared" si="26"/>
        <v>1.050267363093025</v>
      </c>
      <c r="L43" s="43">
        <f t="shared" si="27"/>
        <v>1.9567433828409782</v>
      </c>
      <c r="M43" s="30">
        <f>AVERAGE(L43:L45)</f>
        <v>2.3099117743772513</v>
      </c>
      <c r="N43" s="44">
        <f>STDEV(L43:L45)</f>
        <v>0.32107911736694889</v>
      </c>
      <c r="R43"/>
      <c r="S43"/>
      <c r="T43"/>
      <c r="U43"/>
    </row>
    <row r="44" spans="1:21" ht="15" x14ac:dyDescent="0.3">
      <c r="A44" s="45"/>
      <c r="B44" s="65">
        <v>0.19600000000000001</v>
      </c>
      <c r="C44" s="65">
        <v>0.19700000000000001</v>
      </c>
      <c r="D44" s="27">
        <f t="shared" si="25"/>
        <v>0.19650000000000001</v>
      </c>
      <c r="E44" s="27">
        <f t="shared" si="20"/>
        <v>0.12100000000000001</v>
      </c>
      <c r="F44" s="27">
        <f t="shared" si="21"/>
        <v>-0.91721462968354983</v>
      </c>
      <c r="G44" s="28">
        <f t="shared" si="22"/>
        <v>-9.9583575567428737E-2</v>
      </c>
      <c r="H44" s="27">
        <f t="shared" si="23"/>
        <v>0.7950902437583468</v>
      </c>
      <c r="I44" s="41">
        <v>16</v>
      </c>
      <c r="J44" s="42">
        <f t="shared" si="24"/>
        <v>12.721443900133549</v>
      </c>
      <c r="K44" s="30">
        <f t="shared" si="26"/>
        <v>1.2721443900133549</v>
      </c>
      <c r="L44" s="43">
        <f t="shared" si="27"/>
        <v>2.3887930273857081</v>
      </c>
      <c r="M44" s="30"/>
      <c r="N44" s="44"/>
      <c r="R44"/>
      <c r="S44"/>
      <c r="T44"/>
      <c r="U44"/>
    </row>
    <row r="45" spans="1:21" ht="15" x14ac:dyDescent="0.3">
      <c r="A45" s="46"/>
      <c r="B45" s="65">
        <v>0.22</v>
      </c>
      <c r="C45" s="65">
        <v>0.20399999999999999</v>
      </c>
      <c r="D45" s="27">
        <f t="shared" si="25"/>
        <v>0.21199999999999999</v>
      </c>
      <c r="E45" s="27">
        <f t="shared" si="20"/>
        <v>0.13650000000000001</v>
      </c>
      <c r="F45" s="27">
        <f t="shared" si="21"/>
        <v>-0.86486734862322512</v>
      </c>
      <c r="G45" s="28">
        <f t="shared" si="22"/>
        <v>-4.9587045295523838E-2</v>
      </c>
      <c r="H45" s="27">
        <f t="shared" si="23"/>
        <v>0.89209879901948497</v>
      </c>
      <c r="I45" s="41">
        <v>16</v>
      </c>
      <c r="J45" s="42">
        <f t="shared" si="24"/>
        <v>14.273580784311759</v>
      </c>
      <c r="K45" s="30">
        <f t="shared" si="26"/>
        <v>1.4273580784311761</v>
      </c>
      <c r="L45" s="43">
        <f t="shared" si="27"/>
        <v>2.5841989129050669</v>
      </c>
      <c r="M45" s="30"/>
      <c r="N45" s="44"/>
      <c r="R45"/>
      <c r="S45"/>
      <c r="T45"/>
      <c r="U45"/>
    </row>
    <row r="46" spans="1:21" ht="15" x14ac:dyDescent="0.3">
      <c r="E46" s="28"/>
      <c r="F46" s="27"/>
      <c r="G46" s="30"/>
      <c r="H46" s="47"/>
      <c r="R46"/>
      <c r="S46"/>
      <c r="T46"/>
    </row>
    <row r="47" spans="1:21" x14ac:dyDescent="0.2">
      <c r="E47" s="28"/>
      <c r="F47" s="27"/>
      <c r="G47" s="30"/>
      <c r="H47" s="47"/>
    </row>
    <row r="48" spans="1:21" ht="23.25" x14ac:dyDescent="0.35">
      <c r="A48" s="14" t="s">
        <v>35</v>
      </c>
      <c r="E48" s="28"/>
      <c r="F48" s="27"/>
      <c r="H48" s="38"/>
      <c r="M48" s="39" t="s">
        <v>28</v>
      </c>
    </row>
    <row r="49" spans="1:25" x14ac:dyDescent="0.2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 x14ac:dyDescent="0.3">
      <c r="A50" s="1" t="s">
        <v>25</v>
      </c>
      <c r="B50" s="65">
        <v>0.127</v>
      </c>
      <c r="C50" s="65">
        <v>0.129</v>
      </c>
      <c r="D50" s="27">
        <f>AVERAGE(B50:C50)</f>
        <v>0.128</v>
      </c>
      <c r="E50" s="27">
        <f t="shared" ref="E50:E55" si="28">D50-E$8</f>
        <v>5.2500000000000005E-2</v>
      </c>
      <c r="F50" s="27">
        <f t="shared" ref="F50:F55" si="29">LOG(E50)</f>
        <v>-1.279840696594043</v>
      </c>
      <c r="G50" s="28">
        <f t="shared" ref="G50:G55" si="30">(F50-$B$16)/$B$15</f>
        <v>-0.44592525300391916</v>
      </c>
      <c r="H50" s="27">
        <f t="shared" ref="H50:H55" si="31">10^G50</f>
        <v>0.35815807485685236</v>
      </c>
      <c r="I50" s="41">
        <v>16</v>
      </c>
      <c r="J50" s="42">
        <f t="shared" ref="J50:J55" si="32">H50*I50</f>
        <v>5.7305291977096378</v>
      </c>
      <c r="K50" s="30">
        <f>(0.1*J50/1000)*1000</f>
        <v>0.57305291977096384</v>
      </c>
      <c r="L50" s="43">
        <f t="shared" ref="L50:L55" si="33">K50*100/L31</f>
        <v>0.93278761569759538</v>
      </c>
      <c r="M50" s="30">
        <f>AVERAGE(L50:L52)</f>
        <v>2.551330101546192</v>
      </c>
      <c r="N50" s="44">
        <f>STDEV(L50:L52)</f>
        <v>1.4023432893960894</v>
      </c>
      <c r="O50" s="48">
        <f>L50/L40</f>
        <v>0.97424932966524169</v>
      </c>
      <c r="P50" s="30">
        <f>AVERAGE(O50:O52)</f>
        <v>2.6185854993132938</v>
      </c>
      <c r="Q50" s="44">
        <f>STDEV(O50:O52)</f>
        <v>1.4274766652662305</v>
      </c>
      <c r="S50"/>
      <c r="T50"/>
    </row>
    <row r="51" spans="1:25" ht="15" x14ac:dyDescent="0.3">
      <c r="B51" s="65">
        <v>0.224</v>
      </c>
      <c r="C51" s="65">
        <v>0.22800000000000001</v>
      </c>
      <c r="D51" s="27">
        <f t="shared" ref="D51:D55" si="34">AVERAGE(B51:C51)</f>
        <v>0.22600000000000001</v>
      </c>
      <c r="E51" s="27">
        <f t="shared" si="28"/>
        <v>0.15050000000000002</v>
      </c>
      <c r="F51" s="27">
        <f t="shared" si="29"/>
        <v>-0.8224635000701378</v>
      </c>
      <c r="G51" s="28">
        <f t="shared" si="30"/>
        <v>-9.0874194336462537E-3</v>
      </c>
      <c r="H51" s="27">
        <f t="shared" si="31"/>
        <v>0.97929284304095521</v>
      </c>
      <c r="I51" s="41">
        <v>16</v>
      </c>
      <c r="J51" s="42">
        <f t="shared" si="32"/>
        <v>15.668685488655283</v>
      </c>
      <c r="K51" s="30">
        <f t="shared" ref="K51:K55" si="35">(0.1*J51/1000)*1000</f>
        <v>1.5668685488655285</v>
      </c>
      <c r="L51" s="43">
        <f t="shared" si="33"/>
        <v>3.3180940810731734</v>
      </c>
      <c r="M51" s="30"/>
      <c r="N51" s="44"/>
      <c r="O51" s="2">
        <f t="shared" ref="O51:O55" si="36">L51/L41</f>
        <v>3.3417154562774956</v>
      </c>
      <c r="P51" s="30"/>
      <c r="Q51" s="44"/>
      <c r="S51"/>
      <c r="T51"/>
    </row>
    <row r="52" spans="1:25" ht="15" x14ac:dyDescent="0.3">
      <c r="B52" s="65">
        <v>0.25900000000000001</v>
      </c>
      <c r="C52" s="65">
        <v>0.249</v>
      </c>
      <c r="D52" s="27">
        <f t="shared" si="34"/>
        <v>0.254</v>
      </c>
      <c r="E52" s="27">
        <f t="shared" si="28"/>
        <v>0.17849999999999999</v>
      </c>
      <c r="F52" s="27">
        <f t="shared" si="29"/>
        <v>-0.74836177955178806</v>
      </c>
      <c r="G52" s="28">
        <f t="shared" si="30"/>
        <v>6.1686627241795883E-2</v>
      </c>
      <c r="H52" s="27">
        <f t="shared" si="31"/>
        <v>1.1526212637108808</v>
      </c>
      <c r="I52" s="41">
        <v>16</v>
      </c>
      <c r="J52" s="42">
        <f t="shared" si="32"/>
        <v>18.441940219374093</v>
      </c>
      <c r="K52" s="30">
        <f t="shared" si="35"/>
        <v>1.8441940219374093</v>
      </c>
      <c r="L52" s="43">
        <f t="shared" si="33"/>
        <v>3.4031086078678077</v>
      </c>
      <c r="M52" s="30"/>
      <c r="N52" s="44"/>
      <c r="O52" s="2">
        <f t="shared" si="36"/>
        <v>3.539791711997144</v>
      </c>
      <c r="P52" s="30"/>
      <c r="Q52" s="44"/>
      <c r="S52"/>
      <c r="T52"/>
    </row>
    <row r="53" spans="1:25" ht="15" x14ac:dyDescent="0.3">
      <c r="A53" s="1" t="s">
        <v>26</v>
      </c>
      <c r="B53" s="65">
        <v>0.19600000000000001</v>
      </c>
      <c r="C53" s="65">
        <v>0.17799999999999999</v>
      </c>
      <c r="D53" s="27">
        <f t="shared" si="34"/>
        <v>0.187</v>
      </c>
      <c r="E53" s="27">
        <f t="shared" si="28"/>
        <v>0.1115</v>
      </c>
      <c r="F53" s="27">
        <f t="shared" si="29"/>
        <v>-0.95272513261582048</v>
      </c>
      <c r="G53" s="28">
        <f t="shared" si="30"/>
        <v>-0.13349941415277713</v>
      </c>
      <c r="H53" s="27">
        <f t="shared" si="31"/>
        <v>0.73536098744955547</v>
      </c>
      <c r="I53" s="41">
        <v>16</v>
      </c>
      <c r="J53" s="42">
        <f t="shared" si="32"/>
        <v>11.765775799192888</v>
      </c>
      <c r="K53" s="30">
        <f t="shared" si="35"/>
        <v>1.1765775799192888</v>
      </c>
      <c r="L53" s="43">
        <f t="shared" si="33"/>
        <v>2.2358200368939136</v>
      </c>
      <c r="M53" s="30">
        <f>AVERAGE(L53:L55)</f>
        <v>2.7474251339599101</v>
      </c>
      <c r="N53" s="44">
        <f>STDEV(L53:L55)</f>
        <v>1.06032304493145</v>
      </c>
      <c r="O53" s="2">
        <f t="shared" si="36"/>
        <v>1.1426230217514504</v>
      </c>
      <c r="P53" s="30">
        <f>AVERAGE(O53:O55)</f>
        <v>1.1771652454361092</v>
      </c>
      <c r="Q53" s="44">
        <f>STDEV(O53:O55)</f>
        <v>0.34179768185534548</v>
      </c>
      <c r="S53"/>
      <c r="T53"/>
    </row>
    <row r="54" spans="1:25" ht="15" x14ac:dyDescent="0.3">
      <c r="A54" s="45"/>
      <c r="B54" s="65">
        <v>0.19500000000000001</v>
      </c>
      <c r="C54" s="65">
        <v>0.156</v>
      </c>
      <c r="D54" s="27">
        <f t="shared" si="34"/>
        <v>0.17549999999999999</v>
      </c>
      <c r="E54" s="27">
        <f t="shared" si="28"/>
        <v>9.9999999999999992E-2</v>
      </c>
      <c r="F54" s="27">
        <f t="shared" si="29"/>
        <v>-1</v>
      </c>
      <c r="G54" s="28">
        <f t="shared" si="30"/>
        <v>-0.17865131679982474</v>
      </c>
      <c r="H54" s="27">
        <f t="shared" si="31"/>
        <v>0.66274839277087971</v>
      </c>
      <c r="I54" s="41">
        <v>16</v>
      </c>
      <c r="J54" s="42">
        <f t="shared" si="32"/>
        <v>10.603974284334075</v>
      </c>
      <c r="K54" s="30">
        <f t="shared" si="35"/>
        <v>1.0603974284334077</v>
      </c>
      <c r="L54" s="43">
        <f t="shared" si="33"/>
        <v>2.0399104304389608</v>
      </c>
      <c r="M54" s="30"/>
      <c r="N54" s="44"/>
      <c r="O54" s="2">
        <f t="shared" si="36"/>
        <v>0.8539502615140484</v>
      </c>
      <c r="P54" s="30"/>
      <c r="Q54" s="44"/>
      <c r="S54"/>
      <c r="T54"/>
    </row>
    <row r="55" spans="1:25" ht="15" x14ac:dyDescent="0.3">
      <c r="A55" s="46"/>
      <c r="B55" s="65">
        <v>0.32200000000000001</v>
      </c>
      <c r="C55" s="65">
        <v>0.245</v>
      </c>
      <c r="D55" s="27">
        <f t="shared" si="34"/>
        <v>0.28349999999999997</v>
      </c>
      <c r="E55" s="27">
        <f t="shared" si="28"/>
        <v>0.20799999999999996</v>
      </c>
      <c r="F55" s="27">
        <f t="shared" si="29"/>
        <v>-0.68193666503723849</v>
      </c>
      <c r="G55" s="28">
        <f t="shared" si="30"/>
        <v>0.12512880000363039</v>
      </c>
      <c r="H55" s="27">
        <f t="shared" si="31"/>
        <v>1.3339169772238888</v>
      </c>
      <c r="I55" s="41">
        <v>16</v>
      </c>
      <c r="J55" s="42">
        <f t="shared" si="32"/>
        <v>21.342671635582221</v>
      </c>
      <c r="K55" s="30">
        <f t="shared" si="35"/>
        <v>2.134267163558222</v>
      </c>
      <c r="L55" s="43">
        <f t="shared" si="33"/>
        <v>3.9665449345468566</v>
      </c>
      <c r="M55" s="30"/>
      <c r="N55" s="44"/>
      <c r="O55" s="2">
        <f t="shared" si="36"/>
        <v>1.5349224530428287</v>
      </c>
      <c r="P55" s="30"/>
      <c r="Q55" s="44"/>
      <c r="S55"/>
      <c r="T55"/>
      <c r="Y55" s="1"/>
    </row>
    <row r="56" spans="1:25" x14ac:dyDescent="0.2">
      <c r="D56" s="27"/>
      <c r="E56" s="28"/>
      <c r="F56" s="27"/>
      <c r="G56" s="30"/>
      <c r="H56" s="47"/>
    </row>
    <row r="57" spans="1:25" x14ac:dyDescent="0.2">
      <c r="B57" s="30"/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 x14ac:dyDescent="0.3">
      <c r="C58"/>
      <c r="D58"/>
      <c r="E58"/>
      <c r="F58"/>
      <c r="G58"/>
      <c r="H58" s="47"/>
      <c r="M58" s="2" t="s">
        <v>25</v>
      </c>
      <c r="N58" s="30">
        <f>P50</f>
        <v>2.6185854993132938</v>
      </c>
      <c r="O58" s="30">
        <f>Q50</f>
        <v>1.4274766652662305</v>
      </c>
    </row>
    <row r="59" spans="1:25" ht="15" x14ac:dyDescent="0.3">
      <c r="D59"/>
      <c r="E59"/>
      <c r="G59"/>
      <c r="M59" s="2" t="s">
        <v>26</v>
      </c>
      <c r="N59" s="30">
        <f>P53</f>
        <v>1.1771652454361092</v>
      </c>
      <c r="O59" s="30">
        <f>Q53</f>
        <v>0.34179768185534548</v>
      </c>
    </row>
    <row r="60" spans="1:25" x14ac:dyDescent="0.2">
      <c r="G60" s="30"/>
      <c r="H60" s="47"/>
    </row>
    <row r="61" spans="1:25" ht="15" x14ac:dyDescent="0.3">
      <c r="A61" s="49"/>
      <c r="D61"/>
      <c r="E61"/>
      <c r="F61"/>
      <c r="G61" s="30"/>
      <c r="H61" s="47"/>
    </row>
    <row r="62" spans="1:25" ht="15" x14ac:dyDescent="0.3">
      <c r="C62" s="27"/>
      <c r="D62"/>
      <c r="E62"/>
      <c r="F62"/>
      <c r="G62" s="30"/>
      <c r="H62" s="47"/>
    </row>
    <row r="63" spans="1:25" ht="15" x14ac:dyDescent="0.3">
      <c r="C63" s="27"/>
      <c r="D63"/>
      <c r="E63"/>
      <c r="F63"/>
      <c r="G63" s="30"/>
      <c r="H63" s="47"/>
    </row>
    <row r="64" spans="1:25" ht="13.5" thickBot="1" x14ac:dyDescent="0.25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 x14ac:dyDescent="0.2">
      <c r="A65" s="1" t="s">
        <v>33</v>
      </c>
      <c r="B65" s="30">
        <f>M40</f>
        <v>0.97058681449020101</v>
      </c>
      <c r="C65" s="30">
        <f>N40</f>
        <v>1.9451181457239296E-2</v>
      </c>
      <c r="D65" s="27"/>
      <c r="E65" s="28"/>
      <c r="F65" s="27"/>
      <c r="G65" s="30"/>
      <c r="H65" s="47"/>
    </row>
    <row r="66" spans="1:8" x14ac:dyDescent="0.2">
      <c r="A66" s="1" t="s">
        <v>25</v>
      </c>
      <c r="B66" s="30">
        <f>M50</f>
        <v>2.551330101546192</v>
      </c>
      <c r="C66" s="30">
        <f>N50</f>
        <v>1.4023432893960894</v>
      </c>
      <c r="D66" s="27"/>
      <c r="E66" s="28"/>
      <c r="F66" s="27"/>
      <c r="G66" s="30"/>
      <c r="H66" s="47"/>
    </row>
    <row r="67" spans="1:8" x14ac:dyDescent="0.2">
      <c r="A67" s="52" t="s">
        <v>34</v>
      </c>
      <c r="B67" s="30">
        <f>M43</f>
        <v>2.3099117743772513</v>
      </c>
      <c r="C67" s="30">
        <f>N43</f>
        <v>0.32107911736694889</v>
      </c>
      <c r="D67" s="27"/>
      <c r="E67" s="28"/>
      <c r="F67" s="27"/>
      <c r="G67" s="30"/>
      <c r="H67" s="47"/>
    </row>
    <row r="68" spans="1:8" x14ac:dyDescent="0.2">
      <c r="A68" s="45" t="s">
        <v>26</v>
      </c>
      <c r="B68" s="30">
        <f>M53</f>
        <v>2.7474251339599101</v>
      </c>
      <c r="C68" s="30">
        <f>N53</f>
        <v>1.06032304493145</v>
      </c>
      <c r="D68" s="27"/>
      <c r="E68" s="28"/>
      <c r="F68" s="27"/>
      <c r="G68" s="30"/>
      <c r="H68" s="47"/>
    </row>
    <row r="69" spans="1:8" x14ac:dyDescent="0.2">
      <c r="A69" s="53"/>
      <c r="C69" s="27"/>
      <c r="D69" s="27"/>
      <c r="E69" s="28"/>
      <c r="F69" s="27"/>
      <c r="G69" s="30"/>
      <c r="H69" s="47"/>
    </row>
    <row r="70" spans="1:8" x14ac:dyDescent="0.2">
      <c r="A70" s="53"/>
      <c r="C70" s="27"/>
      <c r="D70" s="27"/>
      <c r="E70" s="28"/>
      <c r="F70" s="27"/>
      <c r="G70" s="30"/>
      <c r="H70" s="47"/>
    </row>
    <row r="71" spans="1:8" x14ac:dyDescent="0.2">
      <c r="A71" s="53"/>
      <c r="B71" s="48"/>
      <c r="C71" s="27"/>
      <c r="D71" s="27"/>
      <c r="E71" s="28"/>
      <c r="F71" s="27"/>
      <c r="G71" s="30"/>
      <c r="H71" s="47"/>
    </row>
    <row r="72" spans="1:8" x14ac:dyDescent="0.2">
      <c r="A72" s="53"/>
      <c r="B72" s="48"/>
      <c r="C72" s="27"/>
      <c r="D72" s="27"/>
      <c r="E72" s="28"/>
      <c r="F72" s="27"/>
      <c r="G72" s="30"/>
      <c r="H72" s="47"/>
    </row>
    <row r="73" spans="1:8" x14ac:dyDescent="0.2">
      <c r="C73" s="27"/>
      <c r="D73" s="27"/>
      <c r="E73" s="28"/>
      <c r="F73" s="27"/>
      <c r="G73" s="30"/>
      <c r="H73" s="47"/>
    </row>
    <row r="74" spans="1:8" x14ac:dyDescent="0.2">
      <c r="C74" s="27"/>
      <c r="D74" s="28"/>
      <c r="H74" s="47"/>
    </row>
    <row r="75" spans="1:8" x14ac:dyDescent="0.2">
      <c r="A75" s="54"/>
      <c r="C75" s="27"/>
      <c r="D75" s="28"/>
      <c r="H75" s="38"/>
    </row>
    <row r="76" spans="1:8" x14ac:dyDescent="0.2">
      <c r="A76" s="54"/>
      <c r="C76" s="27"/>
      <c r="D76" s="28"/>
    </row>
    <row r="77" spans="1:8" x14ac:dyDescent="0.2">
      <c r="A77" s="55"/>
      <c r="B77" s="38"/>
      <c r="C77" s="56"/>
      <c r="D77" s="57"/>
      <c r="E77" s="38"/>
    </row>
    <row r="78" spans="1:8" x14ac:dyDescent="0.2">
      <c r="A78" s="52"/>
      <c r="B78" s="58"/>
      <c r="C78" s="59"/>
      <c r="D78" s="38"/>
      <c r="E78" s="38"/>
    </row>
    <row r="79" spans="1:8" x14ac:dyDescent="0.2">
      <c r="A79" s="52"/>
      <c r="B79" s="42"/>
      <c r="C79" s="56"/>
      <c r="D79" s="38"/>
      <c r="E79" s="38"/>
    </row>
    <row r="80" spans="1:8" x14ac:dyDescent="0.2">
      <c r="A80" s="52"/>
      <c r="B80" s="42"/>
      <c r="C80" s="56"/>
      <c r="D80" s="38"/>
      <c r="E80" s="38"/>
    </row>
    <row r="81" spans="1:7" x14ac:dyDescent="0.2">
      <c r="A81" s="52"/>
      <c r="B81" s="42"/>
      <c r="C81" s="56"/>
      <c r="D81" s="38"/>
      <c r="E81" s="38"/>
    </row>
    <row r="82" spans="1:7" x14ac:dyDescent="0.2">
      <c r="A82" s="52"/>
      <c r="B82" s="42"/>
      <c r="C82" s="56"/>
      <c r="D82" s="38"/>
      <c r="E82" s="38"/>
    </row>
    <row r="83" spans="1:7" x14ac:dyDescent="0.2">
      <c r="A83" s="52"/>
      <c r="B83" s="38"/>
      <c r="C83" s="38"/>
      <c r="D83" s="60"/>
      <c r="E83" s="58"/>
    </row>
    <row r="84" spans="1:7" x14ac:dyDescent="0.2">
      <c r="A84" s="52"/>
      <c r="B84" s="42"/>
      <c r="C84" s="56"/>
      <c r="D84" s="47"/>
      <c r="E84" s="47"/>
    </row>
    <row r="85" spans="1:7" x14ac:dyDescent="0.2">
      <c r="A85" s="52"/>
      <c r="B85" s="42"/>
      <c r="C85" s="56"/>
      <c r="D85" s="47"/>
      <c r="E85" s="47"/>
    </row>
    <row r="86" spans="1:7" x14ac:dyDescent="0.2">
      <c r="A86" s="52"/>
      <c r="B86" s="42"/>
      <c r="C86" s="56"/>
      <c r="D86" s="47"/>
      <c r="E86" s="47"/>
      <c r="F86" s="47"/>
      <c r="G86" s="38"/>
    </row>
    <row r="87" spans="1:7" x14ac:dyDescent="0.2">
      <c r="A87" s="52"/>
      <c r="B87" s="42"/>
      <c r="C87" s="56"/>
      <c r="D87" s="47"/>
      <c r="E87" s="47"/>
      <c r="F87" s="47"/>
      <c r="G87" s="38"/>
    </row>
    <row r="88" spans="1:7" x14ac:dyDescent="0.2">
      <c r="A88" s="52"/>
      <c r="B88" s="38"/>
      <c r="C88" s="47"/>
      <c r="D88" s="47"/>
      <c r="E88" s="47"/>
      <c r="F88" s="47"/>
      <c r="G88" s="38"/>
    </row>
    <row r="89" spans="1:7" x14ac:dyDescent="0.2">
      <c r="A89" s="52"/>
      <c r="B89" s="38"/>
      <c r="C89" s="47"/>
      <c r="D89" s="47"/>
      <c r="E89" s="47"/>
      <c r="F89" s="47"/>
      <c r="G89" s="38"/>
    </row>
    <row r="90" spans="1:7" x14ac:dyDescent="0.2">
      <c r="C90" s="47"/>
      <c r="D90" s="47"/>
      <c r="E90" s="61"/>
      <c r="F90" s="61"/>
    </row>
    <row r="91" spans="1:7" x14ac:dyDescent="0.2">
      <c r="C91" s="47"/>
      <c r="D91" s="47"/>
      <c r="E91" s="61"/>
      <c r="F91" s="61"/>
    </row>
    <row r="92" spans="1:7" x14ac:dyDescent="0.2">
      <c r="C92" s="47"/>
      <c r="D92" s="47"/>
      <c r="E92" s="61"/>
      <c r="F92" s="61"/>
    </row>
    <row r="93" spans="1:7" x14ac:dyDescent="0.2">
      <c r="C93" s="47"/>
      <c r="D93" s="47"/>
      <c r="E93" s="61"/>
      <c r="F93" s="61"/>
    </row>
    <row r="94" spans="1:7" x14ac:dyDescent="0.2">
      <c r="C94" s="47"/>
      <c r="E94" s="61"/>
      <c r="F94" s="61"/>
    </row>
    <row r="95" spans="1:7" x14ac:dyDescent="0.2">
      <c r="C95" s="47"/>
      <c r="E95" s="61"/>
      <c r="F95" s="61"/>
    </row>
    <row r="96" spans="1:7" x14ac:dyDescent="0.2">
      <c r="C96" s="47"/>
      <c r="D96" s="47"/>
      <c r="E96" s="61"/>
      <c r="F96" s="61"/>
    </row>
    <row r="97" spans="2:6" x14ac:dyDescent="0.2">
      <c r="C97" s="47"/>
      <c r="D97" s="47"/>
      <c r="E97" s="61"/>
      <c r="F97" s="61"/>
    </row>
    <row r="98" spans="2:6" x14ac:dyDescent="0.2">
      <c r="C98" s="47"/>
      <c r="D98" s="47"/>
      <c r="E98" s="61"/>
      <c r="F98" s="61"/>
    </row>
    <row r="99" spans="2:6" x14ac:dyDescent="0.2">
      <c r="C99" s="47"/>
      <c r="D99" s="47"/>
      <c r="E99" s="61"/>
      <c r="F99" s="61"/>
    </row>
    <row r="100" spans="2:6" x14ac:dyDescent="0.2">
      <c r="C100" s="47"/>
      <c r="D100" s="47"/>
      <c r="E100" s="61"/>
      <c r="F100" s="61"/>
    </row>
    <row r="101" spans="2:6" x14ac:dyDescent="0.2">
      <c r="C101" s="47"/>
      <c r="D101" s="47"/>
      <c r="E101" s="61"/>
      <c r="F101" s="61"/>
    </row>
    <row r="102" spans="2:6" x14ac:dyDescent="0.2">
      <c r="C102" s="47"/>
      <c r="D102" s="47"/>
      <c r="E102" s="61"/>
      <c r="F102" s="61"/>
    </row>
    <row r="103" spans="2:6" x14ac:dyDescent="0.2">
      <c r="C103" s="47"/>
      <c r="D103" s="47"/>
      <c r="E103" s="61"/>
      <c r="F103" s="61"/>
    </row>
    <row r="104" spans="2:6" x14ac:dyDescent="0.2">
      <c r="C104" s="47"/>
      <c r="D104" s="47"/>
      <c r="E104" s="61"/>
      <c r="F104" s="61"/>
    </row>
    <row r="105" spans="2:6" x14ac:dyDescent="0.2">
      <c r="C105" s="47"/>
      <c r="D105" s="47"/>
      <c r="E105" s="61"/>
      <c r="F105" s="61"/>
    </row>
    <row r="106" spans="2:6" x14ac:dyDescent="0.2">
      <c r="C106" s="47"/>
    </row>
    <row r="107" spans="2:6" x14ac:dyDescent="0.2">
      <c r="C107" s="47"/>
    </row>
    <row r="108" spans="2:6" ht="13.5" thickBot="1" x14ac:dyDescent="0.25">
      <c r="B108" s="62"/>
      <c r="C108" s="62"/>
      <c r="D108" s="62"/>
      <c r="E108" s="62"/>
    </row>
    <row r="109" spans="2:6" x14ac:dyDescent="0.2">
      <c r="B109" s="61"/>
      <c r="C109" s="61"/>
      <c r="D109" s="61"/>
      <c r="E109" s="61"/>
    </row>
    <row r="110" spans="2:6" x14ac:dyDescent="0.2">
      <c r="B110" s="61"/>
      <c r="C110" s="61"/>
      <c r="D110" s="61"/>
      <c r="E110" s="61"/>
    </row>
    <row r="111" spans="2:6" x14ac:dyDescent="0.2">
      <c r="B111" s="61"/>
      <c r="C111" s="61"/>
      <c r="D111" s="61"/>
      <c r="E111" s="61"/>
    </row>
    <row r="112" spans="2:6" x14ac:dyDescent="0.2">
      <c r="B112" s="61"/>
      <c r="C112" s="61"/>
      <c r="D112" s="61"/>
      <c r="E112" s="61"/>
    </row>
    <row r="113" spans="2:5" x14ac:dyDescent="0.2">
      <c r="B113" s="61"/>
      <c r="C113" s="61"/>
      <c r="D113" s="61"/>
      <c r="E113" s="61"/>
    </row>
    <row r="114" spans="2:5" x14ac:dyDescent="0.2">
      <c r="B114" s="61"/>
      <c r="C114" s="61"/>
      <c r="D114" s="61"/>
      <c r="E114" s="61"/>
    </row>
    <row r="115" spans="2:5" x14ac:dyDescent="0.2">
      <c r="B115" s="61"/>
      <c r="C115" s="61"/>
      <c r="D115" s="61"/>
      <c r="E115" s="61"/>
    </row>
    <row r="116" spans="2:5" x14ac:dyDescent="0.2">
      <c r="B116" s="61"/>
      <c r="C116" s="61"/>
      <c r="D116" s="61"/>
      <c r="E116" s="61"/>
    </row>
    <row r="117" spans="2:5" x14ac:dyDescent="0.2">
      <c r="B117" s="61"/>
      <c r="C117" s="61"/>
      <c r="D117" s="61"/>
      <c r="E117" s="61"/>
    </row>
    <row r="118" spans="2:5" x14ac:dyDescent="0.2">
      <c r="B118" s="61"/>
      <c r="C118" s="61"/>
      <c r="D118" s="61"/>
      <c r="E118" s="61"/>
    </row>
  </sheetData>
  <pageMargins left="0.7" right="0.7" top="0.75" bottom="0.75" header="0.3" footer="0.3"/>
  <pageSetup paperSize="9" scale="3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4</vt:i4>
      </vt:variant>
    </vt:vector>
  </HeadingPairs>
  <TitlesOfParts>
    <vt:vector size="8" baseType="lpstr">
      <vt:lpstr>siNTP</vt:lpstr>
      <vt:lpstr>siKLHDC5</vt:lpstr>
      <vt:lpstr>siSRR</vt:lpstr>
      <vt:lpstr>siGRB14</vt:lpstr>
      <vt:lpstr>siGRB14!Zone_d_impression</vt:lpstr>
      <vt:lpstr>siKLHDC5!Zone_d_impression</vt:lpstr>
      <vt:lpstr>siNTP!Zone_d_impression</vt:lpstr>
      <vt:lpstr>siSRR!Zone_d_impression</vt:lpstr>
    </vt:vector>
  </TitlesOfParts>
  <Company>CNRS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marlene</dc:creator>
  <cp:lastModifiedBy>Fatou Ndiaye</cp:lastModifiedBy>
  <dcterms:created xsi:type="dcterms:W3CDTF">2015-12-08T15:20:20Z</dcterms:created>
  <dcterms:modified xsi:type="dcterms:W3CDTF">2016-07-01T12:35:46Z</dcterms:modified>
</cp:coreProperties>
</file>