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fichiers shinny\fichiers mis à jour 12.5.16\"/>
    </mc:Choice>
  </mc:AlternateContent>
  <bookViews>
    <workbookView xWindow="9315" yWindow="-30" windowWidth="9975" windowHeight="10845" activeTab="2"/>
  </bookViews>
  <sheets>
    <sheet name="siNTP" sheetId="1" r:id="rId1"/>
    <sheet name="siTCF19" sheetId="5" r:id="rId2"/>
    <sheet name="siSRR" sheetId="3" r:id="rId3"/>
  </sheets>
  <externalReferences>
    <externalReference r:id="rId4"/>
  </externalReferences>
  <definedNames>
    <definedName name="_xlnm.Print_Area" localSheetId="0">siNTP!$A$1:$Q$83</definedName>
    <definedName name="_xlnm.Print_Area" localSheetId="2">siSRR!$A$1:$Q$83</definedName>
    <definedName name="_xlnm.Print_Area" localSheetId="1">siTCF19!$A$1:$Q$83</definedName>
  </definedNames>
  <calcPr calcId="152511"/>
</workbook>
</file>

<file path=xl/calcChain.xml><?xml version="1.0" encoding="utf-8"?>
<calcChain xmlns="http://schemas.openxmlformats.org/spreadsheetml/2006/main">
  <c r="B8" i="5" l="1"/>
  <c r="B13" i="5"/>
  <c r="B11" i="5"/>
  <c r="B12" i="5"/>
  <c r="B9" i="1"/>
  <c r="B10" i="1"/>
  <c r="B11" i="1"/>
  <c r="B12" i="1"/>
  <c r="B13" i="1"/>
  <c r="B8" i="1"/>
  <c r="B9" i="3"/>
  <c r="B10" i="3"/>
  <c r="B11" i="3"/>
  <c r="G11" i="3" s="1"/>
  <c r="B12" i="3"/>
  <c r="B13" i="3"/>
  <c r="B8" i="3"/>
  <c r="B10" i="5"/>
  <c r="G10" i="5" s="1"/>
  <c r="B9" i="5"/>
  <c r="D55" i="5"/>
  <c r="D54" i="5"/>
  <c r="D53" i="5"/>
  <c r="D52" i="5"/>
  <c r="D51" i="5"/>
  <c r="D50" i="5"/>
  <c r="D45" i="5"/>
  <c r="D44" i="5"/>
  <c r="D43" i="5"/>
  <c r="D42" i="5"/>
  <c r="D41" i="5"/>
  <c r="D40" i="5"/>
  <c r="D36" i="5"/>
  <c r="D35" i="5"/>
  <c r="D34" i="5"/>
  <c r="D33" i="5"/>
  <c r="D32" i="5"/>
  <c r="D31" i="5"/>
  <c r="D27" i="5"/>
  <c r="D26" i="5"/>
  <c r="D25" i="5"/>
  <c r="D24" i="5"/>
  <c r="D23" i="5"/>
  <c r="D22" i="5"/>
  <c r="G13" i="5"/>
  <c r="E13" i="5"/>
  <c r="G12" i="5"/>
  <c r="E12" i="5"/>
  <c r="G11" i="5"/>
  <c r="E11" i="5"/>
  <c r="E10" i="5"/>
  <c r="G9" i="5"/>
  <c r="E9" i="5"/>
  <c r="F9" i="5" s="1"/>
  <c r="H9" i="5" s="1"/>
  <c r="E8" i="5"/>
  <c r="D51" i="1"/>
  <c r="D52" i="1"/>
  <c r="D53" i="1"/>
  <c r="D54" i="1"/>
  <c r="D55" i="1"/>
  <c r="D50" i="1"/>
  <c r="D41" i="1"/>
  <c r="D42" i="1"/>
  <c r="D43" i="1"/>
  <c r="D44" i="1"/>
  <c r="D45" i="1"/>
  <c r="D40" i="1"/>
  <c r="D23" i="1"/>
  <c r="D24" i="1"/>
  <c r="D25" i="1"/>
  <c r="D26" i="1"/>
  <c r="D27" i="1"/>
  <c r="D22" i="1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E13" i="3"/>
  <c r="G13" i="3"/>
  <c r="E12" i="3"/>
  <c r="G12" i="3"/>
  <c r="E11" i="3"/>
  <c r="E10" i="3"/>
  <c r="G10" i="3"/>
  <c r="E9" i="3"/>
  <c r="G9" i="3"/>
  <c r="E8" i="3"/>
  <c r="F11" i="5" l="1"/>
  <c r="H11" i="5" s="1"/>
  <c r="F13" i="5"/>
  <c r="H13" i="5" s="1"/>
  <c r="E24" i="5"/>
  <c r="F24" i="5" s="1"/>
  <c r="E31" i="5"/>
  <c r="F31" i="5" s="1"/>
  <c r="E35" i="5"/>
  <c r="F35" i="5" s="1"/>
  <c r="E42" i="5"/>
  <c r="F42" i="5" s="1"/>
  <c r="E50" i="5"/>
  <c r="F50" i="5" s="1"/>
  <c r="E54" i="5"/>
  <c r="F54" i="5" s="1"/>
  <c r="E25" i="5"/>
  <c r="F25" i="5" s="1"/>
  <c r="E32" i="5"/>
  <c r="F32" i="5" s="1"/>
  <c r="E36" i="5"/>
  <c r="F36" i="5" s="1"/>
  <c r="E43" i="5"/>
  <c r="F43" i="5" s="1"/>
  <c r="E51" i="5"/>
  <c r="F51" i="5" s="1"/>
  <c r="E55" i="5"/>
  <c r="F55" i="5" s="1"/>
  <c r="F10" i="5"/>
  <c r="H10" i="5" s="1"/>
  <c r="F12" i="5"/>
  <c r="H12" i="5" s="1"/>
  <c r="E22" i="5"/>
  <c r="F22" i="5" s="1"/>
  <c r="E26" i="5"/>
  <c r="F26" i="5" s="1"/>
  <c r="E33" i="5"/>
  <c r="F33" i="5" s="1"/>
  <c r="E40" i="5"/>
  <c r="F40" i="5" s="1"/>
  <c r="E44" i="5"/>
  <c r="F44" i="5" s="1"/>
  <c r="E52" i="5"/>
  <c r="F52" i="5" s="1"/>
  <c r="E23" i="5"/>
  <c r="F23" i="5" s="1"/>
  <c r="E27" i="5"/>
  <c r="F27" i="5" s="1"/>
  <c r="E34" i="5"/>
  <c r="F34" i="5" s="1"/>
  <c r="E41" i="5"/>
  <c r="F41" i="5" s="1"/>
  <c r="E45" i="5"/>
  <c r="F45" i="5" s="1"/>
  <c r="E53" i="5"/>
  <c r="F53" i="5" s="1"/>
  <c r="F9" i="3"/>
  <c r="H9" i="3" s="1"/>
  <c r="F10" i="3"/>
  <c r="H10" i="3" s="1"/>
  <c r="F11" i="3"/>
  <c r="H11" i="3" s="1"/>
  <c r="F12" i="3"/>
  <c r="H12" i="3" s="1"/>
  <c r="B15" i="3" s="1"/>
  <c r="F13" i="3"/>
  <c r="H13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D36" i="1"/>
  <c r="D35" i="1"/>
  <c r="D34" i="1"/>
  <c r="D33" i="1"/>
  <c r="D32" i="1"/>
  <c r="D31" i="1"/>
  <c r="E13" i="1"/>
  <c r="G13" i="1"/>
  <c r="E12" i="1"/>
  <c r="G12" i="1"/>
  <c r="E11" i="1"/>
  <c r="G11" i="1"/>
  <c r="E10" i="1"/>
  <c r="G10" i="1"/>
  <c r="E9" i="1"/>
  <c r="G9" i="1"/>
  <c r="E8" i="1"/>
  <c r="E36" i="1" s="1"/>
  <c r="F36" i="1" s="1"/>
  <c r="G41" i="3" l="1"/>
  <c r="H41" i="3" s="1"/>
  <c r="J41" i="3" s="1"/>
  <c r="K41" i="3" s="1"/>
  <c r="G34" i="3"/>
  <c r="H34" i="3" s="1"/>
  <c r="J34" i="3" s="1"/>
  <c r="K34" i="3" s="1"/>
  <c r="G54" i="3"/>
  <c r="H54" i="3" s="1"/>
  <c r="J54" i="3" s="1"/>
  <c r="K54" i="3" s="1"/>
  <c r="G50" i="3"/>
  <c r="H50" i="3" s="1"/>
  <c r="J50" i="3" s="1"/>
  <c r="K50" i="3" s="1"/>
  <c r="G31" i="3"/>
  <c r="H31" i="3" s="1"/>
  <c r="J31" i="3" s="1"/>
  <c r="K31" i="3" s="1"/>
  <c r="G24" i="3"/>
  <c r="H24" i="3" s="1"/>
  <c r="J24" i="3" s="1"/>
  <c r="K24" i="3" s="1"/>
  <c r="B16" i="3"/>
  <c r="G53" i="3" s="1"/>
  <c r="H53" i="3" s="1"/>
  <c r="J53" i="3" s="1"/>
  <c r="K53" i="3" s="1"/>
  <c r="B16" i="5"/>
  <c r="G43" i="5" s="1"/>
  <c r="H43" i="5" s="1"/>
  <c r="J43" i="5" s="1"/>
  <c r="K43" i="5" s="1"/>
  <c r="G25" i="3"/>
  <c r="H25" i="3" s="1"/>
  <c r="J25" i="3" s="1"/>
  <c r="K25" i="3" s="1"/>
  <c r="G32" i="3"/>
  <c r="H32" i="3" s="1"/>
  <c r="J32" i="3" s="1"/>
  <c r="K32" i="3" s="1"/>
  <c r="G43" i="3"/>
  <c r="H43" i="3" s="1"/>
  <c r="J43" i="3" s="1"/>
  <c r="K43" i="3" s="1"/>
  <c r="G55" i="3"/>
  <c r="H55" i="3" s="1"/>
  <c r="J55" i="3" s="1"/>
  <c r="K55" i="3" s="1"/>
  <c r="G22" i="3"/>
  <c r="H22" i="3" s="1"/>
  <c r="J22" i="3" s="1"/>
  <c r="K22" i="3" s="1"/>
  <c r="G33" i="3"/>
  <c r="H33" i="3" s="1"/>
  <c r="J33" i="3" s="1"/>
  <c r="K33" i="3" s="1"/>
  <c r="G36" i="3"/>
  <c r="H36" i="3" s="1"/>
  <c r="J36" i="3" s="1"/>
  <c r="K36" i="3" s="1"/>
  <c r="G26" i="3"/>
  <c r="H26" i="3" s="1"/>
  <c r="J26" i="3" s="1"/>
  <c r="K26" i="3" s="1"/>
  <c r="G40" i="3"/>
  <c r="H40" i="3" s="1"/>
  <c r="J40" i="3" s="1"/>
  <c r="K40" i="3" s="1"/>
  <c r="B15" i="5"/>
  <c r="G25" i="5" s="1"/>
  <c r="H25" i="5" s="1"/>
  <c r="J25" i="5" s="1"/>
  <c r="K25" i="5" s="1"/>
  <c r="F9" i="1"/>
  <c r="H9" i="1" s="1"/>
  <c r="F10" i="1"/>
  <c r="H10" i="1" s="1"/>
  <c r="F11" i="1"/>
  <c r="H11" i="1" s="1"/>
  <c r="F12" i="1"/>
  <c r="H12" i="1" s="1"/>
  <c r="F13" i="1"/>
  <c r="H13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31" i="1"/>
  <c r="F31" i="1" s="1"/>
  <c r="E33" i="1"/>
  <c r="F33" i="1" s="1"/>
  <c r="E35" i="1"/>
  <c r="F35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50" i="1"/>
  <c r="F50" i="1" s="1"/>
  <c r="E51" i="1"/>
  <c r="F51" i="1" s="1"/>
  <c r="E53" i="1"/>
  <c r="F53" i="1" s="1"/>
  <c r="E55" i="1"/>
  <c r="F55" i="1" s="1"/>
  <c r="E52" i="1"/>
  <c r="F52" i="1" s="1"/>
  <c r="E54" i="1"/>
  <c r="F54" i="1" s="1"/>
  <c r="E32" i="1"/>
  <c r="F32" i="1" s="1"/>
  <c r="E34" i="1"/>
  <c r="F34" i="1" s="1"/>
  <c r="L36" i="3" l="1"/>
  <c r="M36" i="3" s="1"/>
  <c r="L22" i="3"/>
  <c r="M22" i="3" s="1"/>
  <c r="L31" i="3"/>
  <c r="M31" i="3" s="1"/>
  <c r="L34" i="3"/>
  <c r="M34" i="3" s="1"/>
  <c r="G52" i="3"/>
  <c r="H52" i="3" s="1"/>
  <c r="J52" i="3" s="1"/>
  <c r="K52" i="3" s="1"/>
  <c r="G44" i="3"/>
  <c r="H44" i="3" s="1"/>
  <c r="J44" i="3" s="1"/>
  <c r="K44" i="3" s="1"/>
  <c r="L26" i="3" s="1"/>
  <c r="M26" i="3" s="1"/>
  <c r="G51" i="3"/>
  <c r="H51" i="3" s="1"/>
  <c r="J51" i="3" s="1"/>
  <c r="K51" i="3" s="1"/>
  <c r="L32" i="3" s="1"/>
  <c r="M32" i="3" s="1"/>
  <c r="G35" i="3"/>
  <c r="H35" i="3" s="1"/>
  <c r="J35" i="3" s="1"/>
  <c r="K35" i="3" s="1"/>
  <c r="L35" i="3" s="1"/>
  <c r="M35" i="3" s="1"/>
  <c r="G23" i="3"/>
  <c r="H23" i="3" s="1"/>
  <c r="J23" i="3" s="1"/>
  <c r="K23" i="3" s="1"/>
  <c r="G45" i="3"/>
  <c r="H45" i="3" s="1"/>
  <c r="J45" i="3" s="1"/>
  <c r="K45" i="3" s="1"/>
  <c r="L33" i="3"/>
  <c r="M33" i="3" s="1"/>
  <c r="L25" i="3"/>
  <c r="M25" i="3" s="1"/>
  <c r="G42" i="3"/>
  <c r="H42" i="3" s="1"/>
  <c r="J42" i="3" s="1"/>
  <c r="K42" i="3" s="1"/>
  <c r="L24" i="3" s="1"/>
  <c r="G27" i="3"/>
  <c r="H27" i="3" s="1"/>
  <c r="J27" i="3" s="1"/>
  <c r="K27" i="3" s="1"/>
  <c r="G24" i="5"/>
  <c r="H24" i="5" s="1"/>
  <c r="J24" i="5" s="1"/>
  <c r="K24" i="5" s="1"/>
  <c r="G45" i="5"/>
  <c r="H45" i="5" s="1"/>
  <c r="J45" i="5" s="1"/>
  <c r="K45" i="5" s="1"/>
  <c r="G33" i="5"/>
  <c r="H33" i="5" s="1"/>
  <c r="J33" i="5" s="1"/>
  <c r="K33" i="5" s="1"/>
  <c r="G53" i="5"/>
  <c r="H53" i="5" s="1"/>
  <c r="J53" i="5" s="1"/>
  <c r="K53" i="5" s="1"/>
  <c r="L25" i="5" s="1"/>
  <c r="G50" i="5"/>
  <c r="H50" i="5" s="1"/>
  <c r="J50" i="5" s="1"/>
  <c r="K50" i="5" s="1"/>
  <c r="B15" i="1"/>
  <c r="B16" i="1"/>
  <c r="G50" i="1" s="1"/>
  <c r="H50" i="1" s="1"/>
  <c r="J50" i="1" s="1"/>
  <c r="K50" i="1" s="1"/>
  <c r="G35" i="1"/>
  <c r="H35" i="1" s="1"/>
  <c r="J35" i="1" s="1"/>
  <c r="K35" i="1" s="1"/>
  <c r="G43" i="1"/>
  <c r="H43" i="1" s="1"/>
  <c r="J43" i="1" s="1"/>
  <c r="K43" i="1" s="1"/>
  <c r="G26" i="1"/>
  <c r="H26" i="1" s="1"/>
  <c r="J26" i="1" s="1"/>
  <c r="K26" i="1" s="1"/>
  <c r="G22" i="1"/>
  <c r="H22" i="1" s="1"/>
  <c r="J22" i="1" s="1"/>
  <c r="K22" i="1" s="1"/>
  <c r="G42" i="1"/>
  <c r="H42" i="1" s="1"/>
  <c r="J42" i="1" s="1"/>
  <c r="K42" i="1" s="1"/>
  <c r="G44" i="1"/>
  <c r="H44" i="1" s="1"/>
  <c r="J44" i="1" s="1"/>
  <c r="K44" i="1" s="1"/>
  <c r="G33" i="1"/>
  <c r="H33" i="1" s="1"/>
  <c r="J33" i="1" s="1"/>
  <c r="K33" i="1" s="1"/>
  <c r="G31" i="1"/>
  <c r="H31" i="1" s="1"/>
  <c r="J31" i="1" s="1"/>
  <c r="K31" i="1" s="1"/>
  <c r="G55" i="1"/>
  <c r="H55" i="1" s="1"/>
  <c r="J55" i="1" s="1"/>
  <c r="K55" i="1" s="1"/>
  <c r="G23" i="1"/>
  <c r="H23" i="1" s="1"/>
  <c r="J23" i="1" s="1"/>
  <c r="K23" i="1" s="1"/>
  <c r="G40" i="1"/>
  <c r="H40" i="1" s="1"/>
  <c r="J40" i="1" s="1"/>
  <c r="K40" i="1" s="1"/>
  <c r="G53" i="1"/>
  <c r="H53" i="1" s="1"/>
  <c r="J53" i="1" s="1"/>
  <c r="K53" i="1" s="1"/>
  <c r="G36" i="1"/>
  <c r="H36" i="1" s="1"/>
  <c r="J36" i="1" s="1"/>
  <c r="K36" i="1" s="1"/>
  <c r="G23" i="5"/>
  <c r="H23" i="5" s="1"/>
  <c r="J23" i="5" s="1"/>
  <c r="K23" i="5" s="1"/>
  <c r="G32" i="5"/>
  <c r="H32" i="5" s="1"/>
  <c r="J32" i="5" s="1"/>
  <c r="K32" i="5" s="1"/>
  <c r="G54" i="5"/>
  <c r="H54" i="5" s="1"/>
  <c r="J54" i="5" s="1"/>
  <c r="K54" i="5" s="1"/>
  <c r="G31" i="5"/>
  <c r="H31" i="5" s="1"/>
  <c r="J31" i="5" s="1"/>
  <c r="K31" i="5" s="1"/>
  <c r="G40" i="5"/>
  <c r="H40" i="5" s="1"/>
  <c r="J40" i="5" s="1"/>
  <c r="K40" i="5" s="1"/>
  <c r="G55" i="5"/>
  <c r="H55" i="5" s="1"/>
  <c r="J55" i="5" s="1"/>
  <c r="K55" i="5" s="1"/>
  <c r="G34" i="1"/>
  <c r="H34" i="1" s="1"/>
  <c r="J34" i="1" s="1"/>
  <c r="K34" i="1" s="1"/>
  <c r="L34" i="1" s="1"/>
  <c r="M34" i="1" s="1"/>
  <c r="G24" i="1"/>
  <c r="H24" i="1" s="1"/>
  <c r="J24" i="1" s="1"/>
  <c r="K24" i="1" s="1"/>
  <c r="G27" i="1"/>
  <c r="H27" i="1" s="1"/>
  <c r="J27" i="1" s="1"/>
  <c r="K27" i="1" s="1"/>
  <c r="G32" i="1"/>
  <c r="H32" i="1" s="1"/>
  <c r="J32" i="1" s="1"/>
  <c r="K32" i="1" s="1"/>
  <c r="G45" i="1"/>
  <c r="H45" i="1" s="1"/>
  <c r="J45" i="1" s="1"/>
  <c r="K45" i="1" s="1"/>
  <c r="G41" i="5"/>
  <c r="H41" i="5" s="1"/>
  <c r="J41" i="5" s="1"/>
  <c r="K41" i="5" s="1"/>
  <c r="G34" i="5"/>
  <c r="H34" i="5" s="1"/>
  <c r="J34" i="5" s="1"/>
  <c r="K34" i="5" s="1"/>
  <c r="L34" i="5" s="1"/>
  <c r="M34" i="5" s="1"/>
  <c r="G42" i="5"/>
  <c r="H42" i="5" s="1"/>
  <c r="J42" i="5" s="1"/>
  <c r="K42" i="5" s="1"/>
  <c r="G52" i="5"/>
  <c r="H52" i="5" s="1"/>
  <c r="J52" i="5" s="1"/>
  <c r="K52" i="5" s="1"/>
  <c r="G26" i="5"/>
  <c r="H26" i="5" s="1"/>
  <c r="J26" i="5" s="1"/>
  <c r="K26" i="5" s="1"/>
  <c r="G36" i="5"/>
  <c r="H36" i="5" s="1"/>
  <c r="J36" i="5" s="1"/>
  <c r="K36" i="5" s="1"/>
  <c r="L36" i="5" s="1"/>
  <c r="M36" i="5" s="1"/>
  <c r="G51" i="5"/>
  <c r="H51" i="5" s="1"/>
  <c r="J51" i="5" s="1"/>
  <c r="K51" i="5" s="1"/>
  <c r="G27" i="5"/>
  <c r="H27" i="5" s="1"/>
  <c r="J27" i="5" s="1"/>
  <c r="K27" i="5" s="1"/>
  <c r="G35" i="5"/>
  <c r="H35" i="5" s="1"/>
  <c r="J35" i="5" s="1"/>
  <c r="K35" i="5" s="1"/>
  <c r="L35" i="5" s="1"/>
  <c r="M35" i="5" s="1"/>
  <c r="G44" i="5"/>
  <c r="H44" i="5" s="1"/>
  <c r="J44" i="5" s="1"/>
  <c r="K44" i="5" s="1"/>
  <c r="G22" i="5"/>
  <c r="H22" i="5" s="1"/>
  <c r="J22" i="5" s="1"/>
  <c r="K22" i="5" s="1"/>
  <c r="L55" i="3"/>
  <c r="L27" i="1"/>
  <c r="M27" i="1" s="1"/>
  <c r="L40" i="3" l="1"/>
  <c r="L52" i="3"/>
  <c r="L50" i="3"/>
  <c r="L33" i="5"/>
  <c r="M33" i="5" s="1"/>
  <c r="L31" i="5"/>
  <c r="M31" i="5" s="1"/>
  <c r="L50" i="5"/>
  <c r="L31" i="1"/>
  <c r="M31" i="1" s="1"/>
  <c r="L22" i="1"/>
  <c r="M22" i="1" s="1"/>
  <c r="L53" i="1"/>
  <c r="L36" i="1"/>
  <c r="M36" i="1" s="1"/>
  <c r="L53" i="3"/>
  <c r="O53" i="3" s="1"/>
  <c r="L27" i="3"/>
  <c r="M27" i="3" s="1"/>
  <c r="M24" i="3"/>
  <c r="L42" i="3"/>
  <c r="O52" i="3" s="1"/>
  <c r="L44" i="3"/>
  <c r="L51" i="3"/>
  <c r="M50" i="3" s="1"/>
  <c r="B66" i="3" s="1"/>
  <c r="L43" i="3"/>
  <c r="L54" i="3"/>
  <c r="N53" i="3" s="1"/>
  <c r="C68" i="3" s="1"/>
  <c r="L23" i="3"/>
  <c r="M25" i="5"/>
  <c r="L43" i="5"/>
  <c r="L26" i="5"/>
  <c r="M26" i="5" s="1"/>
  <c r="L53" i="5"/>
  <c r="L55" i="5"/>
  <c r="L27" i="5"/>
  <c r="M27" i="5" s="1"/>
  <c r="L55" i="1"/>
  <c r="G51" i="1"/>
  <c r="H51" i="1" s="1"/>
  <c r="J51" i="1" s="1"/>
  <c r="K51" i="1" s="1"/>
  <c r="L32" i="1" s="1"/>
  <c r="M32" i="1" s="1"/>
  <c r="G52" i="1"/>
  <c r="H52" i="1" s="1"/>
  <c r="J52" i="1" s="1"/>
  <c r="K52" i="1" s="1"/>
  <c r="L33" i="1" s="1"/>
  <c r="M33" i="1" s="1"/>
  <c r="G54" i="1"/>
  <c r="H54" i="1" s="1"/>
  <c r="J54" i="1" s="1"/>
  <c r="K54" i="1" s="1"/>
  <c r="L35" i="1" s="1"/>
  <c r="M35" i="1" s="1"/>
  <c r="G25" i="1"/>
  <c r="H25" i="1" s="1"/>
  <c r="J25" i="1" s="1"/>
  <c r="K25" i="1" s="1"/>
  <c r="L25" i="1" s="1"/>
  <c r="L43" i="1" s="1"/>
  <c r="G41" i="1"/>
  <c r="H41" i="1" s="1"/>
  <c r="J41" i="1" s="1"/>
  <c r="K41" i="1" s="1"/>
  <c r="L23" i="1" s="1"/>
  <c r="M23" i="1" s="1"/>
  <c r="L52" i="5"/>
  <c r="L54" i="5"/>
  <c r="M53" i="5" s="1"/>
  <c r="B68" i="5" s="1"/>
  <c r="L32" i="5"/>
  <c r="L23" i="5"/>
  <c r="L22" i="5"/>
  <c r="M22" i="5" s="1"/>
  <c r="L24" i="5"/>
  <c r="O50" i="3"/>
  <c r="N50" i="3"/>
  <c r="C66" i="3" s="1"/>
  <c r="L50" i="1"/>
  <c r="L40" i="1"/>
  <c r="L45" i="1"/>
  <c r="O55" i="1" s="1"/>
  <c r="M53" i="3" l="1"/>
  <c r="B68" i="3" s="1"/>
  <c r="O53" i="5"/>
  <c r="L44" i="5"/>
  <c r="O53" i="1"/>
  <c r="L41" i="1"/>
  <c r="M25" i="1"/>
  <c r="O54" i="3"/>
  <c r="L45" i="3"/>
  <c r="M23" i="3"/>
  <c r="L41" i="3"/>
  <c r="L45" i="5"/>
  <c r="N53" i="5"/>
  <c r="C68" i="5" s="1"/>
  <c r="L26" i="1"/>
  <c r="L54" i="1"/>
  <c r="M53" i="1" s="1"/>
  <c r="B68" i="1" s="1"/>
  <c r="L24" i="1"/>
  <c r="L52" i="1"/>
  <c r="M24" i="5"/>
  <c r="L42" i="5"/>
  <c r="O52" i="5" s="1"/>
  <c r="O54" i="5"/>
  <c r="L40" i="5"/>
  <c r="M23" i="5"/>
  <c r="L41" i="5"/>
  <c r="M32" i="5"/>
  <c r="L51" i="5"/>
  <c r="L51" i="1"/>
  <c r="O51" i="1" s="1"/>
  <c r="O50" i="1"/>
  <c r="M50" i="1"/>
  <c r="B66" i="1" s="1"/>
  <c r="N53" i="1" l="1"/>
  <c r="C68" i="1" s="1"/>
  <c r="O55" i="3"/>
  <c r="P53" i="3" s="1"/>
  <c r="N59" i="3" s="1"/>
  <c r="N43" i="3"/>
  <c r="C67" i="3" s="1"/>
  <c r="M43" i="3"/>
  <c r="B67" i="3" s="1"/>
  <c r="N40" i="3"/>
  <c r="C65" i="3" s="1"/>
  <c r="M40" i="3"/>
  <c r="B65" i="3" s="1"/>
  <c r="O51" i="3"/>
  <c r="N43" i="5"/>
  <c r="C67" i="5" s="1"/>
  <c r="M43" i="5"/>
  <c r="B67" i="5" s="1"/>
  <c r="O55" i="5"/>
  <c r="P53" i="5" s="1"/>
  <c r="N59" i="5" s="1"/>
  <c r="M24" i="1"/>
  <c r="L42" i="1"/>
  <c r="M26" i="1"/>
  <c r="L44" i="1"/>
  <c r="N50" i="1"/>
  <c r="C66" i="1" s="1"/>
  <c r="O51" i="5"/>
  <c r="N50" i="5"/>
  <c r="C66" i="5" s="1"/>
  <c r="M50" i="5"/>
  <c r="B66" i="5" s="1"/>
  <c r="O50" i="5"/>
  <c r="N40" i="5"/>
  <c r="C65" i="5" s="1"/>
  <c r="M40" i="5"/>
  <c r="B65" i="5" s="1"/>
  <c r="Q53" i="3" l="1"/>
  <c r="O59" i="3" s="1"/>
  <c r="Q50" i="3"/>
  <c r="O58" i="3" s="1"/>
  <c r="P50" i="3"/>
  <c r="N58" i="3" s="1"/>
  <c r="Q53" i="5"/>
  <c r="O59" i="5" s="1"/>
  <c r="N43" i="1"/>
  <c r="C67" i="1" s="1"/>
  <c r="M43" i="1"/>
  <c r="B67" i="1" s="1"/>
  <c r="O54" i="1"/>
  <c r="N40" i="1"/>
  <c r="C65" i="1" s="1"/>
  <c r="O52" i="1"/>
  <c r="M40" i="1"/>
  <c r="B65" i="1" s="1"/>
  <c r="P50" i="5"/>
  <c r="N58" i="5" s="1"/>
  <c r="Q50" i="5"/>
  <c r="O58" i="5" s="1"/>
  <c r="Q53" i="1" l="1"/>
  <c r="O59" i="1" s="1"/>
  <c r="P53" i="1"/>
  <c r="N59" i="1" s="1"/>
  <c r="P50" i="1"/>
  <c r="N58" i="1" s="1"/>
  <c r="Q50" i="1"/>
  <c r="O58" i="1" s="1"/>
</calcChain>
</file>

<file path=xl/sharedStrings.xml><?xml version="1.0" encoding="utf-8"?>
<sst xmlns="http://schemas.openxmlformats.org/spreadsheetml/2006/main" count="294" uniqueCount="44">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</sst>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65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left"/>
    </xf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-1.5686362358410126</c:v>
                </c:pt>
                <c:pt idx="1">
                  <c:v>-0.99567862621735748</c:v>
                </c:pt>
                <c:pt idx="2">
                  <c:v>-0.50793839548740105</c:v>
                </c:pt>
                <c:pt idx="3">
                  <c:v>2.5919998502017653E-2</c:v>
                </c:pt>
                <c:pt idx="4">
                  <c:v>0.26599637049507918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67264"/>
        <c:axId val="127865024"/>
      </c:scatterChart>
      <c:valAx>
        <c:axId val="1278672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7865024"/>
        <c:crosses val="autoZero"/>
        <c:crossBetween val="midCat"/>
      </c:valAx>
      <c:valAx>
        <c:axId val="12786502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7867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0.14398117107806632</c:v>
                  </c:pt>
                  <c:pt idx="1">
                    <c:v>0.42304010090906091</c:v>
                  </c:pt>
                  <c:pt idx="2">
                    <c:v>0.19328935490060636</c:v>
                  </c:pt>
                  <c:pt idx="3">
                    <c:v>0.22976136620257331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0.14398117107806632</c:v>
                  </c:pt>
                  <c:pt idx="1">
                    <c:v>0.42304010090906091</c:v>
                  </c:pt>
                  <c:pt idx="2">
                    <c:v>0.19328935490060636</c:v>
                  </c:pt>
                  <c:pt idx="3">
                    <c:v>0.22976136620257331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0.60542441204263009</c:v>
                </c:pt>
                <c:pt idx="1">
                  <c:v>0.80427074725535519</c:v>
                </c:pt>
                <c:pt idx="2">
                  <c:v>1.3456200397425802</c:v>
                </c:pt>
                <c:pt idx="3">
                  <c:v>1.7406651323593596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14608"/>
        <c:axId val="127514048"/>
      </c:barChart>
      <c:catAx>
        <c:axId val="12751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7514048"/>
        <c:crosses val="autoZero"/>
        <c:auto val="1"/>
        <c:lblAlgn val="ctr"/>
        <c:lblOffset val="100"/>
        <c:noMultiLvlLbl val="0"/>
      </c:catAx>
      <c:valAx>
        <c:axId val="127514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75146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1"/>
          <c:y val="2.720080182307738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0.92462119410581023</c:v>
                  </c:pt>
                  <c:pt idx="1">
                    <c:v>0.24416252049723458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0.92462119410581023</c:v>
                  </c:pt>
                  <c:pt idx="1">
                    <c:v>0.24416252049723458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1.4119033660357168</c:v>
                </c:pt>
                <c:pt idx="1">
                  <c:v>1.3119872169035909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29280"/>
        <c:axId val="218428720"/>
      </c:barChart>
      <c:catAx>
        <c:axId val="2184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8428720"/>
        <c:crosses val="autoZero"/>
        <c:auto val="1"/>
        <c:lblAlgn val="ctr"/>
        <c:lblOffset val="100"/>
        <c:noMultiLvlLbl val="0"/>
      </c:catAx>
      <c:valAx>
        <c:axId val="2184287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8429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siTCF19!$G$9:$G$13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siTCF19!$H$9:$H$13</c:f>
              <c:numCache>
                <c:formatCode>0.00</c:formatCode>
                <c:ptCount val="5"/>
                <c:pt idx="0">
                  <c:v>-1.5686362358410126</c:v>
                </c:pt>
                <c:pt idx="1">
                  <c:v>-0.99567862621735748</c:v>
                </c:pt>
                <c:pt idx="2">
                  <c:v>-0.50793839548740105</c:v>
                </c:pt>
                <c:pt idx="3">
                  <c:v>2.5919998502017653E-2</c:v>
                </c:pt>
                <c:pt idx="4">
                  <c:v>0.26599637049507918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61360"/>
        <c:axId val="272461920"/>
      </c:scatterChart>
      <c:valAx>
        <c:axId val="2724613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72461920"/>
        <c:crosses val="autoZero"/>
        <c:crossBetween val="midCat"/>
      </c:valAx>
      <c:valAx>
        <c:axId val="2724619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2461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siTCF19!$C$65:$C$68</c:f>
                <c:numCache>
                  <c:formatCode>General</c:formatCode>
                  <c:ptCount val="4"/>
                  <c:pt idx="0">
                    <c:v>0.18564331035227968</c:v>
                  </c:pt>
                  <c:pt idx="1">
                    <c:v>0.52293668506647784</c:v>
                  </c:pt>
                  <c:pt idx="2">
                    <c:v>0.12308938530554289</c:v>
                  </c:pt>
                  <c:pt idx="3">
                    <c:v>0.31776137413037525</c:v>
                  </c:pt>
                </c:numCache>
              </c:numRef>
            </c:plus>
            <c:minus>
              <c:numRef>
                <c:f>siTCF19!$C$65:$C$68</c:f>
                <c:numCache>
                  <c:formatCode>General</c:formatCode>
                  <c:ptCount val="4"/>
                  <c:pt idx="0">
                    <c:v>0.18564331035227968</c:v>
                  </c:pt>
                  <c:pt idx="1">
                    <c:v>0.52293668506647784</c:v>
                  </c:pt>
                  <c:pt idx="2">
                    <c:v>0.12308938530554289</c:v>
                  </c:pt>
                  <c:pt idx="3">
                    <c:v>0.31776137413037525</c:v>
                  </c:pt>
                </c:numCache>
              </c:numRef>
            </c:minus>
          </c:errBars>
          <c:cat>
            <c:strRef>
              <c:f>(siTCF19!$A$65,siTCF19!$A$66,siTCF19!$A$67,siTCF19!$A$68)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siTCF19!$B$65:$B$68</c:f>
              <c:numCache>
                <c:formatCode>0.0</c:formatCode>
                <c:ptCount val="4"/>
                <c:pt idx="0">
                  <c:v>0.51592572347933074</c:v>
                </c:pt>
                <c:pt idx="1">
                  <c:v>1.3680146302476015</c:v>
                </c:pt>
                <c:pt idx="2">
                  <c:v>0.84041665005514077</c:v>
                </c:pt>
                <c:pt idx="3">
                  <c:v>1.9500820571676396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786256"/>
        <c:axId val="225786816"/>
      </c:barChart>
      <c:catAx>
        <c:axId val="22578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5786816"/>
        <c:crosses val="autoZero"/>
        <c:auto val="1"/>
        <c:lblAlgn val="ctr"/>
        <c:lblOffset val="100"/>
        <c:noMultiLvlLbl val="0"/>
      </c:catAx>
      <c:valAx>
        <c:axId val="2257868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siTCF19!$M$48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57862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1"/>
          <c:y val="2.720080182307741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siTCF19!$O$58:$O$59</c:f>
                <c:numCache>
                  <c:formatCode>General</c:formatCode>
                  <c:ptCount val="2"/>
                  <c:pt idx="0">
                    <c:v>1.05843983420293</c:v>
                  </c:pt>
                  <c:pt idx="1">
                    <c:v>0.66296972916025254</c:v>
                  </c:pt>
                </c:numCache>
              </c:numRef>
            </c:plus>
            <c:minus>
              <c:numRef>
                <c:f>siTCF19!$O$58:$O$59</c:f>
                <c:numCache>
                  <c:formatCode>General</c:formatCode>
                  <c:ptCount val="2"/>
                  <c:pt idx="0">
                    <c:v>1.05843983420293</c:v>
                  </c:pt>
                  <c:pt idx="1">
                    <c:v>0.66296972916025254</c:v>
                  </c:pt>
                </c:numCache>
              </c:numRef>
            </c:minus>
          </c:errBars>
          <c:cat>
            <c:strRef>
              <c:f>siTCF19!$M$58:$M$59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siTCF19!$N$58:$N$59</c:f>
              <c:numCache>
                <c:formatCode>0.0</c:formatCode>
                <c:ptCount val="2"/>
                <c:pt idx="0">
                  <c:v>2.7784683342537417</c:v>
                </c:pt>
                <c:pt idx="1">
                  <c:v>2.378255801278645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982752"/>
        <c:axId val="225983312"/>
      </c:barChart>
      <c:catAx>
        <c:axId val="2259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5983312"/>
        <c:crosses val="autoZero"/>
        <c:auto val="1"/>
        <c:lblAlgn val="ctr"/>
        <c:lblOffset val="100"/>
        <c:noMultiLvlLbl val="0"/>
      </c:catAx>
      <c:valAx>
        <c:axId val="225983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siTCF19!$M$57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59827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siSRR!$G$9:$G$13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siSRR!$H$9:$H$13</c:f>
              <c:numCache>
                <c:formatCode>0.00</c:formatCode>
                <c:ptCount val="5"/>
                <c:pt idx="0">
                  <c:v>-1.5686362358410126</c:v>
                </c:pt>
                <c:pt idx="1">
                  <c:v>-0.99567862621735748</c:v>
                </c:pt>
                <c:pt idx="2">
                  <c:v>-0.50793839548740105</c:v>
                </c:pt>
                <c:pt idx="3">
                  <c:v>2.5919998502017653E-2</c:v>
                </c:pt>
                <c:pt idx="4">
                  <c:v>0.26599637049507918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97424"/>
        <c:axId val="272797984"/>
      </c:scatterChart>
      <c:valAx>
        <c:axId val="2727974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72797984"/>
        <c:crosses val="autoZero"/>
        <c:crossBetween val="midCat"/>
      </c:valAx>
      <c:valAx>
        <c:axId val="27279798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2797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siSRR!$C$65:$C$68</c:f>
                <c:numCache>
                  <c:formatCode>General</c:formatCode>
                  <c:ptCount val="4"/>
                  <c:pt idx="0">
                    <c:v>0.11978181295802502</c:v>
                  </c:pt>
                  <c:pt idx="1">
                    <c:v>0.29950246566779198</c:v>
                  </c:pt>
                  <c:pt idx="2">
                    <c:v>0.39466679744801048</c:v>
                  </c:pt>
                  <c:pt idx="3">
                    <c:v>0.64665048848577733</c:v>
                  </c:pt>
                </c:numCache>
              </c:numRef>
            </c:plus>
            <c:minus>
              <c:numRef>
                <c:f>siSRR!$C$65:$C$68</c:f>
                <c:numCache>
                  <c:formatCode>General</c:formatCode>
                  <c:ptCount val="4"/>
                  <c:pt idx="0">
                    <c:v>0.11978181295802502</c:v>
                  </c:pt>
                  <c:pt idx="1">
                    <c:v>0.29950246566779198</c:v>
                  </c:pt>
                  <c:pt idx="2">
                    <c:v>0.39466679744801048</c:v>
                  </c:pt>
                  <c:pt idx="3">
                    <c:v>0.64665048848577733</c:v>
                  </c:pt>
                </c:numCache>
              </c:numRef>
            </c:minus>
          </c:errBars>
          <c:cat>
            <c:strRef>
              <c:f>(siSRR!$A$65,siSRR!$A$66,siSRR!$A$67,siSRR!$A$68)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siSRR!$B$65:$B$68</c:f>
              <c:numCache>
                <c:formatCode>0.0</c:formatCode>
                <c:ptCount val="4"/>
                <c:pt idx="0">
                  <c:v>0.52502303830414498</c:v>
                </c:pt>
                <c:pt idx="1">
                  <c:v>0.87284188881298219</c:v>
                </c:pt>
                <c:pt idx="2">
                  <c:v>1.0873061721361372</c:v>
                </c:pt>
                <c:pt idx="3">
                  <c:v>2.2926707211692907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800224"/>
        <c:axId val="272800784"/>
      </c:barChart>
      <c:catAx>
        <c:axId val="2728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2800784"/>
        <c:crosses val="autoZero"/>
        <c:auto val="1"/>
        <c:lblAlgn val="ctr"/>
        <c:lblOffset val="100"/>
        <c:noMultiLvlLbl val="0"/>
      </c:catAx>
      <c:valAx>
        <c:axId val="272800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siSRR!$M$48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28002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7"/>
          <c:y val="2.720080182307740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siSRR!$O$58:$O$59</c:f>
                <c:numCache>
                  <c:formatCode>General</c:formatCode>
                  <c:ptCount val="2"/>
                  <c:pt idx="0">
                    <c:v>0.82084155238846035</c:v>
                  </c:pt>
                  <c:pt idx="1">
                    <c:v>1.6918728575333188</c:v>
                  </c:pt>
                </c:numCache>
              </c:numRef>
            </c:plus>
            <c:minus>
              <c:numRef>
                <c:f>siSRR!$O$58:$O$59</c:f>
                <c:numCache>
                  <c:formatCode>General</c:formatCode>
                  <c:ptCount val="2"/>
                  <c:pt idx="0">
                    <c:v>0.82084155238846035</c:v>
                  </c:pt>
                  <c:pt idx="1">
                    <c:v>1.6918728575333188</c:v>
                  </c:pt>
                </c:numCache>
              </c:numRef>
            </c:minus>
          </c:errBars>
          <c:cat>
            <c:strRef>
              <c:f>siSRR!$M$58:$M$59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siSRR!$N$58:$N$59</c:f>
              <c:numCache>
                <c:formatCode>0.0</c:formatCode>
                <c:ptCount val="2"/>
                <c:pt idx="0">
                  <c:v>1.7795171193531252</c:v>
                </c:pt>
                <c:pt idx="1">
                  <c:v>2.4891726236731597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929344"/>
        <c:axId val="272929904"/>
      </c:barChart>
      <c:catAx>
        <c:axId val="27292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2929904"/>
        <c:crosses val="autoZero"/>
        <c:auto val="1"/>
        <c:lblAlgn val="ctr"/>
        <c:lblOffset val="100"/>
        <c:noMultiLvlLbl val="0"/>
      </c:catAx>
      <c:valAx>
        <c:axId val="2729299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siSRR!$M$57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29293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16" zoomScale="80" zoomScaleNormal="80" workbookViewId="0">
      <selection activeCell="B59" sqref="B59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42535</v>
      </c>
    </row>
    <row r="2" spans="1:20" x14ac:dyDescent="0.2">
      <c r="A2" s="1" t="s">
        <v>1</v>
      </c>
      <c r="B2" s="2">
        <v>81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4.7E-2</v>
      </c>
      <c r="D8">
        <v>4.7E-2</v>
      </c>
      <c r="E8" s="11">
        <f t="shared" ref="E8:E13" si="0">AVERAGE(C8:D8)</f>
        <v>4.7E-2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 t="shared" ref="B9:B13" si="1">A9/23</f>
        <v>0.13695652173913042</v>
      </c>
      <c r="C9">
        <v>7.3999999999999996E-2</v>
      </c>
      <c r="D9">
        <v>7.3999999999999996E-2</v>
      </c>
      <c r="E9" s="11">
        <f t="shared" si="0"/>
        <v>7.3999999999999996E-2</v>
      </c>
      <c r="F9" s="12">
        <f>(E9-$E$8)</f>
        <v>2.6999999999999996E-2</v>
      </c>
      <c r="G9" s="12">
        <f>LOG(B9)</f>
        <v>-0.86341728222799241</v>
      </c>
      <c r="H9" s="12">
        <f>LOG(F9)</f>
        <v>-1.5686362358410126</v>
      </c>
      <c r="N9"/>
      <c r="O9"/>
      <c r="P9"/>
    </row>
    <row r="10" spans="1:20" ht="15" x14ac:dyDescent="0.3">
      <c r="A10" s="10">
        <v>10.4</v>
      </c>
      <c r="B10" s="10">
        <f t="shared" si="1"/>
        <v>0.45217391304347826</v>
      </c>
      <c r="C10">
        <v>0.152</v>
      </c>
      <c r="D10">
        <v>0.14399999999999999</v>
      </c>
      <c r="E10" s="11">
        <f t="shared" si="0"/>
        <v>0.14799999999999999</v>
      </c>
      <c r="F10" s="12">
        <f>(E10-$E$8)</f>
        <v>0.10099999999999999</v>
      </c>
      <c r="G10" s="12">
        <f>LOG(B10)</f>
        <v>-0.34469449671881253</v>
      </c>
      <c r="H10" s="12">
        <f>LOG(F10)</f>
        <v>-0.99567862621735748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>
        <v>0.35299999999999998</v>
      </c>
      <c r="D11">
        <v>0.36199999999999999</v>
      </c>
      <c r="E11" s="11">
        <f t="shared" si="0"/>
        <v>0.35749999999999998</v>
      </c>
      <c r="F11" s="12">
        <f>(E11-$E$8)</f>
        <v>0.3105</v>
      </c>
      <c r="G11" s="12">
        <f>LOG(B11)</f>
        <v>0.13658271777200767</v>
      </c>
      <c r="H11" s="12">
        <f>LOG(F11)</f>
        <v>-0.50793839548740105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1"/>
        <v>4.6086956521739131</v>
      </c>
      <c r="C12">
        <v>1.093</v>
      </c>
      <c r="D12">
        <v>1.1240000000000001</v>
      </c>
      <c r="E12" s="11">
        <f t="shared" si="0"/>
        <v>1.1085</v>
      </c>
      <c r="F12" s="12">
        <f>(E12-$E$8)</f>
        <v>1.0615000000000001</v>
      </c>
      <c r="G12" s="12">
        <f>LOG(B12)</f>
        <v>0.66357802924717735</v>
      </c>
      <c r="H12" s="12">
        <f>LOG(F12)</f>
        <v>2.5919998502017653E-2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 t="shared" si="1"/>
        <v>9.1304347826086953</v>
      </c>
      <c r="C13">
        <v>1.88</v>
      </c>
      <c r="D13">
        <v>1.9039999999999999</v>
      </c>
      <c r="E13" s="11">
        <f t="shared" si="0"/>
        <v>1.8919999999999999</v>
      </c>
      <c r="F13" s="12">
        <f>(E13-$E$8)</f>
        <v>1.845</v>
      </c>
      <c r="G13" s="12">
        <f>LOG(B13)</f>
        <v>0.96049145871632635</v>
      </c>
      <c r="H13" s="12">
        <f>LOG(F13)</f>
        <v>0.26599637049507918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1.0106994234823914</v>
      </c>
      <c r="N15"/>
    </row>
    <row r="16" spans="1:20" ht="15" x14ac:dyDescent="0.25">
      <c r="A16" s="5" t="s">
        <v>11</v>
      </c>
      <c r="B16" s="11">
        <f>INTERCEPT(H9:H13,G9:G13)</f>
        <v>-0.66775783587094695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0.372</v>
      </c>
      <c r="C22">
        <v>0.39</v>
      </c>
      <c r="D22" s="27">
        <f>AVERAGE(B22:C22)</f>
        <v>0.38100000000000001</v>
      </c>
      <c r="E22" s="27">
        <f t="shared" ref="E22:E27" si="2">D22-E$8</f>
        <v>0.33400000000000002</v>
      </c>
      <c r="F22" s="27">
        <f>LOG(E22)</f>
        <v>-0.4762535331884355</v>
      </c>
      <c r="G22" s="28">
        <f>(F22-$B$16)/$B$15</f>
        <v>0.18947700793444439</v>
      </c>
      <c r="H22" s="28">
        <f>10^G22</f>
        <v>1.5469526042722761</v>
      </c>
      <c r="I22" s="29">
        <v>500</v>
      </c>
      <c r="J22" s="30">
        <f>(H22*I22)</f>
        <v>773.47630213613809</v>
      </c>
      <c r="K22" s="31">
        <f>(0.05*J22/1000)*1000</f>
        <v>38.673815106806906</v>
      </c>
      <c r="L22" s="32">
        <f>K22+K40+K50</f>
        <v>39.069717520135789</v>
      </c>
      <c r="M22" s="33">
        <f>(L22*1000000/50000)/1000</f>
        <v>0.78139435040271576</v>
      </c>
      <c r="N22" s="34"/>
    </row>
    <row r="23" spans="1:17" ht="15" x14ac:dyDescent="0.3">
      <c r="B23">
        <v>0.32800000000000001</v>
      </c>
      <c r="C23">
        <v>0.32600000000000001</v>
      </c>
      <c r="D23" s="27">
        <f t="shared" ref="D23:D27" si="3">AVERAGE(B23:C23)</f>
        <v>0.32700000000000001</v>
      </c>
      <c r="E23" s="27">
        <f t="shared" si="2"/>
        <v>0.28000000000000003</v>
      </c>
      <c r="F23" s="27">
        <f t="shared" ref="F23:F27" si="4">LOG(E23)</f>
        <v>-0.55284196865778079</v>
      </c>
      <c r="G23" s="28">
        <f t="shared" ref="G23:G27" si="5">(F23-$B$16)/$B$15</f>
        <v>0.11369934972083047</v>
      </c>
      <c r="H23" s="28">
        <f t="shared" ref="H23:H27" si="6">10^G23</f>
        <v>1.2992698174085555</v>
      </c>
      <c r="I23" s="29">
        <v>500</v>
      </c>
      <c r="J23" s="30">
        <f t="shared" ref="J23:J27" si="7">(H23*I23)</f>
        <v>649.63490870427779</v>
      </c>
      <c r="K23" s="31">
        <f t="shared" ref="K23:K27" si="8">(0.05*J23/1000)*1000</f>
        <v>32.481745435213888</v>
      </c>
      <c r="L23" s="32">
        <f>K23+K41+K51</f>
        <v>33.076223845001728</v>
      </c>
      <c r="M23" s="33">
        <f t="shared" ref="M23:M27" si="9">(L23*1000000/50000)/1000</f>
        <v>0.66152447690003457</v>
      </c>
      <c r="N23" s="34"/>
    </row>
    <row r="24" spans="1:17" ht="15" x14ac:dyDescent="0.3">
      <c r="B24">
        <v>0.32700000000000001</v>
      </c>
      <c r="C24">
        <v>0.31900000000000001</v>
      </c>
      <c r="D24" s="27">
        <f t="shared" si="3"/>
        <v>0.32300000000000001</v>
      </c>
      <c r="E24" s="27">
        <f t="shared" si="2"/>
        <v>0.27600000000000002</v>
      </c>
      <c r="F24" s="27">
        <f t="shared" si="4"/>
        <v>-0.55909091793478227</v>
      </c>
      <c r="G24" s="28">
        <f t="shared" si="5"/>
        <v>0.10751655280632293</v>
      </c>
      <c r="H24" s="28">
        <f t="shared" si="6"/>
        <v>1.2809039142916301</v>
      </c>
      <c r="I24" s="29">
        <v>500</v>
      </c>
      <c r="J24" s="30">
        <f t="shared" si="7"/>
        <v>640.45195714581507</v>
      </c>
      <c r="K24" s="31">
        <f t="shared" si="8"/>
        <v>32.022597857290755</v>
      </c>
      <c r="L24" s="32">
        <f t="shared" ref="L24:L27" si="10">K24+K42+K52</f>
        <v>32.478696447916057</v>
      </c>
      <c r="M24" s="33">
        <f t="shared" si="9"/>
        <v>0.64957392895832122</v>
      </c>
      <c r="N24" s="34"/>
    </row>
    <row r="25" spans="1:17" ht="15" x14ac:dyDescent="0.3">
      <c r="A25" s="1" t="s">
        <v>26</v>
      </c>
      <c r="B25">
        <v>0.33200000000000002</v>
      </c>
      <c r="C25">
        <v>0.32300000000000001</v>
      </c>
      <c r="D25" s="27">
        <f t="shared" si="3"/>
        <v>0.32750000000000001</v>
      </c>
      <c r="E25" s="27">
        <f t="shared" si="2"/>
        <v>0.28050000000000003</v>
      </c>
      <c r="F25" s="27">
        <f t="shared" si="4"/>
        <v>-0.55206713440781974</v>
      </c>
      <c r="G25" s="28">
        <f t="shared" si="5"/>
        <v>0.11446598145323153</v>
      </c>
      <c r="H25" s="28">
        <f t="shared" si="6"/>
        <v>1.3015653591923648</v>
      </c>
      <c r="I25" s="29">
        <v>500</v>
      </c>
      <c r="J25" s="30">
        <f t="shared" si="7"/>
        <v>650.78267959618245</v>
      </c>
      <c r="K25" s="31">
        <f t="shared" si="8"/>
        <v>32.539133979809122</v>
      </c>
      <c r="L25" s="32">
        <f t="shared" si="10"/>
        <v>33.564093842809136</v>
      </c>
      <c r="M25" s="33">
        <f t="shared" si="9"/>
        <v>0.67128187685618268</v>
      </c>
      <c r="N25" s="34"/>
    </row>
    <row r="26" spans="1:17" ht="15" x14ac:dyDescent="0.3">
      <c r="B26">
        <v>0.312</v>
      </c>
      <c r="C26">
        <v>0.28999999999999998</v>
      </c>
      <c r="D26" s="27">
        <f t="shared" si="3"/>
        <v>0.30099999999999999</v>
      </c>
      <c r="E26" s="27">
        <f t="shared" si="2"/>
        <v>0.254</v>
      </c>
      <c r="F26" s="27">
        <f t="shared" si="4"/>
        <v>-0.59516628338006194</v>
      </c>
      <c r="G26" s="28">
        <f t="shared" si="5"/>
        <v>7.1823086868664579E-2</v>
      </c>
      <c r="H26" s="28">
        <f t="shared" si="6"/>
        <v>1.1798399210604016</v>
      </c>
      <c r="I26" s="29">
        <v>500</v>
      </c>
      <c r="J26" s="30">
        <f t="shared" si="7"/>
        <v>589.9199605302008</v>
      </c>
      <c r="K26" s="31">
        <f t="shared" si="8"/>
        <v>29.495998026510041</v>
      </c>
      <c r="L26" s="32">
        <f t="shared" si="10"/>
        <v>30.520790124871017</v>
      </c>
      <c r="M26" s="33">
        <f t="shared" si="9"/>
        <v>0.61041580249742022</v>
      </c>
      <c r="N26" s="34"/>
    </row>
    <row r="27" spans="1:17" ht="15" x14ac:dyDescent="0.3">
      <c r="B27">
        <v>0.308</v>
      </c>
      <c r="C27">
        <v>0.30499999999999999</v>
      </c>
      <c r="D27" s="27">
        <f t="shared" si="3"/>
        <v>0.30649999999999999</v>
      </c>
      <c r="E27" s="27">
        <f t="shared" si="2"/>
        <v>0.25950000000000001</v>
      </c>
      <c r="F27" s="27">
        <f t="shared" si="4"/>
        <v>-0.58586263781552328</v>
      </c>
      <c r="G27" s="28">
        <f t="shared" si="5"/>
        <v>8.1028242574089554E-2</v>
      </c>
      <c r="H27" s="28">
        <f t="shared" si="6"/>
        <v>1.2051143075279043</v>
      </c>
      <c r="I27" s="29">
        <v>500</v>
      </c>
      <c r="J27" s="30">
        <f t="shared" si="7"/>
        <v>602.5571537639521</v>
      </c>
      <c r="K27" s="31">
        <f t="shared" si="8"/>
        <v>30.127857688197608</v>
      </c>
      <c r="L27" s="32">
        <f t="shared" si="10"/>
        <v>30.988468007880599</v>
      </c>
      <c r="M27" s="33">
        <f t="shared" si="9"/>
        <v>0.61976936015761186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0.372</v>
      </c>
      <c r="C31">
        <v>0.39</v>
      </c>
      <c r="D31" s="27">
        <f t="shared" ref="D31:D36" si="11">AVERAGE(B31:C31)</f>
        <v>0.38100000000000001</v>
      </c>
      <c r="E31" s="27">
        <f t="shared" ref="E31:E36" si="12">D31-E$8</f>
        <v>0.33400000000000002</v>
      </c>
      <c r="F31" s="27">
        <f>LOG(E31)</f>
        <v>-0.4762535331884355</v>
      </c>
      <c r="G31" s="28">
        <f>(F31-$B$16)/$B$15</f>
        <v>0.18947700793444439</v>
      </c>
      <c r="H31" s="28">
        <f>10^G31</f>
        <v>1.5469526042722761</v>
      </c>
      <c r="I31" s="29">
        <v>500</v>
      </c>
      <c r="J31" s="30">
        <f>(H31*I31)</f>
        <v>773.47630213613809</v>
      </c>
      <c r="K31" s="31">
        <f>(0.05*J31/1000)*1000</f>
        <v>38.673815106806906</v>
      </c>
      <c r="L31" s="32">
        <f>K31+K50</f>
        <v>38.864233325067062</v>
      </c>
      <c r="M31" s="33">
        <f>(L31*1000000/50000)/1000</f>
        <v>0.77728466650134109</v>
      </c>
      <c r="N31" s="35"/>
      <c r="Q31"/>
    </row>
    <row r="32" spans="1:17" ht="15" x14ac:dyDescent="0.3">
      <c r="B32">
        <v>0.32800000000000001</v>
      </c>
      <c r="C32">
        <v>0.32600000000000001</v>
      </c>
      <c r="D32" s="27">
        <f t="shared" si="11"/>
        <v>0.32700000000000001</v>
      </c>
      <c r="E32" s="27">
        <f t="shared" si="12"/>
        <v>0.28000000000000003</v>
      </c>
      <c r="F32" s="27">
        <f t="shared" ref="F32:F36" si="13">LOG(E32)</f>
        <v>-0.55284196865778079</v>
      </c>
      <c r="G32" s="28">
        <f t="shared" ref="G32:G36" si="14">(F32-$B$16)/$B$15</f>
        <v>0.11369934972083047</v>
      </c>
      <c r="H32" s="28">
        <f t="shared" ref="H32:H36" si="15">10^G32</f>
        <v>1.2992698174085555</v>
      </c>
      <c r="I32" s="29">
        <v>500</v>
      </c>
      <c r="J32" s="30">
        <f t="shared" ref="J32:J36" si="16">(H32*I32)</f>
        <v>649.63490870427779</v>
      </c>
      <c r="K32" s="31">
        <f t="shared" ref="K32:K36" si="17">(0.05*J32/1000)*1000</f>
        <v>32.481745435213888</v>
      </c>
      <c r="L32" s="32">
        <f>K32+K51</f>
        <v>32.904656195031386</v>
      </c>
      <c r="M32" s="33">
        <f t="shared" ref="M32:M36" si="18">(L32*1000000/50000)/1000</f>
        <v>0.65809312390062769</v>
      </c>
      <c r="N32" s="36"/>
      <c r="Q32"/>
    </row>
    <row r="33" spans="1:21" ht="15" x14ac:dyDescent="0.3">
      <c r="B33">
        <v>0.32700000000000001</v>
      </c>
      <c r="C33">
        <v>0.31900000000000001</v>
      </c>
      <c r="D33" s="27">
        <f t="shared" si="11"/>
        <v>0.32300000000000001</v>
      </c>
      <c r="E33" s="27">
        <f t="shared" si="12"/>
        <v>0.27600000000000002</v>
      </c>
      <c r="F33" s="27">
        <f t="shared" si="13"/>
        <v>-0.55909091793478227</v>
      </c>
      <c r="G33" s="28">
        <f t="shared" si="14"/>
        <v>0.10751655280632293</v>
      </c>
      <c r="H33" s="28">
        <f t="shared" si="15"/>
        <v>1.2809039142916301</v>
      </c>
      <c r="I33" s="29">
        <v>500</v>
      </c>
      <c r="J33" s="30">
        <f t="shared" si="16"/>
        <v>640.45195714581507</v>
      </c>
      <c r="K33" s="31">
        <f t="shared" si="17"/>
        <v>32.022597857290755</v>
      </c>
      <c r="L33" s="32">
        <f t="shared" ref="L33:L36" si="19">K33+K52</f>
        <v>32.228082052359483</v>
      </c>
      <c r="M33" s="33">
        <f t="shared" si="18"/>
        <v>0.64456164104718972</v>
      </c>
      <c r="N33" s="36"/>
      <c r="Q33"/>
      <c r="R33"/>
      <c r="S33"/>
    </row>
    <row r="34" spans="1:21" ht="15" x14ac:dyDescent="0.3">
      <c r="A34" s="1" t="s">
        <v>26</v>
      </c>
      <c r="B34">
        <v>0.33200000000000002</v>
      </c>
      <c r="C34">
        <v>0.32300000000000001</v>
      </c>
      <c r="D34" s="27">
        <f t="shared" si="11"/>
        <v>0.32750000000000001</v>
      </c>
      <c r="E34" s="27">
        <f t="shared" si="12"/>
        <v>0.28050000000000003</v>
      </c>
      <c r="F34" s="27">
        <f t="shared" si="13"/>
        <v>-0.55206713440781974</v>
      </c>
      <c r="G34" s="28">
        <f t="shared" si="14"/>
        <v>0.11446598145323153</v>
      </c>
      <c r="H34" s="28">
        <f t="shared" si="15"/>
        <v>1.3015653591923648</v>
      </c>
      <c r="I34" s="29">
        <v>500</v>
      </c>
      <c r="J34" s="30">
        <f t="shared" si="16"/>
        <v>650.78267959618245</v>
      </c>
      <c r="K34" s="31">
        <f t="shared" si="17"/>
        <v>32.539133979809122</v>
      </c>
      <c r="L34" s="32">
        <f t="shared" si="19"/>
        <v>33.055342256386929</v>
      </c>
      <c r="M34" s="33">
        <f t="shared" si="18"/>
        <v>0.66110684512773854</v>
      </c>
      <c r="N34" s="36"/>
      <c r="Q34"/>
      <c r="R34"/>
      <c r="S34"/>
    </row>
    <row r="35" spans="1:21" ht="15" x14ac:dyDescent="0.3">
      <c r="B35">
        <v>0.312</v>
      </c>
      <c r="C35">
        <v>0.28999999999999998</v>
      </c>
      <c r="D35" s="27">
        <f t="shared" si="11"/>
        <v>0.30099999999999999</v>
      </c>
      <c r="E35" s="27">
        <f t="shared" si="12"/>
        <v>0.254</v>
      </c>
      <c r="F35" s="27">
        <f t="shared" si="13"/>
        <v>-0.59516628338006194</v>
      </c>
      <c r="G35" s="28">
        <f t="shared" si="14"/>
        <v>7.1823086868664579E-2</v>
      </c>
      <c r="H35" s="28">
        <f t="shared" si="15"/>
        <v>1.1798399210604016</v>
      </c>
      <c r="I35" s="29">
        <v>500</v>
      </c>
      <c r="J35" s="30">
        <f t="shared" si="16"/>
        <v>589.9199605302008</v>
      </c>
      <c r="K35" s="31">
        <f t="shared" si="17"/>
        <v>29.495998026510041</v>
      </c>
      <c r="L35" s="32">
        <f t="shared" si="19"/>
        <v>30.097879365053522</v>
      </c>
      <c r="M35" s="33">
        <f t="shared" si="18"/>
        <v>0.60195758730107052</v>
      </c>
      <c r="N35" s="36"/>
      <c r="Q35"/>
      <c r="R35"/>
      <c r="S35"/>
    </row>
    <row r="36" spans="1:21" ht="15" x14ac:dyDescent="0.3">
      <c r="B36">
        <v>0.308</v>
      </c>
      <c r="C36">
        <v>0.30499999999999999</v>
      </c>
      <c r="D36" s="27">
        <f t="shared" si="11"/>
        <v>0.30649999999999999</v>
      </c>
      <c r="E36" s="27">
        <f t="shared" si="12"/>
        <v>0.25950000000000001</v>
      </c>
      <c r="F36" s="27">
        <f t="shared" si="13"/>
        <v>-0.58586263781552328</v>
      </c>
      <c r="G36" s="28">
        <f t="shared" si="14"/>
        <v>8.1028242574089554E-2</v>
      </c>
      <c r="H36" s="28">
        <f t="shared" si="15"/>
        <v>1.2051143075279043</v>
      </c>
      <c r="I36" s="29">
        <v>500</v>
      </c>
      <c r="J36" s="30">
        <f t="shared" si="16"/>
        <v>602.5571537639521</v>
      </c>
      <c r="K36" s="31">
        <f t="shared" si="17"/>
        <v>30.127857688197608</v>
      </c>
      <c r="L36" s="32">
        <f t="shared" si="19"/>
        <v>30.636609274619815</v>
      </c>
      <c r="M36" s="33">
        <f t="shared" si="18"/>
        <v>0.61273218549239628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7.0999999999999994E-2</v>
      </c>
      <c r="C40">
        <v>7.6999999999999999E-2</v>
      </c>
      <c r="D40" s="27">
        <f>AVERAGE(B40:C40)</f>
        <v>7.3999999999999996E-2</v>
      </c>
      <c r="E40" s="27">
        <f t="shared" ref="E40:E45" si="20">D40-E$8</f>
        <v>2.6999999999999996E-2</v>
      </c>
      <c r="F40" s="27">
        <f t="shared" ref="F40:F45" si="21">LOG(E40)</f>
        <v>-1.5686362358410126</v>
      </c>
      <c r="G40" s="28">
        <f t="shared" ref="G40:G45" si="22">(F40-$B$16)/$B$15</f>
        <v>-0.89134155916114555</v>
      </c>
      <c r="H40" s="27">
        <f t="shared" ref="H40:H45" si="23">10^G40</f>
        <v>0.1284276219179529</v>
      </c>
      <c r="I40" s="41">
        <v>16</v>
      </c>
      <c r="J40" s="42">
        <f t="shared" ref="J40:J45" si="24">H40*I40</f>
        <v>2.0548419506872464</v>
      </c>
      <c r="K40" s="30">
        <f>(0.1*J40/1000)*1000</f>
        <v>0.20548419506872465</v>
      </c>
      <c r="L40" s="43">
        <f>K40*100/L22</f>
        <v>0.52594236178652176</v>
      </c>
      <c r="M40" s="30">
        <f>AVERAGE(L40:L42)</f>
        <v>0.60542441204263009</v>
      </c>
      <c r="N40" s="44">
        <f>STDEV(L40:L42)</f>
        <v>0.14398117107806632</v>
      </c>
      <c r="R40"/>
      <c r="S40"/>
      <c r="T40"/>
      <c r="U40"/>
    </row>
    <row r="41" spans="1:21" ht="15" x14ac:dyDescent="0.3">
      <c r="B41">
        <v>7.0999999999999994E-2</v>
      </c>
      <c r="C41">
        <v>6.8000000000000005E-2</v>
      </c>
      <c r="D41" s="27">
        <f t="shared" ref="D41:D45" si="25">AVERAGE(B41:C41)</f>
        <v>6.9500000000000006E-2</v>
      </c>
      <c r="E41" s="27">
        <f t="shared" si="20"/>
        <v>2.2500000000000006E-2</v>
      </c>
      <c r="F41" s="27">
        <f t="shared" si="21"/>
        <v>-1.6478174818886373</v>
      </c>
      <c r="G41" s="28">
        <f t="shared" si="22"/>
        <v>-0.96968458005137581</v>
      </c>
      <c r="H41" s="27">
        <f t="shared" si="23"/>
        <v>0.10722978123146371</v>
      </c>
      <c r="I41" s="41">
        <v>16</v>
      </c>
      <c r="J41" s="42">
        <f t="shared" si="24"/>
        <v>1.7156764997034193</v>
      </c>
      <c r="K41" s="30">
        <f t="shared" ref="K41:K45" si="26">(0.1*J41/1000)*1000</f>
        <v>0.17156764997034193</v>
      </c>
      <c r="L41" s="43">
        <f t="shared" ref="L41:L45" si="27">K41*100/L23</f>
        <v>0.51870386043559258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8.4000000000000005E-2</v>
      </c>
      <c r="C42">
        <v>7.5999999999999998E-2</v>
      </c>
      <c r="D42" s="27">
        <f t="shared" si="25"/>
        <v>0.08</v>
      </c>
      <c r="E42" s="27">
        <f t="shared" si="20"/>
        <v>3.3000000000000002E-2</v>
      </c>
      <c r="F42" s="27">
        <f t="shared" si="21"/>
        <v>-1.4814860601221125</v>
      </c>
      <c r="G42" s="28">
        <f t="shared" si="22"/>
        <v>-0.80511396894582521</v>
      </c>
      <c r="H42" s="27">
        <f t="shared" si="23"/>
        <v>0.15663399722286001</v>
      </c>
      <c r="I42" s="41">
        <v>16</v>
      </c>
      <c r="J42" s="42">
        <f t="shared" si="24"/>
        <v>2.5061439555657601</v>
      </c>
      <c r="K42" s="30">
        <f t="shared" si="26"/>
        <v>0.250614395556576</v>
      </c>
      <c r="L42" s="43">
        <f t="shared" si="27"/>
        <v>0.77162701390577593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0.114</v>
      </c>
      <c r="C43">
        <v>0.115</v>
      </c>
      <c r="D43" s="27">
        <f t="shared" si="25"/>
        <v>0.1145</v>
      </c>
      <c r="E43" s="27">
        <f t="shared" si="20"/>
        <v>6.7500000000000004E-2</v>
      </c>
      <c r="F43" s="27">
        <f t="shared" si="21"/>
        <v>-1.1706962271689751</v>
      </c>
      <c r="G43" s="28">
        <f t="shared" si="22"/>
        <v>-0.49761420617530461</v>
      </c>
      <c r="H43" s="27">
        <f t="shared" si="23"/>
        <v>0.31796974151387913</v>
      </c>
      <c r="I43" s="41">
        <v>16</v>
      </c>
      <c r="J43" s="42">
        <f t="shared" si="24"/>
        <v>5.0875158642220661</v>
      </c>
      <c r="K43" s="30">
        <f t="shared" si="26"/>
        <v>0.50875158642220664</v>
      </c>
      <c r="L43" s="43">
        <f t="shared" si="27"/>
        <v>1.5157614229207113</v>
      </c>
      <c r="M43" s="30">
        <f>AVERAGE(L43:L45)</f>
        <v>1.3456200397425802</v>
      </c>
      <c r="N43" s="44">
        <f>STDEV(L43:L45)</f>
        <v>0.19328935490060636</v>
      </c>
      <c r="R43"/>
      <c r="S43"/>
      <c r="T43"/>
      <c r="U43"/>
    </row>
    <row r="44" spans="1:21" ht="15" x14ac:dyDescent="0.3">
      <c r="A44" s="45"/>
      <c r="B44">
        <v>0.105</v>
      </c>
      <c r="C44">
        <v>0.10100000000000001</v>
      </c>
      <c r="D44" s="27">
        <f t="shared" si="25"/>
        <v>0.10300000000000001</v>
      </c>
      <c r="E44" s="27">
        <f t="shared" si="20"/>
        <v>5.6000000000000008E-2</v>
      </c>
      <c r="F44" s="27">
        <f t="shared" si="21"/>
        <v>-1.2518119729937995</v>
      </c>
      <c r="G44" s="28">
        <f t="shared" si="22"/>
        <v>-0.57787124792302613</v>
      </c>
      <c r="H44" s="27">
        <f t="shared" si="23"/>
        <v>0.26431922488593407</v>
      </c>
      <c r="I44" s="41">
        <v>16</v>
      </c>
      <c r="J44" s="42">
        <f t="shared" si="24"/>
        <v>4.2291075981749451</v>
      </c>
      <c r="K44" s="30">
        <f t="shared" si="26"/>
        <v>0.42291075981749454</v>
      </c>
      <c r="L44" s="43">
        <f t="shared" si="27"/>
        <v>1.3856481371786955</v>
      </c>
      <c r="M44" s="30"/>
      <c r="N44" s="44"/>
      <c r="R44"/>
      <c r="S44"/>
      <c r="T44"/>
      <c r="U44"/>
    </row>
    <row r="45" spans="1:21" ht="15" x14ac:dyDescent="0.3">
      <c r="A45" s="46"/>
      <c r="B45">
        <v>9.5000000000000001E-2</v>
      </c>
      <c r="C45">
        <v>9.1999999999999998E-2</v>
      </c>
      <c r="D45" s="27">
        <f t="shared" si="25"/>
        <v>9.35E-2</v>
      </c>
      <c r="E45" s="27">
        <f t="shared" si="20"/>
        <v>4.65E-2</v>
      </c>
      <c r="F45" s="27">
        <f t="shared" si="21"/>
        <v>-1.332547047110046</v>
      </c>
      <c r="G45" s="28">
        <f t="shared" si="22"/>
        <v>-0.65775164781290796</v>
      </c>
      <c r="H45" s="27">
        <f t="shared" si="23"/>
        <v>0.21991170828799064</v>
      </c>
      <c r="I45" s="41">
        <v>16</v>
      </c>
      <c r="J45" s="42">
        <f t="shared" si="24"/>
        <v>3.5185873326078503</v>
      </c>
      <c r="K45" s="30">
        <f t="shared" si="26"/>
        <v>0.35185873326078504</v>
      </c>
      <c r="L45" s="43">
        <f t="shared" si="27"/>
        <v>1.1354505591283337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7.0000000000000007E-2</v>
      </c>
      <c r="C50">
        <v>7.3999999999999996E-2</v>
      </c>
      <c r="D50" s="27">
        <f>AVERAGE(B50:C50)</f>
        <v>7.2000000000000008E-2</v>
      </c>
      <c r="E50" s="27">
        <f t="shared" ref="E50:E55" si="28">D50-E$8</f>
        <v>2.5000000000000008E-2</v>
      </c>
      <c r="F50" s="27">
        <f t="shared" ref="F50:F55" si="29">LOG(E50)</f>
        <v>-1.6020599913279623</v>
      </c>
      <c r="G50" s="28">
        <f t="shared" ref="G50:G55" si="30">(F50-$B$16)/$B$15</f>
        <v>-0.92441148550164676</v>
      </c>
      <c r="H50" s="27">
        <f t="shared" ref="H50:H55" si="31">10^G50</f>
        <v>0.11901138641259687</v>
      </c>
      <c r="I50" s="41">
        <v>16</v>
      </c>
      <c r="J50" s="42">
        <f t="shared" ref="J50:J55" si="32">H50*I50</f>
        <v>1.9041821826015499</v>
      </c>
      <c r="K50" s="30">
        <f>(0.1*J50/1000)*1000</f>
        <v>0.19041821826015501</v>
      </c>
      <c r="L50" s="43">
        <f t="shared" ref="L50:L55" si="33">K50*100/L31</f>
        <v>0.48995748010121443</v>
      </c>
      <c r="M50" s="30">
        <f>AVERAGE(L50:L52)</f>
        <v>0.80427074725535519</v>
      </c>
      <c r="N50" s="44">
        <f>STDEV(L50:L52)</f>
        <v>0.42304010090906091</v>
      </c>
      <c r="O50" s="48">
        <f>L50/L40</f>
        <v>0.93158018007320453</v>
      </c>
      <c r="P50" s="30">
        <f>AVERAGE(O50:O52)</f>
        <v>1.4119033660357168</v>
      </c>
      <c r="Q50" s="44">
        <f>STDEV(O50:O52)</f>
        <v>0.92462119410581023</v>
      </c>
      <c r="S50"/>
      <c r="T50"/>
    </row>
    <row r="51" spans="1:25" ht="15" x14ac:dyDescent="0.3">
      <c r="B51">
        <v>0.105</v>
      </c>
      <c r="C51">
        <v>0.10100000000000001</v>
      </c>
      <c r="D51" s="27">
        <f t="shared" ref="D51:D55" si="34">AVERAGE(B51:C51)</f>
        <v>0.10300000000000001</v>
      </c>
      <c r="E51" s="27">
        <f t="shared" si="28"/>
        <v>5.6000000000000008E-2</v>
      </c>
      <c r="F51" s="27">
        <f t="shared" si="29"/>
        <v>-1.2518119729937995</v>
      </c>
      <c r="G51" s="28">
        <f t="shared" si="30"/>
        <v>-0.57787124792302613</v>
      </c>
      <c r="H51" s="27">
        <f t="shared" si="31"/>
        <v>0.26431922488593407</v>
      </c>
      <c r="I51" s="41">
        <v>16</v>
      </c>
      <c r="J51" s="42">
        <f t="shared" si="32"/>
        <v>4.2291075981749451</v>
      </c>
      <c r="K51" s="30">
        <f t="shared" ref="K51:K55" si="35">(0.1*J51/1000)*1000</f>
        <v>0.42291075981749454</v>
      </c>
      <c r="L51" s="43">
        <f t="shared" si="33"/>
        <v>1.2852611414956956</v>
      </c>
      <c r="M51" s="30"/>
      <c r="N51" s="44"/>
      <c r="O51" s="2">
        <f t="shared" ref="O51:O55" si="36">L51/L41</f>
        <v>2.4778322266897539</v>
      </c>
      <c r="P51" s="30"/>
      <c r="Q51" s="44"/>
      <c r="S51"/>
      <c r="T51"/>
    </row>
    <row r="52" spans="1:25" ht="15" x14ac:dyDescent="0.3">
      <c r="B52">
        <v>7.3999999999999996E-2</v>
      </c>
      <c r="C52">
        <v>7.3999999999999996E-2</v>
      </c>
      <c r="D52" s="27">
        <f t="shared" si="34"/>
        <v>7.3999999999999996E-2</v>
      </c>
      <c r="E52" s="27">
        <f t="shared" si="28"/>
        <v>2.6999999999999996E-2</v>
      </c>
      <c r="F52" s="27">
        <f t="shared" si="29"/>
        <v>-1.5686362358410126</v>
      </c>
      <c r="G52" s="28">
        <f t="shared" si="30"/>
        <v>-0.89134155916114555</v>
      </c>
      <c r="H52" s="27">
        <f t="shared" si="31"/>
        <v>0.1284276219179529</v>
      </c>
      <c r="I52" s="41">
        <v>16</v>
      </c>
      <c r="J52" s="42">
        <f t="shared" si="32"/>
        <v>2.0548419506872464</v>
      </c>
      <c r="K52" s="30">
        <f t="shared" si="35"/>
        <v>0.20548419506872465</v>
      </c>
      <c r="L52" s="43">
        <f t="shared" si="33"/>
        <v>0.63759362016915533</v>
      </c>
      <c r="M52" s="30"/>
      <c r="N52" s="44"/>
      <c r="O52" s="2">
        <f t="shared" si="36"/>
        <v>0.82629769134419195</v>
      </c>
      <c r="P52" s="30"/>
      <c r="Q52" s="44"/>
      <c r="S52"/>
      <c r="T52"/>
    </row>
    <row r="53" spans="1:25" ht="15" x14ac:dyDescent="0.3">
      <c r="A53" s="1" t="s">
        <v>26</v>
      </c>
      <c r="B53">
        <v>0.115</v>
      </c>
      <c r="C53">
        <v>0.11600000000000001</v>
      </c>
      <c r="D53" s="27">
        <f t="shared" si="34"/>
        <v>0.11550000000000001</v>
      </c>
      <c r="E53" s="27">
        <f t="shared" si="28"/>
        <v>6.8500000000000005E-2</v>
      </c>
      <c r="F53" s="27">
        <f t="shared" si="29"/>
        <v>-1.1643094285075744</v>
      </c>
      <c r="G53" s="28">
        <f t="shared" si="30"/>
        <v>-0.49129501917171958</v>
      </c>
      <c r="H53" s="27">
        <f t="shared" si="31"/>
        <v>0.32263017286112916</v>
      </c>
      <c r="I53" s="41">
        <v>16</v>
      </c>
      <c r="J53" s="42">
        <f t="shared" si="32"/>
        <v>5.1620827657780666</v>
      </c>
      <c r="K53" s="30">
        <f t="shared" si="35"/>
        <v>0.51620827657780666</v>
      </c>
      <c r="L53" s="43">
        <f t="shared" si="33"/>
        <v>1.5616485606893551</v>
      </c>
      <c r="M53" s="30">
        <f>AVERAGE(L53:L55)</f>
        <v>1.7406651323593596</v>
      </c>
      <c r="N53" s="44">
        <f>STDEV(L53:L55)</f>
        <v>0.22976136620257331</v>
      </c>
      <c r="O53" s="2">
        <f t="shared" si="36"/>
        <v>1.0302733247295766</v>
      </c>
      <c r="P53" s="30">
        <f>AVERAGE(O53:O55)</f>
        <v>1.3119872169035909</v>
      </c>
      <c r="Q53" s="44">
        <f>STDEV(O53:O55)</f>
        <v>0.24416252049723458</v>
      </c>
      <c r="S53"/>
      <c r="T53"/>
    </row>
    <row r="54" spans="1:25" ht="15" x14ac:dyDescent="0.3">
      <c r="A54" s="45"/>
      <c r="B54">
        <v>0.129</v>
      </c>
      <c r="C54">
        <v>0.125</v>
      </c>
      <c r="D54" s="27">
        <f t="shared" si="34"/>
        <v>0.127</v>
      </c>
      <c r="E54" s="27">
        <f t="shared" si="28"/>
        <v>0.08</v>
      </c>
      <c r="F54" s="27">
        <f t="shared" si="29"/>
        <v>-1.0969100130080565</v>
      </c>
      <c r="G54" s="28">
        <f t="shared" si="30"/>
        <v>-0.42460910451344119</v>
      </c>
      <c r="H54" s="27">
        <f t="shared" si="31"/>
        <v>0.3761758365896769</v>
      </c>
      <c r="I54" s="41">
        <v>16</v>
      </c>
      <c r="J54" s="42">
        <f t="shared" si="32"/>
        <v>6.0188133854348305</v>
      </c>
      <c r="K54" s="30">
        <f t="shared" si="35"/>
        <v>0.60188133854348314</v>
      </c>
      <c r="L54" s="43">
        <f t="shared" si="33"/>
        <v>1.999746664020204</v>
      </c>
      <c r="M54" s="30"/>
      <c r="N54" s="44"/>
      <c r="O54" s="2">
        <f t="shared" si="36"/>
        <v>1.443185041255761</v>
      </c>
      <c r="P54" s="30"/>
      <c r="Q54" s="44"/>
      <c r="S54"/>
      <c r="T54"/>
    </row>
    <row r="55" spans="1:25" ht="15" x14ac:dyDescent="0.3">
      <c r="A55" s="46"/>
      <c r="B55">
        <v>0.115</v>
      </c>
      <c r="C55">
        <v>0.114</v>
      </c>
      <c r="D55" s="27">
        <f t="shared" si="34"/>
        <v>0.1145</v>
      </c>
      <c r="E55" s="27">
        <f t="shared" si="28"/>
        <v>6.7500000000000004E-2</v>
      </c>
      <c r="F55" s="27">
        <f t="shared" si="29"/>
        <v>-1.1706962271689751</v>
      </c>
      <c r="G55" s="28">
        <f t="shared" si="30"/>
        <v>-0.49761420617530461</v>
      </c>
      <c r="H55" s="27">
        <f t="shared" si="31"/>
        <v>0.31796974151387913</v>
      </c>
      <c r="I55" s="41">
        <v>16</v>
      </c>
      <c r="J55" s="42">
        <f t="shared" si="32"/>
        <v>5.0875158642220661</v>
      </c>
      <c r="K55" s="30">
        <f t="shared" si="35"/>
        <v>0.50875158642220664</v>
      </c>
      <c r="L55" s="43">
        <f t="shared" si="33"/>
        <v>1.66060017236852</v>
      </c>
      <c r="M55" s="30"/>
      <c r="N55" s="44"/>
      <c r="O55" s="2">
        <f t="shared" si="36"/>
        <v>1.4625032847254351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1.4119033660357168</v>
      </c>
      <c r="O58" s="30">
        <f>Q50</f>
        <v>0.92462119410581023</v>
      </c>
    </row>
    <row r="59" spans="1:25" ht="15" x14ac:dyDescent="0.3">
      <c r="D59"/>
      <c r="E59"/>
      <c r="G59"/>
      <c r="M59" s="2" t="s">
        <v>26</v>
      </c>
      <c r="N59" s="30">
        <f>P53</f>
        <v>1.3119872169035909</v>
      </c>
      <c r="O59" s="30">
        <f>Q53</f>
        <v>0.24416252049723458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0.60542441204263009</v>
      </c>
      <c r="C65" s="30">
        <f>N40</f>
        <v>0.14398117107806632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0.80427074725535519</v>
      </c>
      <c r="C66" s="30">
        <f>N50</f>
        <v>0.42304010090906091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1.3456200397425802</v>
      </c>
      <c r="C67" s="30">
        <f>N43</f>
        <v>0.19328935490060636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1.7406651323593596</v>
      </c>
      <c r="C68" s="30">
        <f>N53</f>
        <v>0.22976136620257331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3" zoomScale="80" zoomScaleNormal="80" workbookViewId="0">
      <selection activeCell="B59" sqref="B59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42535</v>
      </c>
    </row>
    <row r="2" spans="1:20" x14ac:dyDescent="0.2">
      <c r="A2" s="1" t="s">
        <v>1</v>
      </c>
      <c r="B2" s="2">
        <v>88</v>
      </c>
      <c r="C2" s="3"/>
      <c r="D2" s="38"/>
      <c r="E2" s="64"/>
      <c r="F2" s="38"/>
      <c r="G2" s="38"/>
    </row>
    <row r="3" spans="1:20" x14ac:dyDescent="0.2">
      <c r="A3" s="1" t="s">
        <v>2</v>
      </c>
      <c r="B3" s="2" t="s">
        <v>43</v>
      </c>
      <c r="D3" s="38"/>
      <c r="E3" s="38"/>
      <c r="F3" s="38"/>
      <c r="G3" s="38"/>
    </row>
    <row r="4" spans="1:20" x14ac:dyDescent="0.2">
      <c r="D4" s="38"/>
      <c r="E4" s="38"/>
      <c r="F4" s="38"/>
      <c r="G4" s="38"/>
    </row>
    <row r="5" spans="1:20" x14ac:dyDescent="0.2">
      <c r="A5" s="2"/>
      <c r="D5" s="38"/>
      <c r="E5" s="38"/>
      <c r="F5" s="38"/>
      <c r="G5" s="38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4.7E-2</v>
      </c>
      <c r="D8">
        <v>4.7E-2</v>
      </c>
      <c r="E8" s="11">
        <f t="shared" ref="E8:E13" si="0">AVERAGE(C8:D8)</f>
        <v>4.7E-2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 t="shared" ref="B8:B13" si="1">A9/23</f>
        <v>0.13695652173913042</v>
      </c>
      <c r="C9">
        <v>7.3999999999999996E-2</v>
      </c>
      <c r="D9">
        <v>7.3999999999999996E-2</v>
      </c>
      <c r="E9" s="11">
        <f t="shared" si="0"/>
        <v>7.3999999999999996E-2</v>
      </c>
      <c r="F9" s="12">
        <f>(E9-$E$8)</f>
        <v>2.6999999999999996E-2</v>
      </c>
      <c r="G9" s="12">
        <f>LOG(B9)</f>
        <v>-0.86341728222799241</v>
      </c>
      <c r="H9" s="12">
        <f>LOG(F9)</f>
        <v>-1.5686362358410126</v>
      </c>
      <c r="N9"/>
      <c r="O9"/>
      <c r="P9"/>
    </row>
    <row r="10" spans="1:20" ht="15" x14ac:dyDescent="0.3">
      <c r="A10" s="10">
        <v>10.4</v>
      </c>
      <c r="B10" s="10">
        <f t="shared" si="1"/>
        <v>0.45217391304347826</v>
      </c>
      <c r="C10">
        <v>0.152</v>
      </c>
      <c r="D10">
        <v>0.14399999999999999</v>
      </c>
      <c r="E10" s="11">
        <f t="shared" si="0"/>
        <v>0.14799999999999999</v>
      </c>
      <c r="F10" s="12">
        <f>(E10-$E$8)</f>
        <v>0.10099999999999999</v>
      </c>
      <c r="G10" s="12">
        <f>LOG(B10)</f>
        <v>-0.34469449671881253</v>
      </c>
      <c r="H10" s="12">
        <f>LOG(F10)</f>
        <v>-0.99567862621735748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>
        <v>0.35299999999999998</v>
      </c>
      <c r="D11">
        <v>0.36199999999999999</v>
      </c>
      <c r="E11" s="11">
        <f t="shared" si="0"/>
        <v>0.35749999999999998</v>
      </c>
      <c r="F11" s="12">
        <f>(E11-$E$8)</f>
        <v>0.3105</v>
      </c>
      <c r="G11" s="12">
        <f>LOG(B11)</f>
        <v>0.13658271777200767</v>
      </c>
      <c r="H11" s="12">
        <f>LOG(F11)</f>
        <v>-0.50793839548740105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1"/>
        <v>4.6086956521739131</v>
      </c>
      <c r="C12">
        <v>1.093</v>
      </c>
      <c r="D12">
        <v>1.1240000000000001</v>
      </c>
      <c r="E12" s="11">
        <f t="shared" si="0"/>
        <v>1.1085</v>
      </c>
      <c r="F12" s="12">
        <f>(E12-$E$8)</f>
        <v>1.0615000000000001</v>
      </c>
      <c r="G12" s="12">
        <f>LOG(B12)</f>
        <v>0.66357802924717735</v>
      </c>
      <c r="H12" s="12">
        <f>LOG(F12)</f>
        <v>2.5919998502017653E-2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 t="shared" si="1"/>
        <v>9.1304347826086953</v>
      </c>
      <c r="C13">
        <v>1.88</v>
      </c>
      <c r="D13">
        <v>1.9039999999999999</v>
      </c>
      <c r="E13" s="11">
        <f t="shared" si="0"/>
        <v>1.8919999999999999</v>
      </c>
      <c r="F13" s="12">
        <f>(E13-$E$8)</f>
        <v>1.845</v>
      </c>
      <c r="G13" s="12">
        <f>LOG(B13)</f>
        <v>0.96049145871632635</v>
      </c>
      <c r="H13" s="12">
        <f>LOG(F13)</f>
        <v>0.26599637049507918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1.0106994234823914</v>
      </c>
      <c r="N15"/>
    </row>
    <row r="16" spans="1:20" ht="15" x14ac:dyDescent="0.25">
      <c r="A16" s="5" t="s">
        <v>11</v>
      </c>
      <c r="B16" s="11">
        <f>INTERCEPT(H9:H13,G9:G13)</f>
        <v>-0.66775783587094695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0.315</v>
      </c>
      <c r="C22">
        <v>0.32100000000000001</v>
      </c>
      <c r="D22" s="27">
        <f>AVERAGE(B22:C22)</f>
        <v>0.318</v>
      </c>
      <c r="E22" s="27">
        <f t="shared" ref="E22:E27" si="2">D22-E$8</f>
        <v>0.27100000000000002</v>
      </c>
      <c r="F22" s="27">
        <f>LOG(E22)</f>
        <v>-0.56703070912559428</v>
      </c>
      <c r="G22" s="28">
        <f>(F22-$B$16)/$B$15</f>
        <v>9.9660813497147061E-2</v>
      </c>
      <c r="H22" s="28">
        <f>10^G22</f>
        <v>1.2579425676178557</v>
      </c>
      <c r="I22" s="29">
        <v>500</v>
      </c>
      <c r="J22" s="30">
        <f>(H22*I22)</f>
        <v>628.97128380892786</v>
      </c>
      <c r="K22" s="31">
        <f>(0.05*J22/1000)*1000</f>
        <v>31.448564190446394</v>
      </c>
      <c r="L22" s="32">
        <f>K22+K40+K50</f>
        <v>32.293392577809534</v>
      </c>
      <c r="M22" s="33">
        <f>(L22*1000000/50000)/1000</f>
        <v>0.64586785155619064</v>
      </c>
      <c r="N22" s="34"/>
    </row>
    <row r="23" spans="1:17" ht="15" x14ac:dyDescent="0.3">
      <c r="B23">
        <v>0.38700000000000001</v>
      </c>
      <c r="C23">
        <v>0.373</v>
      </c>
      <c r="D23" s="27">
        <f t="shared" ref="D23:D27" si="3">AVERAGE(B23:C23)</f>
        <v>0.38</v>
      </c>
      <c r="E23" s="27">
        <f t="shared" si="2"/>
        <v>0.33300000000000002</v>
      </c>
      <c r="F23" s="27">
        <f t="shared" ref="F23:F27" si="4">LOG(E23)</f>
        <v>-0.47755576649368009</v>
      </c>
      <c r="G23" s="28">
        <f t="shared" ref="G23:G27" si="5">(F23-$B$16)/$B$15</f>
        <v>0.18818856027632888</v>
      </c>
      <c r="H23" s="28">
        <f t="shared" ref="H23:H27" si="6">10^G23</f>
        <v>1.5423699677440601</v>
      </c>
      <c r="I23" s="29">
        <v>500</v>
      </c>
      <c r="J23" s="30">
        <f t="shared" ref="J23:J27" si="7">(H23*I23)</f>
        <v>771.1849838720301</v>
      </c>
      <c r="K23" s="31">
        <f t="shared" ref="K23:K27" si="8">(0.05*J23/1000)*1000</f>
        <v>38.559249193601509</v>
      </c>
      <c r="L23" s="32">
        <f>K23+K41+K51</f>
        <v>39.101573058452985</v>
      </c>
      <c r="M23" s="33">
        <f t="shared" ref="M23:M27" si="9">(L23*1000000/50000)/1000</f>
        <v>0.78203146116905975</v>
      </c>
      <c r="N23" s="34"/>
    </row>
    <row r="24" spans="1:17" ht="15" x14ac:dyDescent="0.3">
      <c r="B24">
        <v>0.35899999999999999</v>
      </c>
      <c r="C24">
        <v>0.35499999999999998</v>
      </c>
      <c r="D24" s="27">
        <f t="shared" si="3"/>
        <v>0.35699999999999998</v>
      </c>
      <c r="E24" s="27">
        <f t="shared" si="2"/>
        <v>0.31</v>
      </c>
      <c r="F24" s="27">
        <f t="shared" si="4"/>
        <v>-0.50863830616572736</v>
      </c>
      <c r="G24" s="28">
        <f t="shared" si="5"/>
        <v>0.1574350652709082</v>
      </c>
      <c r="H24" s="28">
        <f t="shared" si="6"/>
        <v>1.436928191039375</v>
      </c>
      <c r="I24" s="29">
        <v>500</v>
      </c>
      <c r="J24" s="30">
        <f t="shared" si="7"/>
        <v>718.46409551968748</v>
      </c>
      <c r="K24" s="31">
        <f t="shared" si="8"/>
        <v>35.923204775984374</v>
      </c>
      <c r="L24" s="32">
        <f t="shared" ref="L24:L27" si="10">K24+K42+K52</f>
        <v>36.517099785504037</v>
      </c>
      <c r="M24" s="33">
        <f t="shared" si="9"/>
        <v>0.73034199571008074</v>
      </c>
      <c r="N24" s="34"/>
    </row>
    <row r="25" spans="1:17" ht="15" x14ac:dyDescent="0.3">
      <c r="A25" s="1" t="s">
        <v>26</v>
      </c>
      <c r="B25">
        <v>0.377</v>
      </c>
      <c r="C25">
        <v>0.35899999999999999</v>
      </c>
      <c r="D25" s="27">
        <f t="shared" si="3"/>
        <v>0.36799999999999999</v>
      </c>
      <c r="E25" s="27">
        <f t="shared" si="2"/>
        <v>0.32100000000000001</v>
      </c>
      <c r="F25" s="27">
        <f t="shared" si="4"/>
        <v>-0.4934949675951279</v>
      </c>
      <c r="G25" s="28">
        <f t="shared" si="5"/>
        <v>0.17241809407132316</v>
      </c>
      <c r="H25" s="28">
        <f t="shared" si="6"/>
        <v>1.487366837126781</v>
      </c>
      <c r="I25" s="29">
        <v>500</v>
      </c>
      <c r="J25" s="30">
        <f t="shared" si="7"/>
        <v>743.68341856339043</v>
      </c>
      <c r="K25" s="31">
        <f t="shared" si="8"/>
        <v>37.184170928169522</v>
      </c>
      <c r="L25" s="32">
        <f t="shared" si="10"/>
        <v>38.130445351675569</v>
      </c>
      <c r="M25" s="33">
        <f t="shared" si="9"/>
        <v>0.76260890703351136</v>
      </c>
      <c r="N25" s="34"/>
    </row>
    <row r="26" spans="1:17" ht="15" x14ac:dyDescent="0.3">
      <c r="B26">
        <v>0.32400000000000001</v>
      </c>
      <c r="C26">
        <v>0.32</v>
      </c>
      <c r="D26" s="27">
        <f t="shared" si="3"/>
        <v>0.32200000000000001</v>
      </c>
      <c r="E26" s="27">
        <f t="shared" si="2"/>
        <v>0.27500000000000002</v>
      </c>
      <c r="F26" s="27">
        <f t="shared" si="4"/>
        <v>-0.56066730616973737</v>
      </c>
      <c r="G26" s="28">
        <f t="shared" si="5"/>
        <v>0.10595685246581654</v>
      </c>
      <c r="H26" s="28">
        <f t="shared" si="6"/>
        <v>1.2763119998058468</v>
      </c>
      <c r="I26" s="29">
        <v>500</v>
      </c>
      <c r="J26" s="30">
        <f t="shared" si="7"/>
        <v>638.15599990292333</v>
      </c>
      <c r="K26" s="31">
        <f t="shared" si="8"/>
        <v>31.907799995146167</v>
      </c>
      <c r="L26" s="32">
        <f t="shared" si="10"/>
        <v>32.902063959911558</v>
      </c>
      <c r="M26" s="33">
        <f t="shared" si="9"/>
        <v>0.65804127919823119</v>
      </c>
      <c r="N26" s="34"/>
    </row>
    <row r="27" spans="1:17" ht="15" x14ac:dyDescent="0.3">
      <c r="B27">
        <v>0.35299999999999998</v>
      </c>
      <c r="C27">
        <v>0.36099999999999999</v>
      </c>
      <c r="D27" s="27">
        <f t="shared" si="3"/>
        <v>0.35699999999999998</v>
      </c>
      <c r="E27" s="27">
        <f t="shared" si="2"/>
        <v>0.31</v>
      </c>
      <c r="F27" s="27">
        <f t="shared" si="4"/>
        <v>-0.50863830616572736</v>
      </c>
      <c r="G27" s="28">
        <f t="shared" si="5"/>
        <v>0.1574350652709082</v>
      </c>
      <c r="H27" s="28">
        <f t="shared" si="6"/>
        <v>1.436928191039375</v>
      </c>
      <c r="I27" s="29">
        <v>500</v>
      </c>
      <c r="J27" s="30">
        <f t="shared" si="7"/>
        <v>718.46409551968748</v>
      </c>
      <c r="K27" s="31">
        <f t="shared" si="8"/>
        <v>35.923204775984374</v>
      </c>
      <c r="L27" s="32">
        <f t="shared" si="10"/>
        <v>36.965319044626909</v>
      </c>
      <c r="M27" s="33">
        <f t="shared" si="9"/>
        <v>0.7393063808925382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0.315</v>
      </c>
      <c r="C31">
        <v>0.32100000000000001</v>
      </c>
      <c r="D31" s="27">
        <f t="shared" ref="D31:D36" si="11">AVERAGE(B31:C31)</f>
        <v>0.318</v>
      </c>
      <c r="E31" s="27">
        <f t="shared" ref="E31:E36" si="12">D31-E$8</f>
        <v>0.27100000000000002</v>
      </c>
      <c r="F31" s="27">
        <f>LOG(E31)</f>
        <v>-0.56703070912559428</v>
      </c>
      <c r="G31" s="28">
        <f>(F31-$B$16)/$B$15</f>
        <v>9.9660813497147061E-2</v>
      </c>
      <c r="H31" s="28">
        <f>10^G31</f>
        <v>1.2579425676178557</v>
      </c>
      <c r="I31" s="29">
        <v>500</v>
      </c>
      <c r="J31" s="30">
        <f>(H31*I31)</f>
        <v>628.97128380892786</v>
      </c>
      <c r="K31" s="31">
        <f>(0.05*J31/1000)*1000</f>
        <v>31.448564190446394</v>
      </c>
      <c r="L31" s="32">
        <f>K31+K50</f>
        <v>32.065331318519846</v>
      </c>
      <c r="M31" s="33">
        <f>(L31*1000000/50000)/1000</f>
        <v>0.64130662637039693</v>
      </c>
      <c r="N31" s="35"/>
      <c r="Q31"/>
    </row>
    <row r="32" spans="1:17" ht="15" x14ac:dyDescent="0.3">
      <c r="B32">
        <v>0.38700000000000001</v>
      </c>
      <c r="C32">
        <v>0.373</v>
      </c>
      <c r="D32" s="27">
        <f t="shared" si="11"/>
        <v>0.38</v>
      </c>
      <c r="E32" s="27">
        <f t="shared" si="12"/>
        <v>0.33300000000000002</v>
      </c>
      <c r="F32" s="27">
        <f t="shared" ref="F32:F36" si="13">LOG(E32)</f>
        <v>-0.47755576649368009</v>
      </c>
      <c r="G32" s="28">
        <f t="shared" ref="G32:G36" si="14">(F32-$B$16)/$B$15</f>
        <v>0.18818856027632888</v>
      </c>
      <c r="H32" s="28">
        <f t="shared" ref="H32:H36" si="15">10^G32</f>
        <v>1.5423699677440601</v>
      </c>
      <c r="I32" s="29">
        <v>500</v>
      </c>
      <c r="J32" s="30">
        <f t="shared" ref="J32:J36" si="16">(H32*I32)</f>
        <v>771.1849838720301</v>
      </c>
      <c r="K32" s="31">
        <f t="shared" ref="K32:K36" si="17">(0.05*J32/1000)*1000</f>
        <v>38.559249193601509</v>
      </c>
      <c r="L32" s="32">
        <f>K32+K51</f>
        <v>38.903620317842794</v>
      </c>
      <c r="M32" s="33">
        <f t="shared" ref="M32:M36" si="18">(L32*1000000/50000)/1000</f>
        <v>0.77807240635685593</v>
      </c>
      <c r="N32" s="36"/>
      <c r="Q32"/>
    </row>
    <row r="33" spans="1:21" ht="15" x14ac:dyDescent="0.3">
      <c r="B33">
        <v>0.35899999999999999</v>
      </c>
      <c r="C33">
        <v>0.35499999999999998</v>
      </c>
      <c r="D33" s="27">
        <f t="shared" si="11"/>
        <v>0.35699999999999998</v>
      </c>
      <c r="E33" s="27">
        <f t="shared" si="12"/>
        <v>0.31</v>
      </c>
      <c r="F33" s="27">
        <f t="shared" si="13"/>
        <v>-0.50863830616572736</v>
      </c>
      <c r="G33" s="28">
        <f t="shared" si="14"/>
        <v>0.1574350652709082</v>
      </c>
      <c r="H33" s="28">
        <f t="shared" si="15"/>
        <v>1.436928191039375</v>
      </c>
      <c r="I33" s="29">
        <v>500</v>
      </c>
      <c r="J33" s="30">
        <f t="shared" si="16"/>
        <v>718.46409551968748</v>
      </c>
      <c r="K33" s="31">
        <f t="shared" si="17"/>
        <v>35.923204775984374</v>
      </c>
      <c r="L33" s="32">
        <f t="shared" ref="L33:L36" si="19">K33+K52</f>
        <v>36.394655004023292</v>
      </c>
      <c r="M33" s="33">
        <f t="shared" si="18"/>
        <v>0.72789310008046582</v>
      </c>
      <c r="N33" s="36"/>
      <c r="Q33"/>
      <c r="R33"/>
      <c r="S33"/>
    </row>
    <row r="34" spans="1:21" ht="15" x14ac:dyDescent="0.3">
      <c r="A34" s="1" t="s">
        <v>26</v>
      </c>
      <c r="B34">
        <v>0.377</v>
      </c>
      <c r="C34">
        <v>0.35899999999999999</v>
      </c>
      <c r="D34" s="27">
        <f t="shared" si="11"/>
        <v>0.36799999999999999</v>
      </c>
      <c r="E34" s="27">
        <f t="shared" si="12"/>
        <v>0.32100000000000001</v>
      </c>
      <c r="F34" s="27">
        <f t="shared" si="13"/>
        <v>-0.4934949675951279</v>
      </c>
      <c r="G34" s="28">
        <f t="shared" si="14"/>
        <v>0.17241809407132316</v>
      </c>
      <c r="H34" s="28">
        <f t="shared" si="15"/>
        <v>1.487366837126781</v>
      </c>
      <c r="I34" s="29">
        <v>500</v>
      </c>
      <c r="J34" s="30">
        <f t="shared" si="16"/>
        <v>743.68341856339043</v>
      </c>
      <c r="K34" s="31">
        <f t="shared" si="17"/>
        <v>37.184170928169522</v>
      </c>
      <c r="L34" s="32">
        <f t="shared" si="19"/>
        <v>37.782330207526222</v>
      </c>
      <c r="M34" s="33">
        <f t="shared" si="18"/>
        <v>0.75564660415052443</v>
      </c>
      <c r="N34" s="36"/>
      <c r="Q34"/>
      <c r="R34"/>
      <c r="S34"/>
    </row>
    <row r="35" spans="1:21" ht="15" x14ac:dyDescent="0.3">
      <c r="B35">
        <v>0.32400000000000001</v>
      </c>
      <c r="C35">
        <v>0.32</v>
      </c>
      <c r="D35" s="27">
        <f t="shared" si="11"/>
        <v>0.32200000000000001</v>
      </c>
      <c r="E35" s="27">
        <f t="shared" si="12"/>
        <v>0.27500000000000002</v>
      </c>
      <c r="F35" s="27">
        <f t="shared" si="13"/>
        <v>-0.56066730616973737</v>
      </c>
      <c r="G35" s="28">
        <f t="shared" si="14"/>
        <v>0.10595685246581654</v>
      </c>
      <c r="H35" s="28">
        <f t="shared" si="15"/>
        <v>1.2763119998058468</v>
      </c>
      <c r="I35" s="29">
        <v>500</v>
      </c>
      <c r="J35" s="30">
        <f t="shared" si="16"/>
        <v>638.15599990292333</v>
      </c>
      <c r="K35" s="31">
        <f t="shared" si="17"/>
        <v>31.907799995146167</v>
      </c>
      <c r="L35" s="32">
        <f t="shared" si="19"/>
        <v>32.602656533080633</v>
      </c>
      <c r="M35" s="33">
        <f t="shared" si="18"/>
        <v>0.65205313066161275</v>
      </c>
      <c r="N35" s="36"/>
      <c r="Q35"/>
      <c r="R35"/>
      <c r="S35"/>
    </row>
    <row r="36" spans="1:21" ht="15" x14ac:dyDescent="0.3">
      <c r="B36">
        <v>0.35299999999999998</v>
      </c>
      <c r="C36">
        <v>0.36099999999999999</v>
      </c>
      <c r="D36" s="27">
        <f t="shared" si="11"/>
        <v>0.35699999999999998</v>
      </c>
      <c r="E36" s="27">
        <f t="shared" si="12"/>
        <v>0.31</v>
      </c>
      <c r="F36" s="27">
        <f t="shared" si="13"/>
        <v>-0.50863830616572736</v>
      </c>
      <c r="G36" s="28">
        <f t="shared" si="14"/>
        <v>0.1574350652709082</v>
      </c>
      <c r="H36" s="28">
        <f t="shared" si="15"/>
        <v>1.436928191039375</v>
      </c>
      <c r="I36" s="29">
        <v>500</v>
      </c>
      <c r="J36" s="30">
        <f t="shared" si="16"/>
        <v>718.46409551968748</v>
      </c>
      <c r="K36" s="31">
        <f t="shared" si="17"/>
        <v>35.923204775984374</v>
      </c>
      <c r="L36" s="32">
        <f t="shared" si="19"/>
        <v>36.707191861801512</v>
      </c>
      <c r="M36" s="33">
        <f t="shared" si="18"/>
        <v>0.73414383723603016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7.6999999999999999E-2</v>
      </c>
      <c r="C40">
        <v>7.6999999999999999E-2</v>
      </c>
      <c r="D40" s="27">
        <f>AVERAGE(B40:C40)</f>
        <v>7.6999999999999999E-2</v>
      </c>
      <c r="E40" s="27">
        <f t="shared" ref="E40:E45" si="20">D40-E$8</f>
        <v>0.03</v>
      </c>
      <c r="F40" s="27">
        <f t="shared" ref="F40:F45" si="21">LOG(E40)</f>
        <v>-1.5228787452803376</v>
      </c>
      <c r="G40" s="28">
        <f t="shared" ref="G40:G45" si="22">(F40-$B$16)/$B$15</f>
        <v>-0.84606846461141649</v>
      </c>
      <c r="H40" s="27">
        <f t="shared" ref="H40:H45" si="23">10^G40</f>
        <v>0.14253828705605537</v>
      </c>
      <c r="I40" s="41">
        <v>16</v>
      </c>
      <c r="J40" s="42">
        <f t="shared" ref="J40:J45" si="24">H40*I40</f>
        <v>2.2806125928968859</v>
      </c>
      <c r="K40" s="30">
        <f>(0.1*J40/1000)*1000</f>
        <v>0.22806125928968859</v>
      </c>
      <c r="L40" s="43">
        <f>K40*100/L22</f>
        <v>0.70621647676125965</v>
      </c>
      <c r="M40" s="30">
        <f>AVERAGE(L40:L42)</f>
        <v>0.51592572347933074</v>
      </c>
      <c r="N40" s="44">
        <f>STDEV(L40:L42)</f>
        <v>0.18564331035227968</v>
      </c>
      <c r="R40"/>
      <c r="S40"/>
      <c r="T40"/>
      <c r="U40"/>
    </row>
    <row r="41" spans="1:21" ht="15" x14ac:dyDescent="0.3">
      <c r="B41">
        <v>7.6999999999999999E-2</v>
      </c>
      <c r="C41">
        <v>6.9000000000000006E-2</v>
      </c>
      <c r="D41" s="27">
        <f t="shared" ref="D41:D45" si="25">AVERAGE(B41:C41)</f>
        <v>7.3000000000000009E-2</v>
      </c>
      <c r="E41" s="27">
        <f t="shared" si="20"/>
        <v>2.6000000000000009E-2</v>
      </c>
      <c r="F41" s="27">
        <f t="shared" si="21"/>
        <v>-1.5850266520291818</v>
      </c>
      <c r="G41" s="28">
        <f t="shared" si="22"/>
        <v>-0.90755846381880889</v>
      </c>
      <c r="H41" s="27">
        <f t="shared" si="23"/>
        <v>0.1237204628813687</v>
      </c>
      <c r="I41" s="41">
        <v>16</v>
      </c>
      <c r="J41" s="42">
        <f t="shared" si="24"/>
        <v>1.9795274061018993</v>
      </c>
      <c r="K41" s="30">
        <f t="shared" ref="K41:K45" si="26">(0.1*J41/1000)*1000</f>
        <v>0.19795274061018994</v>
      </c>
      <c r="L41" s="43">
        <f t="shared" ref="L41:L45" si="27">K41*100/L23</f>
        <v>0.50625262649732827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6.8000000000000005E-2</v>
      </c>
      <c r="C42">
        <v>5.8000000000000003E-2</v>
      </c>
      <c r="D42" s="27">
        <f t="shared" si="25"/>
        <v>6.3E-2</v>
      </c>
      <c r="E42" s="27">
        <f t="shared" si="20"/>
        <v>1.6E-2</v>
      </c>
      <c r="F42" s="27">
        <f t="shared" si="21"/>
        <v>-1.7958800173440752</v>
      </c>
      <c r="G42" s="28">
        <f t="shared" si="22"/>
        <v>-1.1161797021572979</v>
      </c>
      <c r="H42" s="27">
        <f t="shared" si="23"/>
        <v>7.6527988425467486E-2</v>
      </c>
      <c r="I42" s="41">
        <v>16</v>
      </c>
      <c r="J42" s="42">
        <f t="shared" si="24"/>
        <v>1.2244478148074798</v>
      </c>
      <c r="K42" s="30">
        <f t="shared" si="26"/>
        <v>0.12244478148074799</v>
      </c>
      <c r="L42" s="43">
        <f t="shared" si="27"/>
        <v>0.33530806717940431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9.0999999999999998E-2</v>
      </c>
      <c r="C43">
        <v>9.5000000000000001E-2</v>
      </c>
      <c r="D43" s="27">
        <f t="shared" si="25"/>
        <v>9.2999999999999999E-2</v>
      </c>
      <c r="E43" s="27">
        <f t="shared" si="20"/>
        <v>4.5999999999999999E-2</v>
      </c>
      <c r="F43" s="27">
        <f t="shared" si="21"/>
        <v>-1.3372421683184259</v>
      </c>
      <c r="G43" s="28">
        <f t="shared" si="22"/>
        <v>-0.66239706572776413</v>
      </c>
      <c r="H43" s="27">
        <f t="shared" si="23"/>
        <v>0.21757196509334248</v>
      </c>
      <c r="I43" s="41">
        <v>16</v>
      </c>
      <c r="J43" s="42">
        <f t="shared" si="24"/>
        <v>3.4811514414934797</v>
      </c>
      <c r="K43" s="30">
        <f t="shared" si="26"/>
        <v>0.34811514414934797</v>
      </c>
      <c r="L43" s="43">
        <f t="shared" si="27"/>
        <v>0.91295850583095994</v>
      </c>
      <c r="M43" s="30">
        <f>AVERAGE(L43:L45)</f>
        <v>0.84041665005514077</v>
      </c>
      <c r="N43" s="44">
        <f>STDEV(L43:L45)</f>
        <v>0.12308938530554289</v>
      </c>
      <c r="R43"/>
      <c r="S43"/>
      <c r="T43"/>
      <c r="U43"/>
    </row>
    <row r="44" spans="1:21" ht="15" x14ac:dyDescent="0.3">
      <c r="A44" s="45"/>
      <c r="B44">
        <v>9.0999999999999998E-2</v>
      </c>
      <c r="C44">
        <v>8.2000000000000003E-2</v>
      </c>
      <c r="D44" s="27">
        <f t="shared" si="25"/>
        <v>8.6499999999999994E-2</v>
      </c>
      <c r="E44" s="27">
        <f t="shared" si="20"/>
        <v>3.9499999999999993E-2</v>
      </c>
      <c r="F44" s="27">
        <f t="shared" si="21"/>
        <v>-1.4034029043735399</v>
      </c>
      <c r="G44" s="28">
        <f t="shared" si="22"/>
        <v>-0.72785741379757452</v>
      </c>
      <c r="H44" s="27">
        <f t="shared" si="23"/>
        <v>0.1871296417693272</v>
      </c>
      <c r="I44" s="41">
        <v>16</v>
      </c>
      <c r="J44" s="42">
        <f t="shared" si="24"/>
        <v>2.9940742683092352</v>
      </c>
      <c r="K44" s="30">
        <f t="shared" si="26"/>
        <v>0.29940742683092353</v>
      </c>
      <c r="L44" s="43">
        <f t="shared" si="27"/>
        <v>0.90999588109647678</v>
      </c>
      <c r="M44" s="30"/>
      <c r="N44" s="44"/>
      <c r="R44"/>
      <c r="S44"/>
      <c r="T44"/>
      <c r="U44"/>
    </row>
    <row r="45" spans="1:21" ht="15" x14ac:dyDescent="0.3">
      <c r="A45" s="46"/>
      <c r="B45">
        <v>8.3000000000000004E-2</v>
      </c>
      <c r="C45">
        <v>7.9000000000000001E-2</v>
      </c>
      <c r="D45" s="27">
        <f t="shared" si="25"/>
        <v>8.1000000000000003E-2</v>
      </c>
      <c r="E45" s="27">
        <f t="shared" si="20"/>
        <v>3.4000000000000002E-2</v>
      </c>
      <c r="F45" s="27">
        <f t="shared" si="21"/>
        <v>-1.4685210829577449</v>
      </c>
      <c r="G45" s="28">
        <f t="shared" si="22"/>
        <v>-0.79228624107427226</v>
      </c>
      <c r="H45" s="27">
        <f t="shared" si="23"/>
        <v>0.16132948926587246</v>
      </c>
      <c r="I45" s="41">
        <v>16</v>
      </c>
      <c r="J45" s="42">
        <f t="shared" si="24"/>
        <v>2.5812718282539593</v>
      </c>
      <c r="K45" s="30">
        <f t="shared" si="26"/>
        <v>0.25812718282539593</v>
      </c>
      <c r="L45" s="43">
        <f t="shared" si="27"/>
        <v>0.69829556323798581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0.129</v>
      </c>
      <c r="C50">
        <v>0.129</v>
      </c>
      <c r="D50" s="27">
        <f>AVERAGE(B50:C50)</f>
        <v>0.129</v>
      </c>
      <c r="E50" s="27">
        <f t="shared" ref="E50:E55" si="28">D50-E$8</f>
        <v>8.2000000000000003E-2</v>
      </c>
      <c r="F50" s="27">
        <f t="shared" ref="F50:F55" si="29">LOG(E50)</f>
        <v>-1.0861861476162833</v>
      </c>
      <c r="G50" s="28">
        <f t="shared" ref="G50:G55" si="30">(F50-$B$16)/$B$15</f>
        <v>-0.41399876365183885</v>
      </c>
      <c r="H50" s="27">
        <f t="shared" ref="H50:H55" si="31">10^G50</f>
        <v>0.38547945504590647</v>
      </c>
      <c r="I50" s="41">
        <v>16</v>
      </c>
      <c r="J50" s="42">
        <f t="shared" ref="J50:J55" si="32">H50*I50</f>
        <v>6.1676712807345035</v>
      </c>
      <c r="K50" s="30">
        <f>(0.1*J50/1000)*1000</f>
        <v>0.61676712807345035</v>
      </c>
      <c r="L50" s="43">
        <f t="shared" ref="L50:L55" si="33">K50*100/L31</f>
        <v>1.9234703111183094</v>
      </c>
      <c r="M50" s="30">
        <f>AVERAGE(L50:L52)</f>
        <v>1.3680146302476015</v>
      </c>
      <c r="N50" s="44">
        <f>STDEV(L50:L52)</f>
        <v>0.52293668506647784</v>
      </c>
      <c r="O50" s="48">
        <f>L50/L40</f>
        <v>2.7236270667875524</v>
      </c>
      <c r="P50" s="30">
        <f>AVERAGE(O50:O52)</f>
        <v>2.7784683342537417</v>
      </c>
      <c r="Q50" s="44">
        <f>STDEV(O50:O52)</f>
        <v>1.05843983420293</v>
      </c>
      <c r="S50"/>
      <c r="T50"/>
    </row>
    <row r="51" spans="1:25" ht="15" x14ac:dyDescent="0.3">
      <c r="B51">
        <v>9.2999999999999999E-2</v>
      </c>
      <c r="C51">
        <v>9.1999999999999998E-2</v>
      </c>
      <c r="D51" s="27">
        <f t="shared" ref="D51:D55" si="34">AVERAGE(B51:C51)</f>
        <v>9.2499999999999999E-2</v>
      </c>
      <c r="E51" s="27">
        <f t="shared" si="28"/>
        <v>4.5499999999999999E-2</v>
      </c>
      <c r="F51" s="27">
        <f t="shared" si="29"/>
        <v>-1.3419886033428876</v>
      </c>
      <c r="G51" s="28">
        <f t="shared" si="30"/>
        <v>-0.66709325424255295</v>
      </c>
      <c r="H51" s="27">
        <f t="shared" si="31"/>
        <v>0.21523195265080397</v>
      </c>
      <c r="I51" s="41">
        <v>16</v>
      </c>
      <c r="J51" s="42">
        <f t="shared" si="32"/>
        <v>3.4437112424128635</v>
      </c>
      <c r="K51" s="30">
        <f t="shared" ref="K51:K55" si="35">(0.1*J51/1000)*1000</f>
        <v>0.34437112424128635</v>
      </c>
      <c r="L51" s="43">
        <f t="shared" si="33"/>
        <v>0.8851904306791305</v>
      </c>
      <c r="M51" s="30"/>
      <c r="N51" s="44"/>
      <c r="O51" s="2">
        <f t="shared" ref="O51:O55" si="36">L51/L41</f>
        <v>1.748515235967476</v>
      </c>
      <c r="P51" s="30"/>
      <c r="Q51" s="44"/>
      <c r="S51"/>
      <c r="T51"/>
    </row>
    <row r="52" spans="1:25" ht="15" x14ac:dyDescent="0.3">
      <c r="B52">
        <v>0.11</v>
      </c>
      <c r="C52">
        <v>0.109</v>
      </c>
      <c r="D52" s="27">
        <f t="shared" si="34"/>
        <v>0.1095</v>
      </c>
      <c r="E52" s="27">
        <f t="shared" si="28"/>
        <v>6.25E-2</v>
      </c>
      <c r="F52" s="27">
        <f t="shared" si="29"/>
        <v>-1.2041199826559248</v>
      </c>
      <c r="G52" s="28">
        <f t="shared" si="30"/>
        <v>-0.53068413251580571</v>
      </c>
      <c r="H52" s="27">
        <f t="shared" si="31"/>
        <v>0.29465639252432424</v>
      </c>
      <c r="I52" s="41">
        <v>16</v>
      </c>
      <c r="J52" s="42">
        <f t="shared" si="32"/>
        <v>4.7145022803891878</v>
      </c>
      <c r="K52" s="30">
        <f t="shared" si="35"/>
        <v>0.47145022803891878</v>
      </c>
      <c r="L52" s="43">
        <f t="shared" si="33"/>
        <v>1.2953831489453649</v>
      </c>
      <c r="M52" s="30"/>
      <c r="N52" s="44"/>
      <c r="O52" s="2">
        <f t="shared" si="36"/>
        <v>3.8632627000061972</v>
      </c>
      <c r="P52" s="30"/>
      <c r="Q52" s="44"/>
      <c r="S52"/>
      <c r="T52"/>
    </row>
    <row r="53" spans="1:25" ht="15" x14ac:dyDescent="0.3">
      <c r="A53" s="1" t="s">
        <v>26</v>
      </c>
      <c r="B53">
        <v>0.127</v>
      </c>
      <c r="C53">
        <v>0.126</v>
      </c>
      <c r="D53" s="27">
        <f t="shared" si="34"/>
        <v>0.1265</v>
      </c>
      <c r="E53" s="27">
        <f t="shared" si="28"/>
        <v>7.9500000000000001E-2</v>
      </c>
      <c r="F53" s="27">
        <f t="shared" si="29"/>
        <v>-1.0996328713435297</v>
      </c>
      <c r="G53" s="28">
        <f t="shared" si="30"/>
        <v>-0.42730313824118549</v>
      </c>
      <c r="H53" s="27">
        <f t="shared" si="31"/>
        <v>0.37384954959793576</v>
      </c>
      <c r="I53" s="41">
        <v>16</v>
      </c>
      <c r="J53" s="42">
        <f t="shared" si="32"/>
        <v>5.9815927935669722</v>
      </c>
      <c r="K53" s="30">
        <f t="shared" si="35"/>
        <v>0.59815927935669722</v>
      </c>
      <c r="L53" s="43">
        <f t="shared" si="33"/>
        <v>1.5831720173721422</v>
      </c>
      <c r="M53" s="30">
        <f>AVERAGE(L53:L55)</f>
        <v>1.9500820571676396</v>
      </c>
      <c r="N53" s="44">
        <f>STDEV(L53:L55)</f>
        <v>0.31776137413037525</v>
      </c>
      <c r="O53" s="2">
        <f t="shared" si="36"/>
        <v>1.7341116899186615</v>
      </c>
      <c r="P53" s="30">
        <f>AVERAGE(O53:O55)</f>
        <v>2.378255801278645</v>
      </c>
      <c r="Q53" s="44">
        <f>STDEV(O53:O55)</f>
        <v>0.66296972916025254</v>
      </c>
      <c r="S53"/>
      <c r="T53"/>
    </row>
    <row r="54" spans="1:25" ht="15" x14ac:dyDescent="0.3">
      <c r="A54" s="45"/>
      <c r="B54">
        <v>0.14499999999999999</v>
      </c>
      <c r="C54">
        <v>0.13400000000000001</v>
      </c>
      <c r="D54" s="27">
        <f t="shared" si="34"/>
        <v>0.13950000000000001</v>
      </c>
      <c r="E54" s="27">
        <f t="shared" si="28"/>
        <v>9.2500000000000013E-2</v>
      </c>
      <c r="F54" s="27">
        <f t="shared" si="29"/>
        <v>-1.0338582672609673</v>
      </c>
      <c r="G54" s="28">
        <f t="shared" si="30"/>
        <v>-0.362224834489973</v>
      </c>
      <c r="H54" s="27">
        <f t="shared" si="31"/>
        <v>0.43428533620904181</v>
      </c>
      <c r="I54" s="41">
        <v>16</v>
      </c>
      <c r="J54" s="42">
        <f t="shared" si="32"/>
        <v>6.9485653793446689</v>
      </c>
      <c r="K54" s="30">
        <f t="shared" si="35"/>
        <v>0.69485653793446689</v>
      </c>
      <c r="L54" s="43">
        <f t="shared" si="33"/>
        <v>2.1312880968132868</v>
      </c>
      <c r="M54" s="30"/>
      <c r="N54" s="44"/>
      <c r="O54" s="2">
        <f t="shared" si="36"/>
        <v>2.3420854325683811</v>
      </c>
      <c r="P54" s="30"/>
      <c r="Q54" s="44"/>
      <c r="S54"/>
      <c r="T54"/>
    </row>
    <row r="55" spans="1:25" ht="15" x14ac:dyDescent="0.3">
      <c r="A55" s="46"/>
      <c r="B55">
        <v>0.154</v>
      </c>
      <c r="C55">
        <v>0.14899999999999999</v>
      </c>
      <c r="D55" s="27">
        <f t="shared" si="34"/>
        <v>0.1515</v>
      </c>
      <c r="E55" s="27">
        <f t="shared" si="28"/>
        <v>0.1045</v>
      </c>
      <c r="F55" s="27">
        <f t="shared" si="29"/>
        <v>-0.98088370955292725</v>
      </c>
      <c r="G55" s="28">
        <f t="shared" si="30"/>
        <v>-0.30981107380381884</v>
      </c>
      <c r="H55" s="27">
        <f t="shared" si="31"/>
        <v>0.48999192863571067</v>
      </c>
      <c r="I55" s="41">
        <v>16</v>
      </c>
      <c r="J55" s="42">
        <f t="shared" si="32"/>
        <v>7.8398708581713707</v>
      </c>
      <c r="K55" s="30">
        <f t="shared" si="35"/>
        <v>0.78398708581713716</v>
      </c>
      <c r="L55" s="43">
        <f t="shared" si="33"/>
        <v>2.1357860573174903</v>
      </c>
      <c r="M55" s="30"/>
      <c r="N55" s="44"/>
      <c r="O55" s="2">
        <f t="shared" si="36"/>
        <v>3.0585702813488935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2.7784683342537417</v>
      </c>
      <c r="O58" s="30">
        <f>Q50</f>
        <v>1.05843983420293</v>
      </c>
    </row>
    <row r="59" spans="1:25" ht="15" x14ac:dyDescent="0.3">
      <c r="D59"/>
      <c r="E59"/>
      <c r="G59"/>
      <c r="M59" s="2" t="s">
        <v>26</v>
      </c>
      <c r="N59" s="30">
        <f>P53</f>
        <v>2.378255801278645</v>
      </c>
      <c r="O59" s="30">
        <f>Q53</f>
        <v>0.66296972916025254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0.51592572347933074</v>
      </c>
      <c r="C65" s="30">
        <f>N40</f>
        <v>0.18564331035227968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1.3680146302476015</v>
      </c>
      <c r="C66" s="30">
        <f>N50</f>
        <v>0.52293668506647784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0.84041665005514077</v>
      </c>
      <c r="C67" s="30">
        <f>N43</f>
        <v>0.12308938530554289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1.9500820571676396</v>
      </c>
      <c r="C68" s="30">
        <f>N53</f>
        <v>0.31776137413037525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topLeftCell="A20" zoomScale="80" zoomScaleNormal="80" workbookViewId="0">
      <selection activeCell="B60" sqref="B60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42535</v>
      </c>
    </row>
    <row r="2" spans="1:20" x14ac:dyDescent="0.2">
      <c r="A2" s="1" t="s">
        <v>1</v>
      </c>
      <c r="B2" s="2">
        <v>81</v>
      </c>
      <c r="C2" s="3"/>
      <c r="D2" s="38"/>
      <c r="E2" s="64"/>
      <c r="F2" s="38"/>
      <c r="G2" s="38"/>
    </row>
    <row r="3" spans="1:20" x14ac:dyDescent="0.2">
      <c r="A3" s="1" t="s">
        <v>2</v>
      </c>
      <c r="B3" s="2" t="s">
        <v>43</v>
      </c>
      <c r="D3" s="38"/>
      <c r="E3" s="38"/>
      <c r="F3" s="38"/>
      <c r="G3" s="38"/>
    </row>
    <row r="4" spans="1:20" x14ac:dyDescent="0.2">
      <c r="D4" s="38"/>
      <c r="E4" s="38"/>
      <c r="F4" s="38"/>
      <c r="G4" s="38"/>
    </row>
    <row r="5" spans="1:20" x14ac:dyDescent="0.2">
      <c r="A5" s="2"/>
      <c r="D5" s="38"/>
      <c r="E5" s="38"/>
      <c r="F5" s="38"/>
      <c r="G5" s="38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4.7E-2</v>
      </c>
      <c r="D8">
        <v>4.7E-2</v>
      </c>
      <c r="E8" s="11">
        <f t="shared" ref="E8:E13" si="0">AVERAGE(C8:D8)</f>
        <v>4.7E-2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 t="shared" ref="B9:B13" si="1">A9/23</f>
        <v>0.13695652173913042</v>
      </c>
      <c r="C9">
        <v>7.3999999999999996E-2</v>
      </c>
      <c r="D9">
        <v>7.3999999999999996E-2</v>
      </c>
      <c r="E9" s="11">
        <f t="shared" si="0"/>
        <v>7.3999999999999996E-2</v>
      </c>
      <c r="F9" s="12">
        <f>(E9-$E$8)</f>
        <v>2.6999999999999996E-2</v>
      </c>
      <c r="G9" s="12">
        <f>LOG(B9)</f>
        <v>-0.86341728222799241</v>
      </c>
      <c r="H9" s="12">
        <f>LOG(F9)</f>
        <v>-1.5686362358410126</v>
      </c>
      <c r="N9"/>
      <c r="O9"/>
      <c r="P9"/>
    </row>
    <row r="10" spans="1:20" ht="15" x14ac:dyDescent="0.3">
      <c r="A10" s="10">
        <v>10.4</v>
      </c>
      <c r="B10" s="10">
        <f t="shared" si="1"/>
        <v>0.45217391304347826</v>
      </c>
      <c r="C10">
        <v>0.152</v>
      </c>
      <c r="D10">
        <v>0.14399999999999999</v>
      </c>
      <c r="E10" s="11">
        <f t="shared" si="0"/>
        <v>0.14799999999999999</v>
      </c>
      <c r="F10" s="12">
        <f>(E10-$E$8)</f>
        <v>0.10099999999999999</v>
      </c>
      <c r="G10" s="12">
        <f>LOG(B10)</f>
        <v>-0.34469449671881253</v>
      </c>
      <c r="H10" s="12">
        <f>LOG(F10)</f>
        <v>-0.99567862621735748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>
        <v>0.35299999999999998</v>
      </c>
      <c r="D11">
        <v>0.36199999999999999</v>
      </c>
      <c r="E11" s="11">
        <f t="shared" si="0"/>
        <v>0.35749999999999998</v>
      </c>
      <c r="F11" s="12">
        <f>(E11-$E$8)</f>
        <v>0.3105</v>
      </c>
      <c r="G11" s="12">
        <f>LOG(B11)</f>
        <v>0.13658271777200767</v>
      </c>
      <c r="H11" s="12">
        <f>LOG(F11)</f>
        <v>-0.50793839548740105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1"/>
        <v>4.6086956521739131</v>
      </c>
      <c r="C12">
        <v>1.093</v>
      </c>
      <c r="D12">
        <v>1.1240000000000001</v>
      </c>
      <c r="E12" s="11">
        <f t="shared" si="0"/>
        <v>1.1085</v>
      </c>
      <c r="F12" s="12">
        <f>(E12-$E$8)</f>
        <v>1.0615000000000001</v>
      </c>
      <c r="G12" s="12">
        <f>LOG(B12)</f>
        <v>0.66357802924717735</v>
      </c>
      <c r="H12" s="12">
        <f>LOG(F12)</f>
        <v>2.5919998502017653E-2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 t="shared" si="1"/>
        <v>9.1304347826086953</v>
      </c>
      <c r="C13">
        <v>1.88</v>
      </c>
      <c r="D13">
        <v>1.9039999999999999</v>
      </c>
      <c r="E13" s="11">
        <f t="shared" si="0"/>
        <v>1.8919999999999999</v>
      </c>
      <c r="F13" s="12">
        <f>(E13-$E$8)</f>
        <v>1.845</v>
      </c>
      <c r="G13" s="12">
        <f>LOG(B13)</f>
        <v>0.96049145871632635</v>
      </c>
      <c r="H13" s="12">
        <f>LOG(F13)</f>
        <v>0.26599637049507918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1.0106994234823914</v>
      </c>
      <c r="N15"/>
    </row>
    <row r="16" spans="1:20" ht="15" x14ac:dyDescent="0.25">
      <c r="A16" s="5" t="s">
        <v>11</v>
      </c>
      <c r="B16" s="11">
        <f>INTERCEPT(H9:H13,G9:G13)</f>
        <v>-0.66775783587094695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0.32900000000000001</v>
      </c>
      <c r="C22">
        <v>0.32900000000000001</v>
      </c>
      <c r="D22" s="27">
        <f>AVERAGE(B22:C22)</f>
        <v>0.32900000000000001</v>
      </c>
      <c r="E22" s="27">
        <f t="shared" ref="E22:E27" si="2">D22-E$8</f>
        <v>0.28200000000000003</v>
      </c>
      <c r="F22" s="27">
        <f>LOG(E22)</f>
        <v>-0.54975089168063884</v>
      </c>
      <c r="G22" s="28">
        <f>(F22-$B$16)/$B$15</f>
        <v>0.11675770406963534</v>
      </c>
      <c r="H22" s="28">
        <f>10^G22</f>
        <v>1.3084517249540002</v>
      </c>
      <c r="I22" s="29">
        <v>500</v>
      </c>
      <c r="J22" s="30">
        <f>(H22*I22)</f>
        <v>654.22586247700008</v>
      </c>
      <c r="K22" s="31">
        <f>(0.05*J22/1000)*1000</f>
        <v>32.711293123850005</v>
      </c>
      <c r="L22" s="32">
        <f>K22+K40+K50</f>
        <v>33.107179405431133</v>
      </c>
      <c r="M22" s="33">
        <f>(L22*1000000/50000)/1000</f>
        <v>0.66214358810862273</v>
      </c>
      <c r="N22" s="34"/>
    </row>
    <row r="23" spans="1:17" ht="15" x14ac:dyDescent="0.3">
      <c r="B23">
        <v>0.29199999999999998</v>
      </c>
      <c r="C23">
        <v>0.29199999999999998</v>
      </c>
      <c r="D23" s="27">
        <f t="shared" ref="D23:D27" si="3">AVERAGE(B23:C23)</f>
        <v>0.29199999999999998</v>
      </c>
      <c r="E23" s="27">
        <f t="shared" si="2"/>
        <v>0.245</v>
      </c>
      <c r="F23" s="27">
        <f t="shared" ref="F23:F27" si="4">LOG(E23)</f>
        <v>-0.61083391563546752</v>
      </c>
      <c r="G23" s="28">
        <f t="shared" ref="G23:G27" si="5">(F23-$B$16)/$B$15</f>
        <v>5.6321314639071002E-2</v>
      </c>
      <c r="H23" s="28">
        <f t="shared" ref="H23:H27" si="6">10^G23</f>
        <v>1.1384692756969725</v>
      </c>
      <c r="I23" s="29">
        <v>500</v>
      </c>
      <c r="J23" s="30">
        <f t="shared" ref="J23:J27" si="7">(H23*I23)</f>
        <v>569.23463784848627</v>
      </c>
      <c r="K23" s="31">
        <f t="shared" ref="K23:K27" si="8">(0.05*J23/1000)*1000</f>
        <v>28.461731892424314</v>
      </c>
      <c r="L23" s="32">
        <f>K23+K41+K51</f>
        <v>28.932515179978861</v>
      </c>
      <c r="M23" s="33">
        <f t="shared" ref="M23:M27" si="9">(L23*1000000/50000)/1000</f>
        <v>0.57865030359957725</v>
      </c>
      <c r="N23" s="34"/>
    </row>
    <row r="24" spans="1:17" ht="15" x14ac:dyDescent="0.3">
      <c r="B24">
        <v>0.373</v>
      </c>
      <c r="C24">
        <v>0.373</v>
      </c>
      <c r="D24" s="27">
        <f t="shared" si="3"/>
        <v>0.373</v>
      </c>
      <c r="E24" s="27">
        <f t="shared" si="2"/>
        <v>0.32600000000000001</v>
      </c>
      <c r="F24" s="27">
        <f t="shared" si="4"/>
        <v>-0.48678239993206096</v>
      </c>
      <c r="G24" s="28">
        <f t="shared" si="5"/>
        <v>0.17905960143454952</v>
      </c>
      <c r="H24" s="28">
        <f t="shared" si="6"/>
        <v>1.5102874078212634</v>
      </c>
      <c r="I24" s="29">
        <v>500</v>
      </c>
      <c r="J24" s="30">
        <f t="shared" si="7"/>
        <v>755.14370391063164</v>
      </c>
      <c r="K24" s="31">
        <f t="shared" si="8"/>
        <v>37.757185195531584</v>
      </c>
      <c r="L24" s="32">
        <f t="shared" ref="L24:L27" si="10">K24+K42+K52</f>
        <v>38.276776636522726</v>
      </c>
      <c r="M24" s="33">
        <f t="shared" si="9"/>
        <v>0.76553553273045449</v>
      </c>
      <c r="N24" s="34"/>
    </row>
    <row r="25" spans="1:17" ht="15" x14ac:dyDescent="0.3">
      <c r="A25" s="1" t="s">
        <v>26</v>
      </c>
      <c r="B25">
        <v>0.27</v>
      </c>
      <c r="C25">
        <v>0.27</v>
      </c>
      <c r="D25" s="27">
        <f t="shared" si="3"/>
        <v>0.27</v>
      </c>
      <c r="E25" s="27">
        <f t="shared" si="2"/>
        <v>0.22300000000000003</v>
      </c>
      <c r="F25" s="27">
        <f t="shared" si="4"/>
        <v>-0.65169513695183923</v>
      </c>
      <c r="G25" s="28">
        <f t="shared" si="5"/>
        <v>1.5892656655292499E-2</v>
      </c>
      <c r="H25" s="28">
        <f t="shared" si="6"/>
        <v>1.037272004529282</v>
      </c>
      <c r="I25" s="29">
        <v>500</v>
      </c>
      <c r="J25" s="30">
        <f t="shared" si="7"/>
        <v>518.63600226464098</v>
      </c>
      <c r="K25" s="31">
        <f t="shared" si="8"/>
        <v>25.93180011323205</v>
      </c>
      <c r="L25" s="32">
        <f t="shared" si="10"/>
        <v>26.67287236267585</v>
      </c>
      <c r="M25" s="33">
        <f t="shared" si="9"/>
        <v>0.53345744725351696</v>
      </c>
      <c r="N25" s="34"/>
    </row>
    <row r="26" spans="1:17" ht="15" x14ac:dyDescent="0.3">
      <c r="B26">
        <v>0.27</v>
      </c>
      <c r="C26">
        <v>0.27700000000000002</v>
      </c>
      <c r="D26" s="27">
        <f t="shared" si="3"/>
        <v>0.27350000000000002</v>
      </c>
      <c r="E26" s="27">
        <f t="shared" si="2"/>
        <v>0.22650000000000003</v>
      </c>
      <c r="F26" s="27">
        <f t="shared" si="4"/>
        <v>-0.64493179365114928</v>
      </c>
      <c r="G26" s="28">
        <f t="shared" si="5"/>
        <v>2.2584402137234772E-2</v>
      </c>
      <c r="H26" s="28">
        <f t="shared" si="6"/>
        <v>1.0533783840621593</v>
      </c>
      <c r="I26" s="29">
        <v>500</v>
      </c>
      <c r="J26" s="30">
        <f t="shared" si="7"/>
        <v>526.68919203107964</v>
      </c>
      <c r="K26" s="31">
        <f t="shared" si="8"/>
        <v>26.334459601553984</v>
      </c>
      <c r="L26" s="32">
        <f t="shared" si="10"/>
        <v>27.373956979946247</v>
      </c>
      <c r="M26" s="33">
        <f t="shared" si="9"/>
        <v>0.54747913959892491</v>
      </c>
      <c r="N26" s="34"/>
    </row>
    <row r="27" spans="1:17" ht="15" x14ac:dyDescent="0.3">
      <c r="B27">
        <v>0.28699999999999998</v>
      </c>
      <c r="C27">
        <v>0.30599999999999999</v>
      </c>
      <c r="D27" s="27">
        <f t="shared" si="3"/>
        <v>0.29649999999999999</v>
      </c>
      <c r="E27" s="27">
        <f t="shared" si="2"/>
        <v>0.2495</v>
      </c>
      <c r="F27" s="27">
        <f t="shared" si="4"/>
        <v>-0.60292945004059129</v>
      </c>
      <c r="G27" s="28">
        <f t="shared" si="5"/>
        <v>6.4142102314640445E-2</v>
      </c>
      <c r="H27" s="28">
        <f t="shared" si="6"/>
        <v>1.1591565732386224</v>
      </c>
      <c r="I27" s="29">
        <v>500</v>
      </c>
      <c r="J27" s="30">
        <f t="shared" si="7"/>
        <v>579.57828661931126</v>
      </c>
      <c r="K27" s="31">
        <f t="shared" si="8"/>
        <v>28.978914330965566</v>
      </c>
      <c r="L27" s="32">
        <f t="shared" si="10"/>
        <v>30.027571410648445</v>
      </c>
      <c r="M27" s="33">
        <f t="shared" si="9"/>
        <v>0.60055142821296892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0.32900000000000001</v>
      </c>
      <c r="C31">
        <v>0.32900000000000001</v>
      </c>
      <c r="D31" s="27">
        <f t="shared" ref="D31:D36" si="11">AVERAGE(B31:C31)</f>
        <v>0.32900000000000001</v>
      </c>
      <c r="E31" s="27">
        <f t="shared" ref="E31:E36" si="12">D31-E$8</f>
        <v>0.28200000000000003</v>
      </c>
      <c r="F31" s="27">
        <f>LOG(E31)</f>
        <v>-0.54975089168063884</v>
      </c>
      <c r="G31" s="28">
        <f>(F31-$B$16)/$B$15</f>
        <v>0.11675770406963534</v>
      </c>
      <c r="H31" s="28">
        <f>10^G31</f>
        <v>1.3084517249540002</v>
      </c>
      <c r="I31" s="29">
        <v>500</v>
      </c>
      <c r="J31" s="30">
        <f>(H31*I31)</f>
        <v>654.22586247700008</v>
      </c>
      <c r="K31" s="31">
        <f>(0.05*J31/1000)*1000</f>
        <v>32.711293123850005</v>
      </c>
      <c r="L31" s="32">
        <f>K31+K50</f>
        <v>32.890403531996569</v>
      </c>
      <c r="M31" s="33">
        <f>(L31*1000000/50000)/1000</f>
        <v>0.6578080706399313</v>
      </c>
      <c r="N31" s="35"/>
      <c r="Q31"/>
    </row>
    <row r="32" spans="1:17" ht="15" x14ac:dyDescent="0.3">
      <c r="B32">
        <v>0.29199999999999998</v>
      </c>
      <c r="C32">
        <v>0.29199999999999998</v>
      </c>
      <c r="D32" s="27">
        <f t="shared" si="11"/>
        <v>0.29199999999999998</v>
      </c>
      <c r="E32" s="27">
        <f t="shared" si="12"/>
        <v>0.245</v>
      </c>
      <c r="F32" s="27">
        <f t="shared" ref="F32:F36" si="13">LOG(E32)</f>
        <v>-0.61083391563546752</v>
      </c>
      <c r="G32" s="28">
        <f t="shared" ref="G32:G36" si="14">(F32-$B$16)/$B$15</f>
        <v>5.6321314639071002E-2</v>
      </c>
      <c r="H32" s="28">
        <f t="shared" ref="H32:H36" si="15">10^G32</f>
        <v>1.1384692756969725</v>
      </c>
      <c r="I32" s="29">
        <v>500</v>
      </c>
      <c r="J32" s="30">
        <f t="shared" ref="J32:J36" si="16">(H32*I32)</f>
        <v>569.23463784848627</v>
      </c>
      <c r="K32" s="31">
        <f t="shared" ref="K32:K36" si="17">(0.05*J32/1000)*1000</f>
        <v>28.461731892424314</v>
      </c>
      <c r="L32" s="32">
        <f>K32+K51</f>
        <v>28.787376283895814</v>
      </c>
      <c r="M32" s="33">
        <f t="shared" ref="M32:M36" si="18">(L32*1000000/50000)/1000</f>
        <v>0.57574752567791632</v>
      </c>
      <c r="N32" s="36"/>
      <c r="Q32"/>
    </row>
    <row r="33" spans="1:21" ht="15" x14ac:dyDescent="0.3">
      <c r="B33">
        <v>0.373</v>
      </c>
      <c r="C33">
        <v>0.373</v>
      </c>
      <c r="D33" s="27">
        <f t="shared" si="11"/>
        <v>0.373</v>
      </c>
      <c r="E33" s="27">
        <f t="shared" si="12"/>
        <v>0.32600000000000001</v>
      </c>
      <c r="F33" s="27">
        <f t="shared" si="13"/>
        <v>-0.48678239993206096</v>
      </c>
      <c r="G33" s="28">
        <f t="shared" si="14"/>
        <v>0.17905960143454952</v>
      </c>
      <c r="H33" s="28">
        <f t="shared" si="15"/>
        <v>1.5102874078212634</v>
      </c>
      <c r="I33" s="29">
        <v>500</v>
      </c>
      <c r="J33" s="30">
        <f t="shared" si="16"/>
        <v>755.14370391063164</v>
      </c>
      <c r="K33" s="31">
        <f t="shared" si="17"/>
        <v>37.757185195531584</v>
      </c>
      <c r="L33" s="32">
        <f t="shared" ref="L33:L36" si="19">K33+K52</f>
        <v>38.116529833249942</v>
      </c>
      <c r="M33" s="33">
        <f t="shared" si="18"/>
        <v>0.76233059666499881</v>
      </c>
      <c r="N33" s="36"/>
      <c r="Q33"/>
      <c r="R33"/>
      <c r="S33"/>
    </row>
    <row r="34" spans="1:21" ht="15" x14ac:dyDescent="0.3">
      <c r="A34" s="1" t="s">
        <v>26</v>
      </c>
      <c r="B34">
        <v>0.27</v>
      </c>
      <c r="C34">
        <v>0.27</v>
      </c>
      <c r="D34" s="27">
        <f t="shared" si="11"/>
        <v>0.27</v>
      </c>
      <c r="E34" s="27">
        <f t="shared" si="12"/>
        <v>0.22300000000000003</v>
      </c>
      <c r="F34" s="27">
        <f t="shared" si="13"/>
        <v>-0.65169513695183923</v>
      </c>
      <c r="G34" s="28">
        <f t="shared" si="14"/>
        <v>1.5892656655292499E-2</v>
      </c>
      <c r="H34" s="28">
        <f t="shared" si="15"/>
        <v>1.037272004529282</v>
      </c>
      <c r="I34" s="29">
        <v>500</v>
      </c>
      <c r="J34" s="30">
        <f t="shared" si="16"/>
        <v>518.63600226464098</v>
      </c>
      <c r="K34" s="31">
        <f t="shared" si="17"/>
        <v>25.93180011323205</v>
      </c>
      <c r="L34" s="32">
        <f t="shared" si="19"/>
        <v>26.350974680240675</v>
      </c>
      <c r="M34" s="33">
        <f t="shared" si="18"/>
        <v>0.52701949360481348</v>
      </c>
      <c r="N34" s="36"/>
      <c r="Q34"/>
      <c r="R34"/>
      <c r="S34"/>
    </row>
    <row r="35" spans="1:21" ht="15" x14ac:dyDescent="0.3">
      <c r="B35">
        <v>0.27</v>
      </c>
      <c r="C35">
        <v>0.27700000000000002</v>
      </c>
      <c r="D35" s="27">
        <f t="shared" si="11"/>
        <v>0.27350000000000002</v>
      </c>
      <c r="E35" s="27">
        <f t="shared" si="12"/>
        <v>0.22650000000000003</v>
      </c>
      <c r="F35" s="27">
        <f t="shared" si="13"/>
        <v>-0.64493179365114928</v>
      </c>
      <c r="G35" s="28">
        <f t="shared" si="14"/>
        <v>2.2584402137234772E-2</v>
      </c>
      <c r="H35" s="28">
        <f t="shared" si="15"/>
        <v>1.0533783840621593</v>
      </c>
      <c r="I35" s="29">
        <v>500</v>
      </c>
      <c r="J35" s="30">
        <f t="shared" si="16"/>
        <v>526.68919203107964</v>
      </c>
      <c r="K35" s="31">
        <f t="shared" si="17"/>
        <v>26.334459601553984</v>
      </c>
      <c r="L35" s="32">
        <f t="shared" si="19"/>
        <v>26.988424589771792</v>
      </c>
      <c r="M35" s="33">
        <f t="shared" si="18"/>
        <v>0.53976849179543585</v>
      </c>
      <c r="N35" s="36"/>
      <c r="Q35"/>
      <c r="R35"/>
      <c r="S35"/>
    </row>
    <row r="36" spans="1:21" ht="15" x14ac:dyDescent="0.3">
      <c r="B36">
        <v>0.28699999999999998</v>
      </c>
      <c r="C36">
        <v>0.30599999999999999</v>
      </c>
      <c r="D36" s="27">
        <f t="shared" si="11"/>
        <v>0.29649999999999999</v>
      </c>
      <c r="E36" s="27">
        <f t="shared" si="12"/>
        <v>0.2495</v>
      </c>
      <c r="F36" s="27">
        <f t="shared" si="13"/>
        <v>-0.60292945004059129</v>
      </c>
      <c r="G36" s="28">
        <f t="shared" si="14"/>
        <v>6.4142102314640445E-2</v>
      </c>
      <c r="H36" s="28">
        <f t="shared" si="15"/>
        <v>1.1591565732386224</v>
      </c>
      <c r="I36" s="29">
        <v>500</v>
      </c>
      <c r="J36" s="30">
        <f t="shared" si="16"/>
        <v>579.57828661931126</v>
      </c>
      <c r="K36" s="31">
        <f t="shared" si="17"/>
        <v>28.978914330965566</v>
      </c>
      <c r="L36" s="32">
        <f t="shared" si="19"/>
        <v>29.833385540199643</v>
      </c>
      <c r="M36" s="33">
        <f t="shared" si="18"/>
        <v>0.59666771080399295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8.5000000000000006E-2</v>
      </c>
      <c r="C40">
        <v>6.6000000000000003E-2</v>
      </c>
      <c r="D40" s="27">
        <f>AVERAGE(B40:C40)</f>
        <v>7.5500000000000012E-2</v>
      </c>
      <c r="E40" s="27">
        <f t="shared" ref="E40:E45" si="20">D40-E$8</f>
        <v>2.8500000000000011E-2</v>
      </c>
      <c r="F40" s="27">
        <f t="shared" ref="F40:F45" si="21">LOG(E40)</f>
        <v>-1.5451551399914896</v>
      </c>
      <c r="G40" s="28">
        <f t="shared" ref="G40:G45" si="22">(F40-$B$16)/$B$15</f>
        <v>-0.86810903789521043</v>
      </c>
      <c r="H40" s="27">
        <f t="shared" ref="H40:H45" si="23">10^G40</f>
        <v>0.13548492089660419</v>
      </c>
      <c r="I40" s="41">
        <v>16</v>
      </c>
      <c r="J40" s="42">
        <f t="shared" ref="J40:J45" si="24">H40*I40</f>
        <v>2.167758734345667</v>
      </c>
      <c r="K40" s="30">
        <f>(0.1*J40/1000)*1000</f>
        <v>0.21677587343456672</v>
      </c>
      <c r="L40" s="43">
        <f>K40*100/L22</f>
        <v>0.6547699844191659</v>
      </c>
      <c r="M40" s="30">
        <f>AVERAGE(L40:L42)</f>
        <v>0.52502303830414498</v>
      </c>
      <c r="N40" s="44">
        <f>STDEV(L40:L42)</f>
        <v>0.11978181295802502</v>
      </c>
      <c r="R40"/>
      <c r="S40"/>
      <c r="T40"/>
      <c r="U40"/>
    </row>
    <row r="41" spans="1:21" ht="15" x14ac:dyDescent="0.3">
      <c r="B41">
        <v>6.7000000000000004E-2</v>
      </c>
      <c r="C41">
        <v>6.5000000000000002E-2</v>
      </c>
      <c r="D41" s="27">
        <f t="shared" ref="D41:D45" si="25">AVERAGE(B41:C41)</f>
        <v>6.6000000000000003E-2</v>
      </c>
      <c r="E41" s="27">
        <f t="shared" si="20"/>
        <v>1.9000000000000003E-2</v>
      </c>
      <c r="F41" s="27">
        <f t="shared" si="21"/>
        <v>-1.7212463990471709</v>
      </c>
      <c r="G41" s="28">
        <f t="shared" si="22"/>
        <v>-1.0423361671132665</v>
      </c>
      <c r="H41" s="27">
        <f t="shared" si="23"/>
        <v>9.0711810051905178E-2</v>
      </c>
      <c r="I41" s="41">
        <v>16</v>
      </c>
      <c r="J41" s="42">
        <f t="shared" si="24"/>
        <v>1.4513889608304829</v>
      </c>
      <c r="K41" s="30">
        <f t="shared" ref="K41:K45" si="26">(0.1*J41/1000)*1000</f>
        <v>0.14513889608304828</v>
      </c>
      <c r="L41" s="43">
        <f t="shared" ref="L41:L45" si="27">K41*100/L23</f>
        <v>0.50164631446727304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7.2999999999999995E-2</v>
      </c>
      <c r="C42">
        <v>6.3E-2</v>
      </c>
      <c r="D42" s="27">
        <f t="shared" si="25"/>
        <v>6.8000000000000005E-2</v>
      </c>
      <c r="E42" s="27">
        <f t="shared" si="20"/>
        <v>2.1000000000000005E-2</v>
      </c>
      <c r="F42" s="27">
        <f t="shared" si="21"/>
        <v>-1.6777807052660807</v>
      </c>
      <c r="G42" s="28">
        <f t="shared" si="22"/>
        <v>-0.99933060802100149</v>
      </c>
      <c r="H42" s="27">
        <f t="shared" si="23"/>
        <v>0.10015425204548936</v>
      </c>
      <c r="I42" s="41">
        <v>16</v>
      </c>
      <c r="J42" s="42">
        <f t="shared" si="24"/>
        <v>1.6024680327278298</v>
      </c>
      <c r="K42" s="30">
        <f t="shared" si="26"/>
        <v>0.16024680327278298</v>
      </c>
      <c r="L42" s="43">
        <f t="shared" si="27"/>
        <v>0.41865281602599619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9.2999999999999999E-2</v>
      </c>
      <c r="C43">
        <v>8.5999999999999993E-2</v>
      </c>
      <c r="D43" s="27">
        <f t="shared" si="25"/>
        <v>8.9499999999999996E-2</v>
      </c>
      <c r="E43" s="27">
        <f t="shared" si="20"/>
        <v>4.2499999999999996E-2</v>
      </c>
      <c r="F43" s="27">
        <f t="shared" si="21"/>
        <v>-1.3716110699496884</v>
      </c>
      <c r="G43" s="28">
        <f t="shared" si="22"/>
        <v>-0.69640213274644669</v>
      </c>
      <c r="H43" s="27">
        <f t="shared" si="23"/>
        <v>0.20118605152198463</v>
      </c>
      <c r="I43" s="41">
        <v>16</v>
      </c>
      <c r="J43" s="42">
        <f t="shared" si="24"/>
        <v>3.218976824351754</v>
      </c>
      <c r="K43" s="30">
        <f t="shared" si="26"/>
        <v>0.32189768243517541</v>
      </c>
      <c r="L43" s="43">
        <f t="shared" si="27"/>
        <v>1.2068354621064976</v>
      </c>
      <c r="M43" s="30">
        <f>AVERAGE(L43:L45)</f>
        <v>1.0873061721361372</v>
      </c>
      <c r="N43" s="44">
        <f>STDEV(L43:L45)</f>
        <v>0.39466679744801048</v>
      </c>
      <c r="R43"/>
      <c r="S43"/>
      <c r="T43"/>
      <c r="U43"/>
    </row>
    <row r="44" spans="1:21" ht="15" x14ac:dyDescent="0.3">
      <c r="A44" s="45"/>
      <c r="B44">
        <v>0.10100000000000001</v>
      </c>
      <c r="C44">
        <v>9.5000000000000001E-2</v>
      </c>
      <c r="D44" s="27">
        <f t="shared" si="25"/>
        <v>9.8000000000000004E-2</v>
      </c>
      <c r="E44" s="27">
        <f t="shared" si="20"/>
        <v>5.1000000000000004E-2</v>
      </c>
      <c r="F44" s="27">
        <f t="shared" si="21"/>
        <v>-1.2924298239020635</v>
      </c>
      <c r="G44" s="28">
        <f t="shared" si="22"/>
        <v>-0.6180591118562162</v>
      </c>
      <c r="H44" s="27">
        <f t="shared" si="23"/>
        <v>0.24095774385903371</v>
      </c>
      <c r="I44" s="41">
        <v>16</v>
      </c>
      <c r="J44" s="42">
        <f t="shared" si="24"/>
        <v>3.8553239017445393</v>
      </c>
      <c r="K44" s="30">
        <f t="shared" si="26"/>
        <v>0.38553239017445395</v>
      </c>
      <c r="L44" s="43">
        <f t="shared" si="27"/>
        <v>1.4083911597321834</v>
      </c>
      <c r="M44" s="30"/>
      <c r="N44" s="44"/>
      <c r="R44"/>
      <c r="S44"/>
      <c r="T44"/>
      <c r="U44"/>
    </row>
    <row r="45" spans="1:21" ht="15" x14ac:dyDescent="0.3">
      <c r="A45" s="46"/>
      <c r="B45">
        <v>7.3999999999999996E-2</v>
      </c>
      <c r="C45">
        <v>7.0999999999999994E-2</v>
      </c>
      <c r="D45" s="27">
        <f t="shared" si="25"/>
        <v>7.2499999999999995E-2</v>
      </c>
      <c r="E45" s="27">
        <f t="shared" si="20"/>
        <v>2.5499999999999995E-2</v>
      </c>
      <c r="F45" s="27">
        <f t="shared" si="21"/>
        <v>-1.593459819566045</v>
      </c>
      <c r="G45" s="28">
        <f t="shared" si="22"/>
        <v>-0.91590235651423202</v>
      </c>
      <c r="H45" s="27">
        <f t="shared" si="23"/>
        <v>0.12136616903050076</v>
      </c>
      <c r="I45" s="41">
        <v>16</v>
      </c>
      <c r="J45" s="42">
        <f t="shared" si="24"/>
        <v>1.9418587044880122</v>
      </c>
      <c r="K45" s="30">
        <f t="shared" si="26"/>
        <v>0.19418587044880123</v>
      </c>
      <c r="L45" s="43">
        <f t="shared" si="27"/>
        <v>0.64669189456973064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7.3999999999999996E-2</v>
      </c>
      <c r="C50">
        <v>6.7000000000000004E-2</v>
      </c>
      <c r="D50" s="27">
        <f>AVERAGE(B50:C50)</f>
        <v>7.0500000000000007E-2</v>
      </c>
      <c r="E50" s="27">
        <f t="shared" ref="E50:E55" si="28">D50-E$8</f>
        <v>2.3500000000000007E-2</v>
      </c>
      <c r="F50" s="27">
        <f t="shared" ref="F50:F55" si="29">LOG(E50)</f>
        <v>-1.6289321377282635</v>
      </c>
      <c r="G50" s="28">
        <f t="shared" ref="G50:G55" si="30">(F50-$B$16)/$B$15</f>
        <v>-0.95099915912246713</v>
      </c>
      <c r="H50" s="27">
        <f t="shared" ref="H50:H55" si="31">10^G50</f>
        <v>0.11194400509160049</v>
      </c>
      <c r="I50" s="41">
        <v>16</v>
      </c>
      <c r="J50" s="42">
        <f t="shared" ref="J50:J55" si="32">H50*I50</f>
        <v>1.7911040814656078</v>
      </c>
      <c r="K50" s="30">
        <f>(0.1*J50/1000)*1000</f>
        <v>0.17911040814656079</v>
      </c>
      <c r="L50" s="43">
        <f t="shared" ref="L50:L55" si="33">K50*100/L31</f>
        <v>0.54456737805700051</v>
      </c>
      <c r="M50" s="30">
        <f>AVERAGE(L50:L52)</f>
        <v>0.87284188881298219</v>
      </c>
      <c r="N50" s="44">
        <f>STDEV(L50:L52)</f>
        <v>0.29950246566779198</v>
      </c>
      <c r="O50" s="48">
        <f>L50/L40</f>
        <v>0.83169264171459534</v>
      </c>
      <c r="P50" s="30">
        <f>AVERAGE(O50:O52)</f>
        <v>1.7795171193531252</v>
      </c>
      <c r="Q50" s="44">
        <f>STDEV(O50:O52)</f>
        <v>0.82084155238846035</v>
      </c>
      <c r="S50"/>
      <c r="T50"/>
    </row>
    <row r="51" spans="1:25" ht="15" x14ac:dyDescent="0.3">
      <c r="B51">
        <v>9.1999999999999998E-2</v>
      </c>
      <c r="C51">
        <v>8.7999999999999995E-2</v>
      </c>
      <c r="D51" s="27">
        <f t="shared" ref="D51:D55" si="34">AVERAGE(B51:C51)</f>
        <v>0.09</v>
      </c>
      <c r="E51" s="27">
        <f t="shared" si="28"/>
        <v>4.2999999999999997E-2</v>
      </c>
      <c r="F51" s="27">
        <f t="shared" si="29"/>
        <v>-1.3665315444204136</v>
      </c>
      <c r="G51" s="28">
        <f t="shared" si="30"/>
        <v>-0.69137637987545641</v>
      </c>
      <c r="H51" s="27">
        <f t="shared" si="31"/>
        <v>0.20352774466968659</v>
      </c>
      <c r="I51" s="41">
        <v>16</v>
      </c>
      <c r="J51" s="42">
        <f t="shared" si="32"/>
        <v>3.2564439147149855</v>
      </c>
      <c r="K51" s="30">
        <f t="shared" ref="K51:K55" si="35">(0.1*J51/1000)*1000</f>
        <v>0.3256443914714986</v>
      </c>
      <c r="L51" s="43">
        <f t="shared" si="33"/>
        <v>1.1312055265476557</v>
      </c>
      <c r="M51" s="30"/>
      <c r="N51" s="44"/>
      <c r="O51" s="2">
        <f t="shared" ref="O51:O55" si="36">L51/L41</f>
        <v>2.2549862202196138</v>
      </c>
      <c r="P51" s="30"/>
      <c r="Q51" s="44"/>
      <c r="S51"/>
      <c r="T51"/>
    </row>
    <row r="52" spans="1:25" ht="15" x14ac:dyDescent="0.3">
      <c r="B52">
        <v>9.9000000000000005E-2</v>
      </c>
      <c r="C52">
        <v>0.09</v>
      </c>
      <c r="D52" s="27">
        <f t="shared" si="34"/>
        <v>9.4500000000000001E-2</v>
      </c>
      <c r="E52" s="27">
        <f t="shared" si="28"/>
        <v>4.7500000000000001E-2</v>
      </c>
      <c r="F52" s="27">
        <f t="shared" si="29"/>
        <v>-1.3233063903751334</v>
      </c>
      <c r="G52" s="28">
        <f t="shared" si="30"/>
        <v>-0.64860881412742544</v>
      </c>
      <c r="H52" s="27">
        <f t="shared" si="31"/>
        <v>0.22459039857397184</v>
      </c>
      <c r="I52" s="41">
        <v>16</v>
      </c>
      <c r="J52" s="42">
        <f t="shared" si="32"/>
        <v>3.5934463771835494</v>
      </c>
      <c r="K52" s="30">
        <f t="shared" si="35"/>
        <v>0.35934463771835495</v>
      </c>
      <c r="L52" s="43">
        <f t="shared" si="33"/>
        <v>0.94275276183429013</v>
      </c>
      <c r="M52" s="30"/>
      <c r="N52" s="44"/>
      <c r="O52" s="2">
        <f t="shared" si="36"/>
        <v>2.2518724961251664</v>
      </c>
      <c r="P52" s="30"/>
      <c r="Q52" s="44"/>
      <c r="S52"/>
      <c r="T52"/>
    </row>
    <row r="53" spans="1:25" ht="15" x14ac:dyDescent="0.3">
      <c r="A53" s="1" t="s">
        <v>26</v>
      </c>
      <c r="B53">
        <v>0.104</v>
      </c>
      <c r="C53">
        <v>0.10100000000000001</v>
      </c>
      <c r="D53" s="27">
        <f t="shared" si="34"/>
        <v>0.10250000000000001</v>
      </c>
      <c r="E53" s="27">
        <f t="shared" si="28"/>
        <v>5.5500000000000008E-2</v>
      </c>
      <c r="F53" s="27">
        <f t="shared" si="29"/>
        <v>-1.2557070168773237</v>
      </c>
      <c r="G53" s="28">
        <f t="shared" si="30"/>
        <v>-0.58172505825775811</v>
      </c>
      <c r="H53" s="27">
        <f t="shared" si="31"/>
        <v>0.26198410438039149</v>
      </c>
      <c r="I53" s="41">
        <v>16</v>
      </c>
      <c r="J53" s="42">
        <f t="shared" si="32"/>
        <v>4.1917456700862639</v>
      </c>
      <c r="K53" s="30">
        <f t="shared" si="35"/>
        <v>0.41917456700862643</v>
      </c>
      <c r="L53" s="43">
        <f t="shared" si="33"/>
        <v>1.5907364797513361</v>
      </c>
      <c r="M53" s="30">
        <f>AVERAGE(L53:L55)</f>
        <v>2.2926707211692907</v>
      </c>
      <c r="N53" s="44">
        <f>STDEV(L53:L55)</f>
        <v>0.64665048848577733</v>
      </c>
      <c r="O53" s="2">
        <f t="shared" si="36"/>
        <v>1.318105516202474</v>
      </c>
      <c r="P53" s="30">
        <f>AVERAGE(O53:O55)</f>
        <v>2.4891726236731597</v>
      </c>
      <c r="Q53" s="44">
        <f>STDEV(O53:O55)</f>
        <v>1.6918728575333188</v>
      </c>
      <c r="S53"/>
      <c r="T53"/>
    </row>
    <row r="54" spans="1:25" ht="15" x14ac:dyDescent="0.3">
      <c r="A54" s="45"/>
      <c r="B54">
        <v>0.13900000000000001</v>
      </c>
      <c r="C54">
        <v>0.129</v>
      </c>
      <c r="D54" s="27">
        <f t="shared" si="34"/>
        <v>0.13400000000000001</v>
      </c>
      <c r="E54" s="27">
        <f t="shared" si="28"/>
        <v>8.7000000000000008E-2</v>
      </c>
      <c r="F54" s="27">
        <f t="shared" si="29"/>
        <v>-1.0604807473813815</v>
      </c>
      <c r="G54" s="28">
        <f t="shared" si="30"/>
        <v>-0.38856548483751724</v>
      </c>
      <c r="H54" s="27">
        <f t="shared" si="31"/>
        <v>0.4087281176361296</v>
      </c>
      <c r="I54" s="41">
        <v>16</v>
      </c>
      <c r="J54" s="42">
        <f t="shared" si="32"/>
        <v>6.5396498821780735</v>
      </c>
      <c r="K54" s="30">
        <f t="shared" si="35"/>
        <v>0.65396498821780735</v>
      </c>
      <c r="L54" s="43">
        <f t="shared" si="33"/>
        <v>2.4231313911729782</v>
      </c>
      <c r="M54" s="30"/>
      <c r="N54" s="44"/>
      <c r="O54" s="2">
        <f t="shared" si="36"/>
        <v>1.720496024438094</v>
      </c>
      <c r="P54" s="30"/>
      <c r="Q54" s="44"/>
      <c r="S54"/>
      <c r="T54"/>
    </row>
    <row r="55" spans="1:25" ht="15" x14ac:dyDescent="0.3">
      <c r="A55" s="46"/>
      <c r="B55">
        <v>0.16400000000000001</v>
      </c>
      <c r="C55">
        <v>0.158</v>
      </c>
      <c r="D55" s="27">
        <f t="shared" si="34"/>
        <v>0.161</v>
      </c>
      <c r="E55" s="27">
        <f t="shared" si="28"/>
        <v>0.114</v>
      </c>
      <c r="F55" s="27">
        <f t="shared" si="29"/>
        <v>-0.94309514866352739</v>
      </c>
      <c r="G55" s="28">
        <f t="shared" si="30"/>
        <v>-0.27242254857917947</v>
      </c>
      <c r="H55" s="27">
        <f t="shared" si="31"/>
        <v>0.53404450577129781</v>
      </c>
      <c r="I55" s="41">
        <v>16</v>
      </c>
      <c r="J55" s="42">
        <f t="shared" si="32"/>
        <v>8.5447120923407649</v>
      </c>
      <c r="K55" s="30">
        <f t="shared" si="35"/>
        <v>0.85447120923407649</v>
      </c>
      <c r="L55" s="43">
        <f t="shared" si="33"/>
        <v>2.8641442925835578</v>
      </c>
      <c r="M55" s="30"/>
      <c r="N55" s="44"/>
      <c r="O55" s="2">
        <f t="shared" si="36"/>
        <v>4.4289163303789119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1.7795171193531252</v>
      </c>
      <c r="O58" s="30">
        <f>Q50</f>
        <v>0.82084155238846035</v>
      </c>
    </row>
    <row r="59" spans="1:25" ht="15" x14ac:dyDescent="0.3">
      <c r="D59"/>
      <c r="E59"/>
      <c r="G59"/>
      <c r="M59" s="2" t="s">
        <v>26</v>
      </c>
      <c r="N59" s="30">
        <f>P53</f>
        <v>2.4891726236731597</v>
      </c>
      <c r="O59" s="30">
        <f>Q53</f>
        <v>1.6918728575333188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0.52502303830414498</v>
      </c>
      <c r="C65" s="30">
        <f>N40</f>
        <v>0.11978181295802502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0.87284188881298219</v>
      </c>
      <c r="C66" s="30">
        <f>N50</f>
        <v>0.29950246566779198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1.0873061721361372</v>
      </c>
      <c r="C67" s="30">
        <f>N43</f>
        <v>0.39466679744801048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2.2926707211692907</v>
      </c>
      <c r="C68" s="30">
        <f>N53</f>
        <v>0.64665048848577733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siTCF19</vt:lpstr>
      <vt:lpstr>siSRR</vt:lpstr>
      <vt:lpstr>siNTP!Zone_d_impression</vt:lpstr>
      <vt:lpstr>siSRR!Zone_d_impression</vt:lpstr>
      <vt:lpstr>siTCF19!Zone_d_impression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Fatou Ndiaye</cp:lastModifiedBy>
  <dcterms:created xsi:type="dcterms:W3CDTF">2015-12-08T15:20:20Z</dcterms:created>
  <dcterms:modified xsi:type="dcterms:W3CDTF">2016-06-23T13:11:45Z</dcterms:modified>
</cp:coreProperties>
</file>