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65" yWindow="75" windowWidth="9015" windowHeight="10545" activeTab="2"/>
  </bookViews>
  <sheets>
    <sheet name="siNTP" sheetId="3" r:id="rId1"/>
    <sheet name="siHNF4A" sheetId="1" r:id="rId2"/>
    <sheet name="siTBC1D4" sheetId="4" r:id="rId3"/>
  </sheets>
  <externalReferences>
    <externalReference r:id="rId4"/>
  </externalReferences>
  <definedNames>
    <definedName name="_xlnm.Print_Area" localSheetId="1">siHNF4A!$A$1:$Q$83</definedName>
    <definedName name="_xlnm.Print_Area" localSheetId="0">siNTP!$A$1:$Q$83</definedName>
    <definedName name="_xlnm.Print_Area" localSheetId="2">siTBC1D4!$A$1:$Q$83</definedName>
  </definedNames>
  <calcPr calcId="125725"/>
</workbook>
</file>

<file path=xl/calcChain.xml><?xml version="1.0" encoding="utf-8"?>
<calcChain xmlns="http://schemas.openxmlformats.org/spreadsheetml/2006/main">
  <c r="B9" i="3"/>
  <c r="B10"/>
  <c r="B11"/>
  <c r="B12"/>
  <c r="B13"/>
  <c r="B8"/>
  <c r="B9" i="1"/>
  <c r="B10"/>
  <c r="B11"/>
  <c r="B12"/>
  <c r="B13"/>
  <c r="B8"/>
  <c r="B9" i="4"/>
  <c r="B10"/>
  <c r="B11"/>
  <c r="B12"/>
  <c r="B13"/>
  <c r="B8"/>
  <c r="D55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G13"/>
  <c r="E13"/>
  <c r="G12"/>
  <c r="E12"/>
  <c r="G11"/>
  <c r="E11"/>
  <c r="G10"/>
  <c r="E10"/>
  <c r="G9"/>
  <c r="E9"/>
  <c r="E8"/>
  <c r="D51" i="1"/>
  <c r="D52"/>
  <c r="D53"/>
  <c r="D54"/>
  <c r="D55"/>
  <c r="D50"/>
  <c r="D41"/>
  <c r="D42"/>
  <c r="D43"/>
  <c r="D44"/>
  <c r="D45"/>
  <c r="D40"/>
  <c r="D23"/>
  <c r="D24"/>
  <c r="D25"/>
  <c r="D26"/>
  <c r="D27"/>
  <c r="D22"/>
  <c r="D55" i="3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G13"/>
  <c r="E12"/>
  <c r="G12"/>
  <c r="E11"/>
  <c r="G11"/>
  <c r="E10"/>
  <c r="G10"/>
  <c r="E9"/>
  <c r="G9"/>
  <c r="E8"/>
  <c r="F9" i="4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F9" i="3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D36" i="1"/>
  <c r="D35"/>
  <c r="D34"/>
  <c r="D33"/>
  <c r="D32"/>
  <c r="D31"/>
  <c r="E13"/>
  <c r="G13"/>
  <c r="E12"/>
  <c r="G12"/>
  <c r="E11"/>
  <c r="G11"/>
  <c r="E10"/>
  <c r="G10"/>
  <c r="E9"/>
  <c r="G9"/>
  <c r="E8"/>
  <c r="E36" s="1"/>
  <c r="F36" s="1"/>
  <c r="L36" i="4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3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F9" i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3"/>
  <c r="F33" s="1"/>
  <c r="E35"/>
  <c r="F35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3"/>
  <c r="F53" s="1"/>
  <c r="E55"/>
  <c r="F55" s="1"/>
  <c r="B15"/>
  <c r="B16"/>
  <c r="G36"/>
  <c r="H36" s="1"/>
  <c r="J36" s="1"/>
  <c r="K36" s="1"/>
  <c r="G23"/>
  <c r="H23" s="1"/>
  <c r="J23" s="1"/>
  <c r="K23" s="1"/>
  <c r="G25"/>
  <c r="H25" s="1"/>
  <c r="J25" s="1"/>
  <c r="K25" s="1"/>
  <c r="G27"/>
  <c r="H27" s="1"/>
  <c r="J27" s="1"/>
  <c r="K27" s="1"/>
  <c r="G41"/>
  <c r="H41" s="1"/>
  <c r="J41" s="1"/>
  <c r="K41" s="1"/>
  <c r="G43"/>
  <c r="H43" s="1"/>
  <c r="J43" s="1"/>
  <c r="K43" s="1"/>
  <c r="G45"/>
  <c r="H45" s="1"/>
  <c r="J45" s="1"/>
  <c r="K45" s="1"/>
  <c r="G51"/>
  <c r="H51" s="1"/>
  <c r="J51" s="1"/>
  <c r="K51" s="1"/>
  <c r="G53"/>
  <c r="H53" s="1"/>
  <c r="J53" s="1"/>
  <c r="K53" s="1"/>
  <c r="G55"/>
  <c r="H55" s="1"/>
  <c r="J55" s="1"/>
  <c r="K55" s="1"/>
  <c r="G22"/>
  <c r="H22" s="1"/>
  <c r="J22" s="1"/>
  <c r="K22" s="1"/>
  <c r="G24"/>
  <c r="H24" s="1"/>
  <c r="J24" s="1"/>
  <c r="K24" s="1"/>
  <c r="G26"/>
  <c r="H26" s="1"/>
  <c r="J26" s="1"/>
  <c r="K26" s="1"/>
  <c r="G31"/>
  <c r="H31" s="1"/>
  <c r="J31" s="1"/>
  <c r="K31" s="1"/>
  <c r="G33"/>
  <c r="H33" s="1"/>
  <c r="J33" s="1"/>
  <c r="K33" s="1"/>
  <c r="G35"/>
  <c r="H35" s="1"/>
  <c r="J35" s="1"/>
  <c r="K35" s="1"/>
  <c r="G40"/>
  <c r="H40" s="1"/>
  <c r="J40" s="1"/>
  <c r="K40" s="1"/>
  <c r="G42"/>
  <c r="H42" s="1"/>
  <c r="J42" s="1"/>
  <c r="K42" s="1"/>
  <c r="G44"/>
  <c r="H44" s="1"/>
  <c r="J44" s="1"/>
  <c r="K44" s="1"/>
  <c r="G50"/>
  <c r="H50" s="1"/>
  <c r="J50" s="1"/>
  <c r="K50" s="1"/>
  <c r="E52"/>
  <c r="F52" s="1"/>
  <c r="G52" s="1"/>
  <c r="H52" s="1"/>
  <c r="J52" s="1"/>
  <c r="K52" s="1"/>
  <c r="E54"/>
  <c r="F54" s="1"/>
  <c r="G54" s="1"/>
  <c r="H54" s="1"/>
  <c r="J54" s="1"/>
  <c r="K54" s="1"/>
  <c r="E32"/>
  <c r="F32" s="1"/>
  <c r="G32" s="1"/>
  <c r="H32" s="1"/>
  <c r="J32" s="1"/>
  <c r="K32" s="1"/>
  <c r="L32" s="1"/>
  <c r="M32" s="1"/>
  <c r="E34"/>
  <c r="F34" s="1"/>
  <c r="G34" s="1"/>
  <c r="H34" s="1"/>
  <c r="J34" s="1"/>
  <c r="K34" s="1"/>
  <c r="L34" s="1"/>
  <c r="M34" s="1"/>
  <c r="L40" i="4" l="1"/>
  <c r="L41"/>
  <c r="L42"/>
  <c r="L43"/>
  <c r="L44"/>
  <c r="L45"/>
  <c r="L50"/>
  <c r="L51"/>
  <c r="O51" s="1"/>
  <c r="L52"/>
  <c r="O52" s="1"/>
  <c r="L53"/>
  <c r="L54"/>
  <c r="O54" s="1"/>
  <c r="L55"/>
  <c r="O55" s="1"/>
  <c r="L40" i="3"/>
  <c r="L41"/>
  <c r="L42"/>
  <c r="L43"/>
  <c r="L44"/>
  <c r="L45"/>
  <c r="L50"/>
  <c r="L51"/>
  <c r="O51" s="1"/>
  <c r="L52"/>
  <c r="O52" s="1"/>
  <c r="L53"/>
  <c r="L54"/>
  <c r="O54" s="1"/>
  <c r="L55"/>
  <c r="O55" s="1"/>
  <c r="L33" i="1"/>
  <c r="M33" s="1"/>
  <c r="L26"/>
  <c r="M26" s="1"/>
  <c r="L22"/>
  <c r="M22" s="1"/>
  <c r="L53"/>
  <c r="L25"/>
  <c r="M25" s="1"/>
  <c r="L36"/>
  <c r="M36" s="1"/>
  <c r="L35"/>
  <c r="M35" s="1"/>
  <c r="L31"/>
  <c r="M31" s="1"/>
  <c r="L24"/>
  <c r="M24" s="1"/>
  <c r="L55"/>
  <c r="L51"/>
  <c r="L43"/>
  <c r="L27"/>
  <c r="M27" s="1"/>
  <c r="L23"/>
  <c r="M23" s="1"/>
  <c r="O53" i="4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3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"/>
  <c r="L50"/>
  <c r="L41"/>
  <c r="O51" s="1"/>
  <c r="L40"/>
  <c r="L52"/>
  <c r="L42"/>
  <c r="L54"/>
  <c r="L45"/>
  <c r="O55" s="1"/>
  <c r="L44"/>
  <c r="N43" s="1"/>
  <c r="C67" s="1"/>
  <c r="Q50" i="4" l="1"/>
  <c r="O58" s="1"/>
  <c r="P50"/>
  <c r="N58" s="1"/>
  <c r="Q53"/>
  <c r="O59" s="1"/>
  <c r="P53"/>
  <c r="N59" s="1"/>
  <c r="Q50" i="3"/>
  <c r="O58" s="1"/>
  <c r="P50"/>
  <c r="N58" s="1"/>
  <c r="Q53"/>
  <c r="O59" s="1"/>
  <c r="P53"/>
  <c r="N59" s="1"/>
  <c r="M40" i="1"/>
  <c r="B65" s="1"/>
  <c r="N40"/>
  <c r="C65" s="1"/>
  <c r="O50"/>
  <c r="M50"/>
  <c r="B66" s="1"/>
  <c r="N50"/>
  <c r="C66" s="1"/>
  <c r="O54"/>
  <c r="M43"/>
  <c r="B67" s="1"/>
  <c r="M53"/>
  <c r="B68" s="1"/>
  <c r="N53"/>
  <c r="C68" s="1"/>
  <c r="P53"/>
  <c r="N59" s="1"/>
  <c r="Q53"/>
  <c r="O59" s="1"/>
  <c r="O52"/>
  <c r="Q50" l="1"/>
  <c r="O58" s="1"/>
  <c r="P50"/>
  <c r="N58" s="1"/>
</calcChain>
</file>

<file path=xl/sharedStrings.xml><?xml version="1.0" encoding="utf-8"?>
<sst xmlns="http://schemas.openxmlformats.org/spreadsheetml/2006/main" count="297" uniqueCount="44">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</sst>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2" xfId="0" applyBorder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-1.593459819566045</c:v>
                </c:pt>
                <c:pt idx="1">
                  <c:v>-1.0021769192542744</c:v>
                </c:pt>
                <c:pt idx="2">
                  <c:v>-0.5338741295818008</c:v>
                </c:pt>
                <c:pt idx="3">
                  <c:v>3.2618760850719838E-2</c:v>
                </c:pt>
                <c:pt idx="4">
                  <c:v>0.25175985452880079</c:v>
                </c:pt>
              </c:numCache>
            </c:numRef>
          </c:yVal>
        </c:ser>
        <c:axId val="59613568"/>
        <c:axId val="59615104"/>
      </c:scatterChart>
      <c:valAx>
        <c:axId val="5961356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15104"/>
        <c:crosses val="autoZero"/>
        <c:crossBetween val="midCat"/>
      </c:valAx>
      <c:valAx>
        <c:axId val="596151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1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8.4036325160252195E-2</c:v>
                  </c:pt>
                  <c:pt idx="1">
                    <c:v>0.16826446303259945</c:v>
                  </c:pt>
                  <c:pt idx="2">
                    <c:v>0.34389261651461195</c:v>
                  </c:pt>
                  <c:pt idx="3">
                    <c:v>0.41688436902162623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8.4036325160252195E-2</c:v>
                  </c:pt>
                  <c:pt idx="1">
                    <c:v>0.16826446303259945</c:v>
                  </c:pt>
                  <c:pt idx="2">
                    <c:v>0.34389261651461195</c:v>
                  </c:pt>
                  <c:pt idx="3">
                    <c:v>0.41688436902162623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0.40498625751435169</c:v>
                </c:pt>
                <c:pt idx="1">
                  <c:v>0.67849334494348457</c:v>
                </c:pt>
                <c:pt idx="2">
                  <c:v>0.86071113517115228</c:v>
                </c:pt>
                <c:pt idx="3">
                  <c:v>2.4020170086899779</c:v>
                </c:pt>
              </c:numCache>
            </c:numRef>
          </c:val>
        </c:ser>
        <c:axId val="59999360"/>
        <c:axId val="60000896"/>
      </c:barChart>
      <c:catAx>
        <c:axId val="5999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0896"/>
        <c:crosses val="autoZero"/>
        <c:auto val="1"/>
        <c:lblAlgn val="ctr"/>
        <c:lblOffset val="100"/>
      </c:catAx>
      <c:valAx>
        <c:axId val="600008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99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0.12883637318159824</c:v>
                  </c:pt>
                  <c:pt idx="1">
                    <c:v>0.875265827338781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0.12883637318159824</c:v>
                  </c:pt>
                  <c:pt idx="1">
                    <c:v>0.875265827338781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1.6674481815565301</c:v>
                </c:pt>
                <c:pt idx="1">
                  <c:v>2.9865431389720265</c:v>
                </c:pt>
              </c:numCache>
            </c:numRef>
          </c:val>
        </c:ser>
        <c:axId val="60295808"/>
        <c:axId val="60297600"/>
      </c:barChart>
      <c:catAx>
        <c:axId val="60295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7600"/>
        <c:crosses val="autoZero"/>
        <c:auto val="1"/>
        <c:lblAlgn val="ctr"/>
        <c:lblOffset val="100"/>
      </c:catAx>
      <c:valAx>
        <c:axId val="6029760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5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-1.593459819566045</c:v>
                </c:pt>
                <c:pt idx="1">
                  <c:v>-1.0021769192542744</c:v>
                </c:pt>
                <c:pt idx="2">
                  <c:v>-0.5338741295818008</c:v>
                </c:pt>
                <c:pt idx="3">
                  <c:v>3.2618760850719838E-2</c:v>
                </c:pt>
                <c:pt idx="4">
                  <c:v>0.25175985452880079</c:v>
                </c:pt>
              </c:numCache>
            </c:numRef>
          </c:yVal>
        </c:ser>
        <c:axId val="60470400"/>
        <c:axId val="60471936"/>
      </c:scatterChart>
      <c:valAx>
        <c:axId val="6047040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71936"/>
        <c:crosses val="autoZero"/>
        <c:crossBetween val="midCat"/>
      </c:valAx>
      <c:valAx>
        <c:axId val="6047193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0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siHNF4A!$C$65:$C$68</c:f>
                <c:numCache>
                  <c:formatCode>General</c:formatCode>
                  <c:ptCount val="4"/>
                  <c:pt idx="0">
                    <c:v>8.7101373838659818E-2</c:v>
                  </c:pt>
                  <c:pt idx="1">
                    <c:v>0.18946322495707443</c:v>
                  </c:pt>
                  <c:pt idx="2">
                    <c:v>0.20457397046138395</c:v>
                  </c:pt>
                  <c:pt idx="3">
                    <c:v>0.96119646292081928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8.7101373838659818E-2</c:v>
                  </c:pt>
                  <c:pt idx="1">
                    <c:v>0.18946322495707443</c:v>
                  </c:pt>
                  <c:pt idx="2">
                    <c:v>0.20457397046138395</c:v>
                  </c:pt>
                  <c:pt idx="3">
                    <c:v>0.96119646292081928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0.46016194816143052</c:v>
                </c:pt>
                <c:pt idx="1">
                  <c:v>0.71938768990569457</c:v>
                </c:pt>
                <c:pt idx="2">
                  <c:v>0.95978225678707751</c:v>
                </c:pt>
                <c:pt idx="3">
                  <c:v>2.6536522983908184</c:v>
                </c:pt>
              </c:numCache>
            </c:numRef>
          </c:val>
        </c:ser>
        <c:axId val="60528512"/>
        <c:axId val="60530048"/>
      </c:barChart>
      <c:catAx>
        <c:axId val="6052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30048"/>
        <c:crosses val="autoZero"/>
        <c:auto val="1"/>
        <c:lblAlgn val="ctr"/>
        <c:lblOffset val="100"/>
      </c:catAx>
      <c:valAx>
        <c:axId val="605300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1"/>
          <c:y val="2.720080182307738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siHNF4A!$O$58:$O$59</c:f>
                <c:numCache>
                  <c:formatCode>General</c:formatCode>
                  <c:ptCount val="2"/>
                  <c:pt idx="0">
                    <c:v>0.38755980956265285</c:v>
                  </c:pt>
                  <c:pt idx="1">
                    <c:v>0.66755586817870161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0.38755980956265285</c:v>
                  </c:pt>
                  <c:pt idx="1">
                    <c:v>0.66755586817870161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1.5730214342293383</c:v>
                </c:pt>
                <c:pt idx="1">
                  <c:v>2.7549760706177486</c:v>
                </c:pt>
              </c:numCache>
            </c:numRef>
          </c:val>
        </c:ser>
        <c:axId val="60554624"/>
        <c:axId val="60564608"/>
      </c:barChart>
      <c:catAx>
        <c:axId val="60554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4608"/>
        <c:crosses val="autoZero"/>
        <c:auto val="1"/>
        <c:lblAlgn val="ctr"/>
        <c:lblOffset val="100"/>
      </c:catAx>
      <c:valAx>
        <c:axId val="6056460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54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siTBC1D4!$G$9:$G$13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siTBC1D4!$H$9:$H$13</c:f>
              <c:numCache>
                <c:formatCode>0.00</c:formatCode>
                <c:ptCount val="5"/>
                <c:pt idx="0">
                  <c:v>-1.593459819566045</c:v>
                </c:pt>
                <c:pt idx="1">
                  <c:v>-1.0021769192542744</c:v>
                </c:pt>
                <c:pt idx="2">
                  <c:v>-0.5338741295818008</c:v>
                </c:pt>
                <c:pt idx="3">
                  <c:v>3.2618760850719838E-2</c:v>
                </c:pt>
                <c:pt idx="4">
                  <c:v>0.25175985452880079</c:v>
                </c:pt>
              </c:numCache>
            </c:numRef>
          </c:yVal>
        </c:ser>
        <c:axId val="60605952"/>
        <c:axId val="60607488"/>
      </c:scatterChart>
      <c:valAx>
        <c:axId val="6060595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607488"/>
        <c:crosses val="autoZero"/>
        <c:crossBetween val="midCat"/>
      </c:valAx>
      <c:valAx>
        <c:axId val="6060748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0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siTBC1D4!$C$65:$C$68</c:f>
                <c:numCache>
                  <c:formatCode>General</c:formatCode>
                  <c:ptCount val="4"/>
                  <c:pt idx="0">
                    <c:v>4.7899400790894643E-2</c:v>
                  </c:pt>
                  <c:pt idx="1">
                    <c:v>4.8789756941656388E-2</c:v>
                  </c:pt>
                  <c:pt idx="2">
                    <c:v>0.21709492649632228</c:v>
                  </c:pt>
                  <c:pt idx="3">
                    <c:v>0.22535807160614912</c:v>
                  </c:pt>
                </c:numCache>
              </c:numRef>
            </c:plus>
            <c:minus>
              <c:numRef>
                <c:f>siTBC1D4!$C$65:$C$68</c:f>
                <c:numCache>
                  <c:formatCode>General</c:formatCode>
                  <c:ptCount val="4"/>
                  <c:pt idx="0">
                    <c:v>4.7899400790894643E-2</c:v>
                  </c:pt>
                  <c:pt idx="1">
                    <c:v>4.8789756941656388E-2</c:v>
                  </c:pt>
                  <c:pt idx="2">
                    <c:v>0.21709492649632228</c:v>
                  </c:pt>
                  <c:pt idx="3">
                    <c:v>0.22535807160614912</c:v>
                  </c:pt>
                </c:numCache>
              </c:numRef>
            </c:minus>
          </c:errBars>
          <c:cat>
            <c:strRef>
              <c:f>(siTBC1D4!$A$65,siTBC1D4!$A$66,siTBC1D4!$A$67,siTBC1D4!$A$68)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siTBC1D4!$B$65:$B$68</c:f>
              <c:numCache>
                <c:formatCode>0.0</c:formatCode>
                <c:ptCount val="4"/>
                <c:pt idx="0">
                  <c:v>0.90299165685037697</c:v>
                </c:pt>
                <c:pt idx="1">
                  <c:v>0.91123561846011958</c:v>
                </c:pt>
                <c:pt idx="2">
                  <c:v>1.8527088714302273</c:v>
                </c:pt>
                <c:pt idx="3">
                  <c:v>1.8880144428681778</c:v>
                </c:pt>
              </c:numCache>
            </c:numRef>
          </c:val>
        </c:ser>
        <c:axId val="60713216"/>
        <c:axId val="60731392"/>
      </c:barChart>
      <c:catAx>
        <c:axId val="60713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31392"/>
        <c:crosses val="autoZero"/>
        <c:auto val="1"/>
        <c:lblAlgn val="ctr"/>
        <c:lblOffset val="100"/>
      </c:catAx>
      <c:valAx>
        <c:axId val="6073139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13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siTBC1D4!$O$58:$O$59</c:f>
                <c:numCache>
                  <c:formatCode>General</c:formatCode>
                  <c:ptCount val="2"/>
                  <c:pt idx="0">
                    <c:v>4.8789756941656744E-4</c:v>
                  </c:pt>
                  <c:pt idx="1">
                    <c:v>2.2535807160613732E-3</c:v>
                  </c:pt>
                </c:numCache>
              </c:numRef>
            </c:plus>
            <c:minus>
              <c:numRef>
                <c:f>siTBC1D4!$O$58:$O$59</c:f>
                <c:numCache>
                  <c:formatCode>General</c:formatCode>
                  <c:ptCount val="2"/>
                  <c:pt idx="0">
                    <c:v>4.8789756941656744E-4</c:v>
                  </c:pt>
                  <c:pt idx="1">
                    <c:v>2.2535807160613732E-3</c:v>
                  </c:pt>
                </c:numCache>
              </c:numRef>
            </c:minus>
          </c:errBars>
          <c:cat>
            <c:strRef>
              <c:f>siTBC1D4!$M$58:$M$59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siTBC1D4!$N$58:$N$59</c:f>
              <c:numCache>
                <c:formatCode>0.0</c:formatCode>
                <c:ptCount val="2"/>
                <c:pt idx="0">
                  <c:v>1.0091123561846012</c:v>
                </c:pt>
                <c:pt idx="1">
                  <c:v>1.0188801444286819</c:v>
                </c:pt>
              </c:numCache>
            </c:numRef>
          </c:val>
        </c:ser>
        <c:axId val="60776448"/>
        <c:axId val="60777984"/>
      </c:barChart>
      <c:catAx>
        <c:axId val="60776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7984"/>
        <c:crosses val="autoZero"/>
        <c:auto val="1"/>
        <c:lblAlgn val="ctr"/>
        <c:lblOffset val="100"/>
      </c:catAx>
      <c:valAx>
        <c:axId val="6077798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64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F16" sqref="F1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42479</v>
      </c>
    </row>
    <row r="2" spans="1:20">
      <c r="A2" s="1" t="s">
        <v>1</v>
      </c>
      <c r="B2" s="2">
        <v>77</v>
      </c>
      <c r="C2" s="3"/>
      <c r="D2" s="38"/>
      <c r="E2" s="64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5">
        <v>5.7000000000000002E-2</v>
      </c>
      <c r="D8" s="65">
        <v>6.5000000000000002E-2</v>
      </c>
      <c r="E8" s="11">
        <f t="shared" ref="E8:E13" si="0">AVERAGE(C8:D8)</f>
        <v>6.0999999999999999E-2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5">
        <v>8.1000000000000003E-2</v>
      </c>
      <c r="D9" s="65">
        <v>9.1999999999999998E-2</v>
      </c>
      <c r="E9" s="11">
        <f t="shared" si="0"/>
        <v>8.6499999999999994E-2</v>
      </c>
      <c r="F9" s="12">
        <f>(E9-$E$8)</f>
        <v>2.5499999999999995E-2</v>
      </c>
      <c r="G9" s="12">
        <f>LOG(B9)</f>
        <v>-0.86341728222799241</v>
      </c>
      <c r="H9" s="12">
        <f>LOG(F9)</f>
        <v>-1.593459819566045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5">
        <v>0.158</v>
      </c>
      <c r="D10" s="65">
        <v>0.16300000000000001</v>
      </c>
      <c r="E10" s="11">
        <f t="shared" si="0"/>
        <v>0.1605</v>
      </c>
      <c r="F10" s="12">
        <f>(E10-$E$8)</f>
        <v>9.9500000000000005E-2</v>
      </c>
      <c r="G10" s="12">
        <f>LOG(B10)</f>
        <v>-0.34469449671881253</v>
      </c>
      <c r="H10" s="12">
        <f>LOG(F10)</f>
        <v>-1.0021769192542744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5">
        <v>0.35099999999999998</v>
      </c>
      <c r="D11" s="65">
        <v>0.35599999999999998</v>
      </c>
      <c r="E11" s="11">
        <f t="shared" si="0"/>
        <v>0.35349999999999998</v>
      </c>
      <c r="F11" s="12">
        <f>(E11-$E$8)</f>
        <v>0.29249999999999998</v>
      </c>
      <c r="G11" s="12">
        <f>LOG(B11)</f>
        <v>0.13658271777200767</v>
      </c>
      <c r="H11" s="12">
        <f>LOG(F11)</f>
        <v>-0.5338741295818008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5">
        <v>1.1259999999999999</v>
      </c>
      <c r="D12" s="65">
        <v>1.1519999999999999</v>
      </c>
      <c r="E12" s="11">
        <f t="shared" si="0"/>
        <v>1.1389999999999998</v>
      </c>
      <c r="F12" s="12">
        <f>(E12-$E$8)</f>
        <v>1.0779999999999998</v>
      </c>
      <c r="G12" s="12">
        <f>LOG(B12)</f>
        <v>0.66357802924717735</v>
      </c>
      <c r="H12" s="12">
        <f>LOG(F12)</f>
        <v>3.2618760850719838E-2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5">
        <v>1.8460000000000001</v>
      </c>
      <c r="D13" s="65">
        <v>1.847</v>
      </c>
      <c r="E13" s="11">
        <f t="shared" si="0"/>
        <v>1.8465</v>
      </c>
      <c r="F13" s="12">
        <f>(E13-$E$8)</f>
        <v>1.7855000000000001</v>
      </c>
      <c r="G13" s="12">
        <f>LOG(B13)</f>
        <v>0.96049145871632635</v>
      </c>
      <c r="H13" s="12">
        <f>LOG(F13)</f>
        <v>0.25175985452880079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1.0189667052012059</v>
      </c>
      <c r="N15"/>
    </row>
    <row r="16" spans="1:20" ht="15">
      <c r="A16" s="5" t="s">
        <v>11</v>
      </c>
      <c r="B16" s="11">
        <f>INTERCEPT(H9:H13,G9:G13)</f>
        <v>-0.68163051023959109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5">
        <v>0.995</v>
      </c>
      <c r="C22" s="65">
        <v>1.07</v>
      </c>
      <c r="D22" s="27">
        <f>AVERAGE(B22:C22)</f>
        <v>1.0325</v>
      </c>
      <c r="E22" s="27">
        <f t="shared" ref="E22:E27" si="2">D22-E$8</f>
        <v>0.97150000000000003</v>
      </c>
      <c r="F22" s="27">
        <f>LOG(E22)</f>
        <v>-1.255719506419866E-2</v>
      </c>
      <c r="G22" s="28">
        <f>(F22-$B$16)/$B$15</f>
        <v>0.65661940842637911</v>
      </c>
      <c r="H22" s="28">
        <f>10^G22</f>
        <v>4.5354398167647751</v>
      </c>
      <c r="I22" s="29">
        <v>500</v>
      </c>
      <c r="J22" s="30">
        <f>(H22*I22)</f>
        <v>2267.7199083823875</v>
      </c>
      <c r="K22" s="31">
        <f>(0.05*J22/1000)*1000</f>
        <v>113.38599541911938</v>
      </c>
      <c r="L22" s="32">
        <f>K22+K40+K50</f>
        <v>114.2986805653923</v>
      </c>
      <c r="M22" s="33">
        <f>(L22*1000000/50000)/1000</f>
        <v>2.2859736113078459</v>
      </c>
      <c r="N22" s="34"/>
    </row>
    <row r="23" spans="1:17" ht="15">
      <c r="B23" s="65">
        <v>1.012</v>
      </c>
      <c r="C23" s="65">
        <v>0.94699999999999995</v>
      </c>
      <c r="D23" s="27">
        <f t="shared" ref="D23:D27" si="3">AVERAGE(B23:C23)</f>
        <v>0.97950000000000004</v>
      </c>
      <c r="E23" s="27">
        <f t="shared" si="2"/>
        <v>0.91850000000000009</v>
      </c>
      <c r="F23" s="27">
        <f t="shared" ref="F23:F27" si="4">LOG(E23)</f>
        <v>-3.6920839358172829E-2</v>
      </c>
      <c r="G23" s="28">
        <f t="shared" ref="G23:G27" si="5">(F23-$B$16)/$B$15</f>
        <v>0.63270926085275125</v>
      </c>
      <c r="H23" s="28">
        <f t="shared" ref="H23:H27" si="6">10^G23</f>
        <v>4.2924896913561392</v>
      </c>
      <c r="I23" s="29">
        <v>500</v>
      </c>
      <c r="J23" s="30">
        <f t="shared" ref="J23:J27" si="7">(H23*I23)</f>
        <v>2146.2448456780694</v>
      </c>
      <c r="K23" s="31">
        <f t="shared" ref="K23:K27" si="8">(0.05*J23/1000)*1000</f>
        <v>107.31224228390347</v>
      </c>
      <c r="L23" s="32">
        <f>K23+K41+K51</f>
        <v>108.59048273373992</v>
      </c>
      <c r="M23" s="33">
        <f t="shared" ref="M23:M27" si="9">(L23*1000000/50000)/1000</f>
        <v>2.1718096546747985</v>
      </c>
      <c r="N23" s="34"/>
    </row>
    <row r="24" spans="1:17" ht="15">
      <c r="B24" s="65">
        <v>1.075</v>
      </c>
      <c r="C24" s="65">
        <v>1.0209999999999999</v>
      </c>
      <c r="D24" s="27">
        <f t="shared" si="3"/>
        <v>1.048</v>
      </c>
      <c r="E24" s="27">
        <f t="shared" si="2"/>
        <v>0.9870000000000001</v>
      </c>
      <c r="F24" s="27">
        <f t="shared" si="4"/>
        <v>-5.6828473303632242E-3</v>
      </c>
      <c r="G24" s="28">
        <f t="shared" si="5"/>
        <v>0.66336579935234963</v>
      </c>
      <c r="H24" s="28">
        <f t="shared" si="6"/>
        <v>4.6064440370030661</v>
      </c>
      <c r="I24" s="29">
        <v>500</v>
      </c>
      <c r="J24" s="30">
        <f t="shared" si="7"/>
        <v>2303.2220185015331</v>
      </c>
      <c r="K24" s="31">
        <f t="shared" si="8"/>
        <v>115.16110092507665</v>
      </c>
      <c r="L24" s="32">
        <f t="shared" ref="L24:L27" si="10">K24+K42+K52</f>
        <v>116.63808601147049</v>
      </c>
      <c r="M24" s="33">
        <f t="shared" si="9"/>
        <v>2.33276172022941</v>
      </c>
      <c r="N24" s="34"/>
    </row>
    <row r="25" spans="1:17" ht="15">
      <c r="A25" s="1" t="s">
        <v>26</v>
      </c>
      <c r="B25" s="65">
        <v>1.004</v>
      </c>
      <c r="C25" s="65">
        <v>0.97699999999999998</v>
      </c>
      <c r="D25" s="27">
        <f t="shared" si="3"/>
        <v>0.99049999999999994</v>
      </c>
      <c r="E25" s="27">
        <f t="shared" si="2"/>
        <v>0.92949999999999999</v>
      </c>
      <c r="F25" s="27">
        <f t="shared" si="4"/>
        <v>-3.1750605892082617E-2</v>
      </c>
      <c r="G25" s="28">
        <f t="shared" si="5"/>
        <v>0.6377832573235872</v>
      </c>
      <c r="H25" s="28">
        <f t="shared" si="6"/>
        <v>4.3429342792758128</v>
      </c>
      <c r="I25" s="29">
        <v>500</v>
      </c>
      <c r="J25" s="30">
        <f t="shared" si="7"/>
        <v>2171.4671396379063</v>
      </c>
      <c r="K25" s="31">
        <f t="shared" si="8"/>
        <v>108.57335698189532</v>
      </c>
      <c r="L25" s="32">
        <f t="shared" si="10"/>
        <v>111.63650615743077</v>
      </c>
      <c r="M25" s="33">
        <f t="shared" si="9"/>
        <v>2.2327301231486154</v>
      </c>
      <c r="N25" s="34"/>
    </row>
    <row r="26" spans="1:17" ht="15">
      <c r="B26" s="65">
        <v>1.05</v>
      </c>
      <c r="C26" s="65">
        <v>0.99399999999999999</v>
      </c>
      <c r="D26" s="27">
        <f t="shared" si="3"/>
        <v>1.022</v>
      </c>
      <c r="E26" s="27">
        <f t="shared" si="2"/>
        <v>0.96100000000000008</v>
      </c>
      <c r="F26" s="27">
        <f t="shared" si="4"/>
        <v>-1.7276612331454607E-2</v>
      </c>
      <c r="G26" s="28">
        <f t="shared" si="5"/>
        <v>0.65198783681254102</v>
      </c>
      <c r="H26" s="28">
        <f t="shared" si="6"/>
        <v>4.4873282219834776</v>
      </c>
      <c r="I26" s="29">
        <v>500</v>
      </c>
      <c r="J26" s="30">
        <f t="shared" si="7"/>
        <v>2243.6641109917387</v>
      </c>
      <c r="K26" s="31">
        <f t="shared" si="8"/>
        <v>112.18320554958694</v>
      </c>
      <c r="L26" s="32">
        <f t="shared" si="10"/>
        <v>115.56113788729576</v>
      </c>
      <c r="M26" s="33">
        <f t="shared" si="9"/>
        <v>2.3112227577459152</v>
      </c>
      <c r="N26" s="34"/>
    </row>
    <row r="27" spans="1:17" ht="15">
      <c r="B27" s="65">
        <v>0.99399999999999999</v>
      </c>
      <c r="C27" s="65">
        <v>0.99399999999999999</v>
      </c>
      <c r="D27" s="27">
        <f t="shared" si="3"/>
        <v>0.99399999999999999</v>
      </c>
      <c r="E27" s="27">
        <f t="shared" si="2"/>
        <v>0.93300000000000005</v>
      </c>
      <c r="F27" s="27">
        <f t="shared" si="4"/>
        <v>-3.0118356253500032E-2</v>
      </c>
      <c r="G27" s="28">
        <f t="shared" si="5"/>
        <v>0.63938512481371312</v>
      </c>
      <c r="H27" s="28">
        <f t="shared" si="6"/>
        <v>4.3589824935149819</v>
      </c>
      <c r="I27" s="29">
        <v>500</v>
      </c>
      <c r="J27" s="30">
        <f t="shared" si="7"/>
        <v>2179.4912467574909</v>
      </c>
      <c r="K27" s="31">
        <f t="shared" si="8"/>
        <v>108.97456233787454</v>
      </c>
      <c r="L27" s="32">
        <f t="shared" si="10"/>
        <v>113.58250265381409</v>
      </c>
      <c r="M27" s="33">
        <f t="shared" si="9"/>
        <v>2.2716500530762818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5">
        <v>0.995</v>
      </c>
      <c r="C31" s="65">
        <v>1.07</v>
      </c>
      <c r="D31" s="27">
        <f t="shared" ref="D31:D36" si="11">AVERAGE(B31:C31)</f>
        <v>1.0325</v>
      </c>
      <c r="E31" s="27">
        <f t="shared" ref="E31:E36" si="12">D31-E$8</f>
        <v>0.97150000000000003</v>
      </c>
      <c r="F31" s="27">
        <f>LOG(E31)</f>
        <v>-1.255719506419866E-2</v>
      </c>
      <c r="G31" s="28">
        <f>(F31-$B$16)/$B$15</f>
        <v>0.65661940842637911</v>
      </c>
      <c r="H31" s="28">
        <f>10^G31</f>
        <v>4.5354398167647751</v>
      </c>
      <c r="I31" s="29">
        <v>500</v>
      </c>
      <c r="J31" s="30">
        <f>(H31*I31)</f>
        <v>2267.7199083823875</v>
      </c>
      <c r="K31" s="31">
        <f>(0.05*J31/1000)*1000</f>
        <v>113.38599541911938</v>
      </c>
      <c r="L31" s="32">
        <f>K31+K50</f>
        <v>113.94664881419172</v>
      </c>
      <c r="M31" s="33">
        <f>(L31*1000000/50000)/1000</f>
        <v>2.2789329762838344</v>
      </c>
      <c r="N31" s="35"/>
      <c r="Q31"/>
    </row>
    <row r="32" spans="1:17" ht="15">
      <c r="B32" s="65">
        <v>1.012</v>
      </c>
      <c r="C32" s="65">
        <v>0.94699999999999995</v>
      </c>
      <c r="D32" s="27">
        <f t="shared" si="11"/>
        <v>0.97950000000000004</v>
      </c>
      <c r="E32" s="27">
        <f t="shared" si="12"/>
        <v>0.91850000000000009</v>
      </c>
      <c r="F32" s="27">
        <f t="shared" ref="F32:F36" si="13">LOG(E32)</f>
        <v>-3.6920839358172829E-2</v>
      </c>
      <c r="G32" s="28">
        <f t="shared" ref="G32:G36" si="14">(F32-$B$16)/$B$15</f>
        <v>0.63270926085275125</v>
      </c>
      <c r="H32" s="28">
        <f t="shared" ref="H32:H36" si="15">10^G32</f>
        <v>4.2924896913561392</v>
      </c>
      <c r="I32" s="29">
        <v>500</v>
      </c>
      <c r="J32" s="30">
        <f t="shared" ref="J32:J36" si="16">(H32*I32)</f>
        <v>2146.2448456780694</v>
      </c>
      <c r="K32" s="31">
        <f t="shared" ref="K32:K36" si="17">(0.05*J32/1000)*1000</f>
        <v>107.31224228390347</v>
      </c>
      <c r="L32" s="32">
        <f>K32+K51</f>
        <v>108.09531530099196</v>
      </c>
      <c r="M32" s="33">
        <f t="shared" ref="M32:M36" si="18">(L32*1000000/50000)/1000</f>
        <v>2.1619063060198389</v>
      </c>
      <c r="N32" s="36"/>
      <c r="Q32"/>
    </row>
    <row r="33" spans="1:21" ht="15">
      <c r="B33" s="65">
        <v>1.075</v>
      </c>
      <c r="C33" s="65">
        <v>1.0209999999999999</v>
      </c>
      <c r="D33" s="27">
        <f t="shared" si="11"/>
        <v>1.048</v>
      </c>
      <c r="E33" s="27">
        <f t="shared" si="12"/>
        <v>0.9870000000000001</v>
      </c>
      <c r="F33" s="27">
        <f t="shared" si="13"/>
        <v>-5.6828473303632242E-3</v>
      </c>
      <c r="G33" s="28">
        <f t="shared" si="14"/>
        <v>0.66336579935234963</v>
      </c>
      <c r="H33" s="28">
        <f t="shared" si="15"/>
        <v>4.6064440370030661</v>
      </c>
      <c r="I33" s="29">
        <v>500</v>
      </c>
      <c r="J33" s="30">
        <f t="shared" si="16"/>
        <v>2303.2220185015331</v>
      </c>
      <c r="K33" s="31">
        <f t="shared" si="17"/>
        <v>115.16110092507665</v>
      </c>
      <c r="L33" s="32">
        <f t="shared" ref="L33:L36" si="19">K33+K52</f>
        <v>116.11208242645459</v>
      </c>
      <c r="M33" s="33">
        <f t="shared" si="18"/>
        <v>2.3222416485290918</v>
      </c>
      <c r="N33" s="36"/>
      <c r="Q33"/>
      <c r="R33"/>
      <c r="S33"/>
    </row>
    <row r="34" spans="1:21" ht="15">
      <c r="A34" s="1" t="s">
        <v>26</v>
      </c>
      <c r="B34" s="65">
        <v>1.004</v>
      </c>
      <c r="C34" s="65">
        <v>0.97699999999999998</v>
      </c>
      <c r="D34" s="27">
        <f t="shared" si="11"/>
        <v>0.99049999999999994</v>
      </c>
      <c r="E34" s="27">
        <f t="shared" si="12"/>
        <v>0.92949999999999999</v>
      </c>
      <c r="F34" s="27">
        <f t="shared" si="13"/>
        <v>-3.1750605892082617E-2</v>
      </c>
      <c r="G34" s="28">
        <f t="shared" si="14"/>
        <v>0.6377832573235872</v>
      </c>
      <c r="H34" s="28">
        <f t="shared" si="15"/>
        <v>4.3429342792758128</v>
      </c>
      <c r="I34" s="29">
        <v>500</v>
      </c>
      <c r="J34" s="30">
        <f t="shared" si="16"/>
        <v>2171.4671396379063</v>
      </c>
      <c r="K34" s="31">
        <f t="shared" si="17"/>
        <v>108.57335698189532</v>
      </c>
      <c r="L34" s="32">
        <f t="shared" si="19"/>
        <v>110.80757770389145</v>
      </c>
      <c r="M34" s="33">
        <f t="shared" si="18"/>
        <v>2.2161515540778289</v>
      </c>
      <c r="N34" s="36"/>
      <c r="Q34"/>
      <c r="R34"/>
      <c r="S34"/>
    </row>
    <row r="35" spans="1:21" ht="15">
      <c r="B35" s="65">
        <v>1.05</v>
      </c>
      <c r="C35" s="65">
        <v>0.99399999999999999</v>
      </c>
      <c r="D35" s="27">
        <f t="shared" si="11"/>
        <v>1.022</v>
      </c>
      <c r="E35" s="27">
        <f t="shared" si="12"/>
        <v>0.96100000000000008</v>
      </c>
      <c r="F35" s="27">
        <f t="shared" si="13"/>
        <v>-1.7276612331454607E-2</v>
      </c>
      <c r="G35" s="28">
        <f t="shared" si="14"/>
        <v>0.65198783681254102</v>
      </c>
      <c r="H35" s="28">
        <f t="shared" si="15"/>
        <v>4.4873282219834776</v>
      </c>
      <c r="I35" s="29">
        <v>500</v>
      </c>
      <c r="J35" s="30">
        <f t="shared" si="16"/>
        <v>2243.6641109917387</v>
      </c>
      <c r="K35" s="31">
        <f t="shared" si="17"/>
        <v>112.18320554958694</v>
      </c>
      <c r="L35" s="32">
        <f t="shared" si="19"/>
        <v>114.87759776507312</v>
      </c>
      <c r="M35" s="33">
        <f t="shared" si="18"/>
        <v>2.2975519553014623</v>
      </c>
      <c r="N35" s="36"/>
      <c r="Q35"/>
      <c r="R35"/>
      <c r="S35"/>
    </row>
    <row r="36" spans="1:21" ht="15">
      <c r="B36" s="65">
        <v>0.99399999999999999</v>
      </c>
      <c r="C36" s="65">
        <v>0.99399999999999999</v>
      </c>
      <c r="D36" s="27">
        <f t="shared" si="11"/>
        <v>0.99399999999999999</v>
      </c>
      <c r="E36" s="27">
        <f t="shared" si="12"/>
        <v>0.93300000000000005</v>
      </c>
      <c r="F36" s="27">
        <f t="shared" si="13"/>
        <v>-3.0118356253500032E-2</v>
      </c>
      <c r="G36" s="28">
        <f t="shared" si="14"/>
        <v>0.63938512481371312</v>
      </c>
      <c r="H36" s="28">
        <f t="shared" si="15"/>
        <v>4.3589824935149819</v>
      </c>
      <c r="I36" s="29">
        <v>500</v>
      </c>
      <c r="J36" s="30">
        <f t="shared" si="16"/>
        <v>2179.4912467574909</v>
      </c>
      <c r="K36" s="31">
        <f t="shared" si="17"/>
        <v>108.97456233787454</v>
      </c>
      <c r="L36" s="32">
        <f t="shared" si="19"/>
        <v>112.1648654284874</v>
      </c>
      <c r="M36" s="33">
        <f t="shared" si="18"/>
        <v>2.2432973085697481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5">
        <v>0.108</v>
      </c>
      <c r="C40" s="65">
        <v>0.10299999999999999</v>
      </c>
      <c r="D40" s="27">
        <f>AVERAGE(B40:C40)</f>
        <v>0.1055</v>
      </c>
      <c r="E40" s="27">
        <f t="shared" ref="E40:E45" si="20">D40-E$8</f>
        <v>4.4499999999999998E-2</v>
      </c>
      <c r="F40" s="27">
        <f t="shared" ref="F40:F45" si="21">LOG(E40)</f>
        <v>-1.3516399890190685</v>
      </c>
      <c r="G40" s="28">
        <f t="shared" ref="G40:G45" si="22">(F40-$B$16)/$B$15</f>
        <v>-0.65753814659447263</v>
      </c>
      <c r="H40" s="27">
        <f t="shared" ref="H40:H45" si="23">10^G40</f>
        <v>0.22001984450036574</v>
      </c>
      <c r="I40" s="41">
        <v>16</v>
      </c>
      <c r="J40" s="42">
        <f t="shared" ref="J40:J45" si="24">H40*I40</f>
        <v>3.5203175120058519</v>
      </c>
      <c r="K40" s="30">
        <f>(0.1*J40/1000)*1000</f>
        <v>0.35203175120058522</v>
      </c>
      <c r="L40" s="43">
        <f>K40*100/L22</f>
        <v>0.30799283898923191</v>
      </c>
      <c r="M40" s="30">
        <f>AVERAGE(L40:L42)</f>
        <v>0.40498625751435169</v>
      </c>
      <c r="N40" s="44">
        <f>STDEV(L40:L42)</f>
        <v>8.4036325160252195E-2</v>
      </c>
      <c r="R40"/>
      <c r="S40"/>
      <c r="T40"/>
      <c r="U40"/>
    </row>
    <row r="41" spans="1:21" ht="15">
      <c r="B41" s="65">
        <v>0.13100000000000001</v>
      </c>
      <c r="C41" s="65">
        <v>0.11700000000000001</v>
      </c>
      <c r="D41" s="27">
        <f t="shared" ref="D41:D45" si="25">AVERAGE(B41:C41)</f>
        <v>0.124</v>
      </c>
      <c r="E41" s="27">
        <f t="shared" si="20"/>
        <v>6.3E-2</v>
      </c>
      <c r="F41" s="27">
        <f t="shared" si="21"/>
        <v>-1.2006594505464183</v>
      </c>
      <c r="G41" s="28">
        <f t="shared" si="22"/>
        <v>-0.5093679093315806</v>
      </c>
      <c r="H41" s="27">
        <f t="shared" si="23"/>
        <v>0.30947964546747975</v>
      </c>
      <c r="I41" s="41">
        <v>16</v>
      </c>
      <c r="J41" s="42">
        <f t="shared" si="24"/>
        <v>4.951674327479676</v>
      </c>
      <c r="K41" s="30">
        <f t="shared" ref="K41:K45" si="26">(0.1*J41/1000)*1000</f>
        <v>0.4951674327479676</v>
      </c>
      <c r="L41" s="43">
        <f t="shared" ref="L41:L45" si="27">K41*100/L23</f>
        <v>0.45599524035831107</v>
      </c>
      <c r="M41" s="30"/>
      <c r="N41" s="44"/>
      <c r="R41"/>
      <c r="S41"/>
      <c r="T41"/>
      <c r="U41"/>
    </row>
    <row r="42" spans="1:21" s="17" customFormat="1" ht="15">
      <c r="A42" s="1"/>
      <c r="B42" s="65">
        <v>0.13300000000000001</v>
      </c>
      <c r="C42" s="65">
        <v>0.123</v>
      </c>
      <c r="D42" s="27">
        <f t="shared" si="25"/>
        <v>0.128</v>
      </c>
      <c r="E42" s="27">
        <f t="shared" si="20"/>
        <v>6.7000000000000004E-2</v>
      </c>
      <c r="F42" s="27">
        <f t="shared" si="21"/>
        <v>-1.1739251972991736</v>
      </c>
      <c r="G42" s="28">
        <f t="shared" si="22"/>
        <v>-0.48313127852629256</v>
      </c>
      <c r="H42" s="27">
        <f t="shared" si="23"/>
        <v>0.32875224063494135</v>
      </c>
      <c r="I42" s="41">
        <v>16</v>
      </c>
      <c r="J42" s="42">
        <f t="shared" si="24"/>
        <v>5.2600358501590616</v>
      </c>
      <c r="K42" s="30">
        <f t="shared" si="26"/>
        <v>0.52600358501590616</v>
      </c>
      <c r="L42" s="43">
        <f t="shared" si="27"/>
        <v>0.4509706931955122</v>
      </c>
      <c r="M42" s="30"/>
      <c r="N42" s="44"/>
      <c r="R42"/>
      <c r="S42"/>
      <c r="T42"/>
      <c r="U42"/>
    </row>
    <row r="43" spans="1:21" ht="15">
      <c r="A43" s="1" t="s">
        <v>34</v>
      </c>
      <c r="B43" s="65">
        <v>0.16600000000000001</v>
      </c>
      <c r="C43" s="65">
        <v>0.16900000000000001</v>
      </c>
      <c r="D43" s="27">
        <f t="shared" si="25"/>
        <v>0.16750000000000001</v>
      </c>
      <c r="E43" s="27">
        <f t="shared" si="20"/>
        <v>0.10650000000000001</v>
      </c>
      <c r="F43" s="27">
        <f t="shared" si="21"/>
        <v>-0.97265039222524341</v>
      </c>
      <c r="G43" s="28">
        <f t="shared" si="22"/>
        <v>-0.28560293530708375</v>
      </c>
      <c r="H43" s="27">
        <f t="shared" si="23"/>
        <v>0.51808028346207491</v>
      </c>
      <c r="I43" s="41">
        <v>16</v>
      </c>
      <c r="J43" s="42">
        <f t="shared" si="24"/>
        <v>8.2892845353931985</v>
      </c>
      <c r="K43" s="30">
        <f t="shared" si="26"/>
        <v>0.82892845353931988</v>
      </c>
      <c r="L43" s="43">
        <f t="shared" si="27"/>
        <v>0.74252453975078525</v>
      </c>
      <c r="M43" s="30">
        <f>AVERAGE(L43:L45)</f>
        <v>0.86071113517115228</v>
      </c>
      <c r="N43" s="44">
        <f>STDEV(L43:L45)</f>
        <v>0.34389261651461195</v>
      </c>
      <c r="R43"/>
      <c r="S43"/>
      <c r="T43"/>
      <c r="U43"/>
    </row>
    <row r="44" spans="1:21" ht="15">
      <c r="A44" s="45"/>
      <c r="B44" s="65">
        <v>0.14899999999999999</v>
      </c>
      <c r="C44" s="65">
        <v>0.14799999999999999</v>
      </c>
      <c r="D44" s="27">
        <f t="shared" si="25"/>
        <v>0.14849999999999999</v>
      </c>
      <c r="E44" s="27">
        <f t="shared" si="20"/>
        <v>8.7499999999999994E-2</v>
      </c>
      <c r="F44" s="27">
        <f t="shared" si="21"/>
        <v>-1.0579919469776868</v>
      </c>
      <c r="G44" s="28">
        <f t="shared" si="22"/>
        <v>-0.36935597092328853</v>
      </c>
      <c r="H44" s="27">
        <f t="shared" si="23"/>
        <v>0.42721257638914528</v>
      </c>
      <c r="I44" s="41">
        <v>16</v>
      </c>
      <c r="J44" s="42">
        <f t="shared" si="24"/>
        <v>6.8354012222263245</v>
      </c>
      <c r="K44" s="30">
        <f t="shared" si="26"/>
        <v>0.6835401222226325</v>
      </c>
      <c r="L44" s="43">
        <f t="shared" si="27"/>
        <v>0.59149653137655511</v>
      </c>
      <c r="M44" s="30"/>
      <c r="N44" s="44"/>
      <c r="R44"/>
      <c r="S44"/>
      <c r="T44"/>
      <c r="U44"/>
    </row>
    <row r="45" spans="1:21" ht="15">
      <c r="A45" s="46"/>
      <c r="B45" s="65">
        <v>0.255</v>
      </c>
      <c r="C45" s="65">
        <v>0.23499999999999999</v>
      </c>
      <c r="D45" s="27">
        <f t="shared" si="25"/>
        <v>0.245</v>
      </c>
      <c r="E45" s="27">
        <f t="shared" si="20"/>
        <v>0.184</v>
      </c>
      <c r="F45" s="27">
        <f t="shared" si="21"/>
        <v>-0.73518217699046351</v>
      </c>
      <c r="G45" s="28">
        <f t="shared" si="22"/>
        <v>-5.2554873949780395E-2</v>
      </c>
      <c r="H45" s="27">
        <f t="shared" si="23"/>
        <v>0.88602326582918212</v>
      </c>
      <c r="I45" s="41">
        <v>16</v>
      </c>
      <c r="J45" s="42">
        <f t="shared" si="24"/>
        <v>14.176372253266914</v>
      </c>
      <c r="K45" s="30">
        <f t="shared" si="26"/>
        <v>1.4176372253266916</v>
      </c>
      <c r="L45" s="43">
        <f t="shared" si="27"/>
        <v>1.2481123343861165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5">
        <v>0.14499999999999999</v>
      </c>
      <c r="C50" s="65">
        <v>0.12</v>
      </c>
      <c r="D50" s="27">
        <f>AVERAGE(B50:C50)</f>
        <v>0.13250000000000001</v>
      </c>
      <c r="E50" s="27">
        <f t="shared" ref="E50:E55" si="28">D50-E$8</f>
        <v>7.1500000000000008E-2</v>
      </c>
      <c r="F50" s="27">
        <f t="shared" ref="F50:F55" si="29">LOG(E50)</f>
        <v>-1.1456939581989194</v>
      </c>
      <c r="G50" s="28">
        <f t="shared" ref="G50:G55" si="30">(F50-$B$16)/$B$15</f>
        <v>-0.45542552626162008</v>
      </c>
      <c r="H50" s="27">
        <f t="shared" ref="H50:H55" si="31">10^G50</f>
        <v>0.3504083719202078</v>
      </c>
      <c r="I50" s="41">
        <v>16</v>
      </c>
      <c r="J50" s="42">
        <f t="shared" ref="J50:J55" si="32">H50*I50</f>
        <v>5.6065339507233247</v>
      </c>
      <c r="K50" s="30">
        <f>(0.1*J50/1000)*1000</f>
        <v>0.56065339507233247</v>
      </c>
      <c r="L50" s="43">
        <f t="shared" ref="L50:L55" si="33">K50*100/L31</f>
        <v>0.4920314909713297</v>
      </c>
      <c r="M50" s="30">
        <f>AVERAGE(L50:L52)</f>
        <v>0.67849334494348457</v>
      </c>
      <c r="N50" s="44">
        <f>STDEV(L50:L52)</f>
        <v>0.16826446303259945</v>
      </c>
      <c r="O50" s="48">
        <f>L50/L40</f>
        <v>1.5975419837229792</v>
      </c>
      <c r="P50" s="30">
        <f>AVERAGE(O50:O52)</f>
        <v>1.6674481815565301</v>
      </c>
      <c r="Q50" s="44">
        <f>STDEV(O50:O52)</f>
        <v>0.12883637318159824</v>
      </c>
      <c r="S50"/>
      <c r="T50"/>
    </row>
    <row r="51" spans="1:25" ht="15">
      <c r="B51" s="65">
        <v>0.17</v>
      </c>
      <c r="C51" s="65">
        <v>0.153</v>
      </c>
      <c r="D51" s="27">
        <f t="shared" ref="D51:D55" si="34">AVERAGE(B51:C51)</f>
        <v>0.1615</v>
      </c>
      <c r="E51" s="27">
        <f t="shared" si="28"/>
        <v>0.10050000000000001</v>
      </c>
      <c r="F51" s="27">
        <f t="shared" si="29"/>
        <v>-0.99783393824349231</v>
      </c>
      <c r="G51" s="28">
        <f t="shared" si="30"/>
        <v>-0.31031772322871282</v>
      </c>
      <c r="H51" s="27">
        <f t="shared" si="31"/>
        <v>0.48942063568030397</v>
      </c>
      <c r="I51" s="41">
        <v>16</v>
      </c>
      <c r="J51" s="42">
        <f t="shared" si="32"/>
        <v>7.8307301708848636</v>
      </c>
      <c r="K51" s="30">
        <f t="shared" ref="K51:K55" si="35">(0.1*J51/1000)*1000</f>
        <v>0.78307301708848642</v>
      </c>
      <c r="L51" s="43">
        <f t="shared" si="33"/>
        <v>0.72442826491417833</v>
      </c>
      <c r="M51" s="30"/>
      <c r="N51" s="44"/>
      <c r="O51" s="2">
        <f t="shared" ref="O51:O55" si="36">L51/L41</f>
        <v>1.5886750579785405</v>
      </c>
      <c r="P51" s="30"/>
      <c r="Q51" s="44"/>
      <c r="S51"/>
      <c r="T51"/>
    </row>
    <row r="52" spans="1:25" ht="15">
      <c r="B52" s="65">
        <v>0.19</v>
      </c>
      <c r="C52" s="65">
        <v>0.17699999999999999</v>
      </c>
      <c r="D52" s="27">
        <f t="shared" si="34"/>
        <v>0.1835</v>
      </c>
      <c r="E52" s="27">
        <f t="shared" si="28"/>
        <v>0.1225</v>
      </c>
      <c r="F52" s="27">
        <f t="shared" si="29"/>
        <v>-0.91186391129944877</v>
      </c>
      <c r="G52" s="28">
        <f t="shared" si="30"/>
        <v>-0.22594791359193195</v>
      </c>
      <c r="H52" s="27">
        <f t="shared" si="31"/>
        <v>0.59436343836120853</v>
      </c>
      <c r="I52" s="41">
        <v>16</v>
      </c>
      <c r="J52" s="42">
        <f t="shared" si="32"/>
        <v>9.5098150137793365</v>
      </c>
      <c r="K52" s="30">
        <f t="shared" si="35"/>
        <v>0.95098150137793369</v>
      </c>
      <c r="L52" s="43">
        <f t="shared" si="33"/>
        <v>0.81902027894494567</v>
      </c>
      <c r="M52" s="30"/>
      <c r="N52" s="44"/>
      <c r="O52" s="2">
        <f t="shared" si="36"/>
        <v>1.816127502968071</v>
      </c>
      <c r="P52" s="30"/>
      <c r="Q52" s="44"/>
      <c r="S52"/>
      <c r="T52"/>
    </row>
    <row r="53" spans="1:25" ht="15">
      <c r="A53" s="1" t="s">
        <v>26</v>
      </c>
      <c r="B53" s="65">
        <v>0.36599999999999999</v>
      </c>
      <c r="C53" s="65">
        <v>0.34100000000000003</v>
      </c>
      <c r="D53" s="27">
        <f t="shared" si="34"/>
        <v>0.35350000000000004</v>
      </c>
      <c r="E53" s="27">
        <f t="shared" si="28"/>
        <v>0.29250000000000004</v>
      </c>
      <c r="F53" s="27">
        <f t="shared" si="29"/>
        <v>-0.53387412958180069</v>
      </c>
      <c r="G53" s="28">
        <f t="shared" si="30"/>
        <v>0.1450060928424686</v>
      </c>
      <c r="H53" s="27">
        <f t="shared" si="31"/>
        <v>1.396387951247585</v>
      </c>
      <c r="I53" s="41">
        <v>16</v>
      </c>
      <c r="J53" s="42">
        <f t="shared" si="32"/>
        <v>22.342207219961359</v>
      </c>
      <c r="K53" s="30">
        <f t="shared" si="35"/>
        <v>2.2342207219961359</v>
      </c>
      <c r="L53" s="43">
        <f t="shared" si="33"/>
        <v>2.0163067980482277</v>
      </c>
      <c r="M53" s="30">
        <f>AVERAGE(L53:L55)</f>
        <v>2.4020170086899779</v>
      </c>
      <c r="N53" s="44">
        <f>STDEV(L53:L55)</f>
        <v>0.41688436902162623</v>
      </c>
      <c r="O53" s="2">
        <f t="shared" si="36"/>
        <v>2.7154749642684726</v>
      </c>
      <c r="P53" s="30">
        <f>AVERAGE(O53:O55)</f>
        <v>2.9865431389720265</v>
      </c>
      <c r="Q53" s="44">
        <f>STDEV(O53:O55)</f>
        <v>0.875265827338781</v>
      </c>
      <c r="S53"/>
      <c r="T53"/>
    </row>
    <row r="54" spans="1:25" ht="15">
      <c r="A54" s="45"/>
      <c r="B54" s="65">
        <v>0.42299999999999999</v>
      </c>
      <c r="C54" s="65">
        <v>0.40699999999999997</v>
      </c>
      <c r="D54" s="27">
        <f t="shared" si="34"/>
        <v>0.41499999999999998</v>
      </c>
      <c r="E54" s="27">
        <f t="shared" si="28"/>
        <v>0.35399999999999998</v>
      </c>
      <c r="F54" s="27">
        <f t="shared" si="29"/>
        <v>-0.45099673797421219</v>
      </c>
      <c r="G54" s="28">
        <f t="shared" si="30"/>
        <v>0.22634083242183833</v>
      </c>
      <c r="H54" s="27">
        <f t="shared" si="31"/>
        <v>1.6839951346788549</v>
      </c>
      <c r="I54" s="41">
        <v>16</v>
      </c>
      <c r="J54" s="42">
        <f t="shared" si="32"/>
        <v>26.943922154861678</v>
      </c>
      <c r="K54" s="30">
        <f t="shared" si="35"/>
        <v>2.6943922154861681</v>
      </c>
      <c r="L54" s="43">
        <f t="shared" si="33"/>
        <v>2.3454461687092829</v>
      </c>
      <c r="M54" s="30"/>
      <c r="N54" s="44"/>
      <c r="O54" s="2">
        <f t="shared" si="36"/>
        <v>3.9652745946808241</v>
      </c>
      <c r="P54" s="30"/>
      <c r="Q54" s="44"/>
      <c r="S54"/>
      <c r="T54"/>
    </row>
    <row r="55" spans="1:25" ht="15">
      <c r="A55" s="46"/>
      <c r="B55" s="65">
        <v>0.47899999999999998</v>
      </c>
      <c r="C55" s="65">
        <v>0.48399999999999999</v>
      </c>
      <c r="D55" s="27">
        <f t="shared" si="34"/>
        <v>0.48149999999999998</v>
      </c>
      <c r="E55" s="27">
        <f t="shared" si="28"/>
        <v>0.42049999999999998</v>
      </c>
      <c r="F55" s="27">
        <f t="shared" si="29"/>
        <v>-0.37623399986606904</v>
      </c>
      <c r="G55" s="28">
        <f t="shared" si="30"/>
        <v>0.2997119619460169</v>
      </c>
      <c r="H55" s="27">
        <f t="shared" si="31"/>
        <v>1.9939394316330361</v>
      </c>
      <c r="I55" s="41">
        <v>16</v>
      </c>
      <c r="J55" s="42">
        <f t="shared" si="32"/>
        <v>31.903030906128578</v>
      </c>
      <c r="K55" s="30">
        <f t="shared" si="35"/>
        <v>3.1903030906128578</v>
      </c>
      <c r="L55" s="43">
        <f t="shared" si="33"/>
        <v>2.8442980593124227</v>
      </c>
      <c r="M55" s="30"/>
      <c r="N55" s="44"/>
      <c r="O55" s="2">
        <f t="shared" si="36"/>
        <v>2.2788798579667828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1.6674481815565301</v>
      </c>
      <c r="O58" s="30">
        <f>Q50</f>
        <v>0.12883637318159824</v>
      </c>
    </row>
    <row r="59" spans="1:25" ht="15">
      <c r="D59"/>
      <c r="E59"/>
      <c r="G59"/>
      <c r="M59" s="2" t="s">
        <v>26</v>
      </c>
      <c r="N59" s="30">
        <f>P53</f>
        <v>2.9865431389720265</v>
      </c>
      <c r="O59" s="30">
        <f>Q53</f>
        <v>0.875265827338781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0.40498625751435169</v>
      </c>
      <c r="C65" s="30">
        <f>N40</f>
        <v>8.4036325160252195E-2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0.67849334494348457</v>
      </c>
      <c r="C66" s="30">
        <f>N50</f>
        <v>0.16826446303259945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0.86071113517115228</v>
      </c>
      <c r="C67" s="30">
        <f>N43</f>
        <v>0.34389261651461195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2.4020170086899779</v>
      </c>
      <c r="C68" s="30">
        <f>N53</f>
        <v>0.41688436902162623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F17" sqref="F17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42479</v>
      </c>
    </row>
    <row r="2" spans="1:20">
      <c r="A2" s="1" t="s">
        <v>1</v>
      </c>
      <c r="B2" s="2">
        <v>77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5">
        <v>5.7000000000000002E-2</v>
      </c>
      <c r="D8" s="65">
        <v>6.5000000000000002E-2</v>
      </c>
      <c r="E8" s="11">
        <f t="shared" ref="E8:E13" si="0">AVERAGE(C8:D8)</f>
        <v>6.0999999999999999E-2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5">
        <v>8.1000000000000003E-2</v>
      </c>
      <c r="D9" s="65">
        <v>9.1999999999999998E-2</v>
      </c>
      <c r="E9" s="11">
        <f t="shared" si="0"/>
        <v>8.6499999999999994E-2</v>
      </c>
      <c r="F9" s="12">
        <f>(E9-$E$8)</f>
        <v>2.5499999999999995E-2</v>
      </c>
      <c r="G9" s="12">
        <f>LOG(B9)</f>
        <v>-0.86341728222799241</v>
      </c>
      <c r="H9" s="12">
        <f>LOG(F9)</f>
        <v>-1.593459819566045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5">
        <v>0.158</v>
      </c>
      <c r="D10" s="65">
        <v>0.16300000000000001</v>
      </c>
      <c r="E10" s="11">
        <f t="shared" si="0"/>
        <v>0.1605</v>
      </c>
      <c r="F10" s="12">
        <f>(E10-$E$8)</f>
        <v>9.9500000000000005E-2</v>
      </c>
      <c r="G10" s="12">
        <f>LOG(B10)</f>
        <v>-0.34469449671881253</v>
      </c>
      <c r="H10" s="12">
        <f>LOG(F10)</f>
        <v>-1.0021769192542744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5">
        <v>0.35099999999999998</v>
      </c>
      <c r="D11" s="65">
        <v>0.35599999999999998</v>
      </c>
      <c r="E11" s="11">
        <f t="shared" si="0"/>
        <v>0.35349999999999998</v>
      </c>
      <c r="F11" s="12">
        <f>(E11-$E$8)</f>
        <v>0.29249999999999998</v>
      </c>
      <c r="G11" s="12">
        <f>LOG(B11)</f>
        <v>0.13658271777200767</v>
      </c>
      <c r="H11" s="12">
        <f>LOG(F11)</f>
        <v>-0.5338741295818008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5">
        <v>1.1259999999999999</v>
      </c>
      <c r="D12" s="65">
        <v>1.1519999999999999</v>
      </c>
      <c r="E12" s="11">
        <f t="shared" si="0"/>
        <v>1.1389999999999998</v>
      </c>
      <c r="F12" s="12">
        <f>(E12-$E$8)</f>
        <v>1.0779999999999998</v>
      </c>
      <c r="G12" s="12">
        <f>LOG(B12)</f>
        <v>0.66357802924717735</v>
      </c>
      <c r="H12" s="12">
        <f>LOG(F12)</f>
        <v>3.2618760850719838E-2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5">
        <v>1.8460000000000001</v>
      </c>
      <c r="D13" s="65">
        <v>1.847</v>
      </c>
      <c r="E13" s="11">
        <f t="shared" si="0"/>
        <v>1.8465</v>
      </c>
      <c r="F13" s="12">
        <f>(E13-$E$8)</f>
        <v>1.7855000000000001</v>
      </c>
      <c r="G13" s="12">
        <f>LOG(B13)</f>
        <v>0.96049145871632635</v>
      </c>
      <c r="H13" s="12">
        <f>LOG(F13)</f>
        <v>0.25175985452880079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1.0189667052012059</v>
      </c>
      <c r="N15"/>
    </row>
    <row r="16" spans="1:20" ht="15">
      <c r="A16" s="5" t="s">
        <v>11</v>
      </c>
      <c r="B16" s="11">
        <f>INTERCEPT(H9:H13,G9:G13)</f>
        <v>-0.68163051023959109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5">
        <v>0.96199999999999997</v>
      </c>
      <c r="C22" s="65">
        <v>0.98599999999999999</v>
      </c>
      <c r="D22" s="27">
        <f>AVERAGE(B22:C22)</f>
        <v>0.97399999999999998</v>
      </c>
      <c r="E22" s="27">
        <f t="shared" ref="E22:E27" si="2">D22-E$8</f>
        <v>0.91300000000000003</v>
      </c>
      <c r="F22" s="27">
        <f>LOG(E22)</f>
        <v>-3.9529222465701036E-2</v>
      </c>
      <c r="G22" s="28">
        <f>(F22-$B$16)/$B$15</f>
        <v>0.63014942931535756</v>
      </c>
      <c r="H22" s="28">
        <f>10^G22</f>
        <v>4.2672631885451402</v>
      </c>
      <c r="I22" s="29">
        <v>500</v>
      </c>
      <c r="J22" s="30">
        <f>(H22*I22)</f>
        <v>2133.6315942725701</v>
      </c>
      <c r="K22" s="31">
        <f>(0.05*J22/1000)*1000</f>
        <v>106.68157971362851</v>
      </c>
      <c r="L22" s="32">
        <f>K22+K40+K50</f>
        <v>107.65240517293859</v>
      </c>
      <c r="M22" s="33">
        <f>(L22*1000000/50000)/1000</f>
        <v>2.1530481034587714</v>
      </c>
      <c r="N22" s="34"/>
    </row>
    <row r="23" spans="1:17" ht="15">
      <c r="B23" s="65">
        <v>1.0669999999999999</v>
      </c>
      <c r="C23" s="65">
        <v>1.0349999999999999</v>
      </c>
      <c r="D23" s="27">
        <f t="shared" ref="D23:D27" si="3">AVERAGE(B23:C23)</f>
        <v>1.0509999999999999</v>
      </c>
      <c r="E23" s="27">
        <f t="shared" si="2"/>
        <v>0.99</v>
      </c>
      <c r="F23" s="27">
        <f t="shared" ref="F23:F27" si="4">LOG(E23)</f>
        <v>-4.3648054024500883E-3</v>
      </c>
      <c r="G23" s="28">
        <f t="shared" ref="G23:G27" si="5">(F23-$B$16)/$B$15</f>
        <v>0.66465930768896675</v>
      </c>
      <c r="H23" s="28">
        <f t="shared" ref="H23:H27" si="6">10^G23</f>
        <v>4.6201843819226784</v>
      </c>
      <c r="I23" s="29">
        <v>500</v>
      </c>
      <c r="J23" s="30">
        <f t="shared" ref="J23:J27" si="7">(H23*I23)</f>
        <v>2310.0921909613394</v>
      </c>
      <c r="K23" s="31">
        <f t="shared" ref="K23:K27" si="8">(0.05*J23/1000)*1000</f>
        <v>115.50460954806698</v>
      </c>
      <c r="L23" s="32">
        <f>K23+K41+K51</f>
        <v>117.07668954517932</v>
      </c>
      <c r="M23" s="33">
        <f t="shared" ref="M23:M27" si="9">(L23*1000000/50000)/1000</f>
        <v>2.3415337909035867</v>
      </c>
      <c r="N23" s="34"/>
    </row>
    <row r="24" spans="1:17" ht="15">
      <c r="B24" s="65">
        <v>0.995</v>
      </c>
      <c r="C24" s="65">
        <v>0.95599999999999996</v>
      </c>
      <c r="D24" s="27">
        <f t="shared" si="3"/>
        <v>0.97550000000000003</v>
      </c>
      <c r="E24" s="27">
        <f t="shared" si="2"/>
        <v>0.91450000000000009</v>
      </c>
      <c r="F24" s="27">
        <f t="shared" si="4"/>
        <v>-3.881629018756428E-2</v>
      </c>
      <c r="G24" s="28">
        <f t="shared" si="5"/>
        <v>0.63084909131068834</v>
      </c>
      <c r="H24" s="28">
        <f t="shared" si="6"/>
        <v>4.2741434236732783</v>
      </c>
      <c r="I24" s="29">
        <v>500</v>
      </c>
      <c r="J24" s="30">
        <f t="shared" si="7"/>
        <v>2137.0717118366392</v>
      </c>
      <c r="K24" s="31">
        <f t="shared" si="8"/>
        <v>106.85358559183197</v>
      </c>
      <c r="L24" s="32">
        <f t="shared" ref="L24:L27" si="10">K24+K42+K52</f>
        <v>108.24341032273549</v>
      </c>
      <c r="M24" s="33">
        <f t="shared" si="9"/>
        <v>2.1648682064547096</v>
      </c>
      <c r="N24" s="34"/>
    </row>
    <row r="25" spans="1:17" ht="15">
      <c r="A25" s="1" t="s">
        <v>26</v>
      </c>
      <c r="B25" s="65">
        <v>0.95599999999999996</v>
      </c>
      <c r="C25" s="65">
        <v>0.93899999999999995</v>
      </c>
      <c r="D25" s="27">
        <f t="shared" si="3"/>
        <v>0.94750000000000001</v>
      </c>
      <c r="E25" s="27">
        <f t="shared" si="2"/>
        <v>0.88650000000000007</v>
      </c>
      <c r="F25" s="27">
        <f t="shared" si="4"/>
        <v>-5.2321260063063361E-2</v>
      </c>
      <c r="G25" s="28">
        <f t="shared" si="5"/>
        <v>0.61759549842432182</v>
      </c>
      <c r="H25" s="28">
        <f t="shared" si="6"/>
        <v>4.1456773466166199</v>
      </c>
      <c r="I25" s="29">
        <v>500</v>
      </c>
      <c r="J25" s="30">
        <f t="shared" si="7"/>
        <v>2072.8386733083098</v>
      </c>
      <c r="K25" s="31">
        <f t="shared" si="8"/>
        <v>103.64193366541549</v>
      </c>
      <c r="L25" s="32">
        <f t="shared" si="10"/>
        <v>106.51274544676677</v>
      </c>
      <c r="M25" s="33">
        <f t="shared" si="9"/>
        <v>2.1302549089353358</v>
      </c>
      <c r="N25" s="34"/>
    </row>
    <row r="26" spans="1:17" ht="15">
      <c r="B26" s="65">
        <v>0.88800000000000001</v>
      </c>
      <c r="C26" s="65">
        <v>0.90100000000000002</v>
      </c>
      <c r="D26" s="27">
        <f t="shared" si="3"/>
        <v>0.89450000000000007</v>
      </c>
      <c r="E26" s="27">
        <f t="shared" si="2"/>
        <v>0.83350000000000013</v>
      </c>
      <c r="F26" s="27">
        <f t="shared" si="4"/>
        <v>-7.90943958359758E-2</v>
      </c>
      <c r="G26" s="28">
        <f t="shared" si="5"/>
        <v>0.59132070883968491</v>
      </c>
      <c r="H26" s="28">
        <f t="shared" si="6"/>
        <v>3.9023004934770742</v>
      </c>
      <c r="I26" s="29">
        <v>500</v>
      </c>
      <c r="J26" s="30">
        <f t="shared" si="7"/>
        <v>1951.1502467385371</v>
      </c>
      <c r="K26" s="31">
        <f t="shared" si="8"/>
        <v>97.557512336926862</v>
      </c>
      <c r="L26" s="32">
        <f t="shared" si="10"/>
        <v>100.84192768658291</v>
      </c>
      <c r="M26" s="33">
        <f t="shared" si="9"/>
        <v>2.0168385537316582</v>
      </c>
      <c r="N26" s="34"/>
    </row>
    <row r="27" spans="1:17" ht="15">
      <c r="B27" s="65">
        <v>0.89100000000000001</v>
      </c>
      <c r="C27" s="65">
        <v>0.85199999999999998</v>
      </c>
      <c r="D27" s="27">
        <f t="shared" si="3"/>
        <v>0.87149999999999994</v>
      </c>
      <c r="E27" s="27">
        <f t="shared" si="2"/>
        <v>0.8105</v>
      </c>
      <c r="F27" s="27">
        <f t="shared" si="4"/>
        <v>-9.1246980815466255E-2</v>
      </c>
      <c r="G27" s="28">
        <f t="shared" si="5"/>
        <v>0.57939432800951751</v>
      </c>
      <c r="H27" s="28">
        <f t="shared" si="6"/>
        <v>3.7965954944472804</v>
      </c>
      <c r="I27" s="29">
        <v>500</v>
      </c>
      <c r="J27" s="30">
        <f t="shared" si="7"/>
        <v>1898.2977472236403</v>
      </c>
      <c r="K27" s="31">
        <f t="shared" si="8"/>
        <v>94.914887361182025</v>
      </c>
      <c r="L27" s="32">
        <f t="shared" si="10"/>
        <v>99.709937289959626</v>
      </c>
      <c r="M27" s="33">
        <f t="shared" si="9"/>
        <v>1.9941987457991925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5">
        <v>0.96199999999999997</v>
      </c>
      <c r="C31" s="65">
        <v>0.98599999999999999</v>
      </c>
      <c r="D31" s="27">
        <f t="shared" ref="D31:D36" si="11">AVERAGE(B31:C31)</f>
        <v>0.97399999999999998</v>
      </c>
      <c r="E31" s="27">
        <f t="shared" ref="E31:E36" si="12">D31-E$8</f>
        <v>0.91300000000000003</v>
      </c>
      <c r="F31" s="27">
        <f>LOG(E31)</f>
        <v>-3.9529222465701036E-2</v>
      </c>
      <c r="G31" s="28">
        <f>(F31-$B$16)/$B$15</f>
        <v>0.63014942931535756</v>
      </c>
      <c r="H31" s="28">
        <f>10^G31</f>
        <v>4.2672631885451402</v>
      </c>
      <c r="I31" s="29">
        <v>500</v>
      </c>
      <c r="J31" s="30">
        <f>(H31*I31)</f>
        <v>2133.6315942725701</v>
      </c>
      <c r="K31" s="31">
        <f>(0.05*J31/1000)*1000</f>
        <v>106.68157971362851</v>
      </c>
      <c r="L31" s="32">
        <f>K31+K50</f>
        <v>107.24223310870084</v>
      </c>
      <c r="M31" s="33">
        <f>(L31*1000000/50000)/1000</f>
        <v>2.1448446621740169</v>
      </c>
      <c r="N31" s="35"/>
      <c r="Q31"/>
    </row>
    <row r="32" spans="1:17" ht="15">
      <c r="B32" s="65">
        <v>1.0669999999999999</v>
      </c>
      <c r="C32" s="65">
        <v>1.0349999999999999</v>
      </c>
      <c r="D32" s="27">
        <f t="shared" si="11"/>
        <v>1.0509999999999999</v>
      </c>
      <c r="E32" s="27">
        <f t="shared" si="12"/>
        <v>0.99</v>
      </c>
      <c r="F32" s="27">
        <f t="shared" ref="F32:F36" si="13">LOG(E32)</f>
        <v>-4.3648054024500883E-3</v>
      </c>
      <c r="G32" s="28">
        <f t="shared" ref="G32:G36" si="14">(F32-$B$16)/$B$15</f>
        <v>0.66465930768896675</v>
      </c>
      <c r="H32" s="28">
        <f t="shared" ref="H32:H36" si="15">10^G32</f>
        <v>4.6201843819226784</v>
      </c>
      <c r="I32" s="29">
        <v>500</v>
      </c>
      <c r="J32" s="30">
        <f t="shared" ref="J32:J36" si="16">(H32*I32)</f>
        <v>2310.0921909613394</v>
      </c>
      <c r="K32" s="31">
        <f t="shared" ref="K32:K36" si="17">(0.05*J32/1000)*1000</f>
        <v>115.50460954806698</v>
      </c>
      <c r="L32" s="32">
        <f>K32+K51</f>
        <v>116.55453856221233</v>
      </c>
      <c r="M32" s="33">
        <f t="shared" ref="M32:M36" si="18">(L32*1000000/50000)/1000</f>
        <v>2.3310907712442468</v>
      </c>
      <c r="N32" s="36"/>
      <c r="Q32"/>
    </row>
    <row r="33" spans="1:21" ht="15">
      <c r="B33" s="65">
        <v>0.995</v>
      </c>
      <c r="C33" s="65">
        <v>0.95599999999999996</v>
      </c>
      <c r="D33" s="27">
        <f t="shared" si="11"/>
        <v>0.97550000000000003</v>
      </c>
      <c r="E33" s="27">
        <f t="shared" si="12"/>
        <v>0.91450000000000009</v>
      </c>
      <c r="F33" s="27">
        <f t="shared" si="13"/>
        <v>-3.881629018756428E-2</v>
      </c>
      <c r="G33" s="28">
        <f t="shared" si="14"/>
        <v>0.63084909131068834</v>
      </c>
      <c r="H33" s="28">
        <f t="shared" si="15"/>
        <v>4.2741434236732783</v>
      </c>
      <c r="I33" s="29">
        <v>500</v>
      </c>
      <c r="J33" s="30">
        <f t="shared" si="16"/>
        <v>2137.0717118366392</v>
      </c>
      <c r="K33" s="31">
        <f t="shared" si="17"/>
        <v>106.85358559183197</v>
      </c>
      <c r="L33" s="32">
        <f t="shared" ref="L33:L36" si="19">K33+K52</f>
        <v>107.64430464106344</v>
      </c>
      <c r="M33" s="33">
        <f t="shared" si="18"/>
        <v>2.152886092821269</v>
      </c>
      <c r="N33" s="36"/>
      <c r="Q33"/>
      <c r="R33"/>
      <c r="S33"/>
    </row>
    <row r="34" spans="1:21" ht="15">
      <c r="A34" s="1" t="s">
        <v>26</v>
      </c>
      <c r="B34" s="65">
        <v>0.95599999999999996</v>
      </c>
      <c r="C34" s="65">
        <v>0.93899999999999995</v>
      </c>
      <c r="D34" s="27">
        <f t="shared" si="11"/>
        <v>0.94750000000000001</v>
      </c>
      <c r="E34" s="27">
        <f t="shared" si="12"/>
        <v>0.88650000000000007</v>
      </c>
      <c r="F34" s="27">
        <f t="shared" si="13"/>
        <v>-5.2321260063063361E-2</v>
      </c>
      <c r="G34" s="28">
        <f t="shared" si="14"/>
        <v>0.61759549842432182</v>
      </c>
      <c r="H34" s="28">
        <f t="shared" si="15"/>
        <v>4.1456773466166199</v>
      </c>
      <c r="I34" s="29">
        <v>500</v>
      </c>
      <c r="J34" s="30">
        <f t="shared" si="16"/>
        <v>2072.8386733083098</v>
      </c>
      <c r="K34" s="31">
        <f t="shared" si="17"/>
        <v>103.64193366541549</v>
      </c>
      <c r="L34" s="32">
        <f t="shared" si="19"/>
        <v>105.74114413793951</v>
      </c>
      <c r="M34" s="33">
        <f t="shared" si="18"/>
        <v>2.1148228827587903</v>
      </c>
      <c r="N34" s="36"/>
      <c r="Q34"/>
      <c r="R34"/>
      <c r="S34"/>
    </row>
    <row r="35" spans="1:21" ht="15">
      <c r="B35" s="65">
        <v>0.88800000000000001</v>
      </c>
      <c r="C35" s="65">
        <v>0.90100000000000002</v>
      </c>
      <c r="D35" s="27">
        <f t="shared" si="11"/>
        <v>0.89450000000000007</v>
      </c>
      <c r="E35" s="27">
        <f t="shared" si="12"/>
        <v>0.83350000000000013</v>
      </c>
      <c r="F35" s="27">
        <f t="shared" si="13"/>
        <v>-7.90943958359758E-2</v>
      </c>
      <c r="G35" s="28">
        <f t="shared" si="14"/>
        <v>0.59132070883968491</v>
      </c>
      <c r="H35" s="28">
        <f t="shared" si="15"/>
        <v>3.9023004934770742</v>
      </c>
      <c r="I35" s="29">
        <v>500</v>
      </c>
      <c r="J35" s="30">
        <f t="shared" si="16"/>
        <v>1951.1502467385371</v>
      </c>
      <c r="K35" s="31">
        <f t="shared" si="17"/>
        <v>97.557512336926862</v>
      </c>
      <c r="L35" s="32">
        <f t="shared" si="19"/>
        <v>99.772991105008998</v>
      </c>
      <c r="M35" s="33">
        <f t="shared" si="18"/>
        <v>1.9954598221001802</v>
      </c>
      <c r="N35" s="36"/>
      <c r="Q35"/>
      <c r="R35"/>
      <c r="S35"/>
    </row>
    <row r="36" spans="1:21" ht="15">
      <c r="B36" s="65">
        <v>0.89100000000000001</v>
      </c>
      <c r="C36" s="65">
        <v>0.85199999999999998</v>
      </c>
      <c r="D36" s="27">
        <f t="shared" si="11"/>
        <v>0.87149999999999994</v>
      </c>
      <c r="E36" s="27">
        <f t="shared" si="12"/>
        <v>0.8105</v>
      </c>
      <c r="F36" s="27">
        <f t="shared" si="13"/>
        <v>-9.1246980815466255E-2</v>
      </c>
      <c r="G36" s="28">
        <f t="shared" si="14"/>
        <v>0.57939432800951751</v>
      </c>
      <c r="H36" s="28">
        <f t="shared" si="15"/>
        <v>3.7965954944472804</v>
      </c>
      <c r="I36" s="29">
        <v>500</v>
      </c>
      <c r="J36" s="30">
        <f t="shared" si="16"/>
        <v>1898.2977472236403</v>
      </c>
      <c r="K36" s="31">
        <f t="shared" si="17"/>
        <v>94.914887361182025</v>
      </c>
      <c r="L36" s="32">
        <f t="shared" si="19"/>
        <v>98.618200076664152</v>
      </c>
      <c r="M36" s="33">
        <f t="shared" si="18"/>
        <v>1.9723640015332831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5">
        <v>0.114</v>
      </c>
      <c r="C40" s="65">
        <v>0.112</v>
      </c>
      <c r="D40" s="27">
        <f>AVERAGE(B40:C40)</f>
        <v>0.113</v>
      </c>
      <c r="E40" s="27">
        <f t="shared" ref="E40:E45" si="20">D40-E$8</f>
        <v>5.2000000000000005E-2</v>
      </c>
      <c r="F40" s="27">
        <f t="shared" ref="F40:F45" si="21">LOG(E40)</f>
        <v>-1.2839966563652008</v>
      </c>
      <c r="G40" s="28">
        <f t="shared" ref="G40:G45" si="22">(F40-$B$16)/$B$15</f>
        <v>-0.59115390429431747</v>
      </c>
      <c r="H40" s="27">
        <f t="shared" ref="H40:H45" si="23">10^G40</f>
        <v>0.25635754014858997</v>
      </c>
      <c r="I40" s="41">
        <v>16</v>
      </c>
      <c r="J40" s="42">
        <f t="shared" ref="J40:J45" si="24">H40*I40</f>
        <v>4.1017206423774395</v>
      </c>
      <c r="K40" s="30">
        <f>(0.1*J40/1000)*1000</f>
        <v>0.41017206423774399</v>
      </c>
      <c r="L40" s="43">
        <f>K40*100/L22</f>
        <v>0.38101523470731713</v>
      </c>
      <c r="M40" s="30">
        <f>AVERAGE(L40:L42)</f>
        <v>0.46016194816143052</v>
      </c>
      <c r="N40" s="44">
        <f>STDEV(L40:L42)</f>
        <v>8.7101373838659818E-2</v>
      </c>
      <c r="R40"/>
      <c r="S40"/>
      <c r="T40"/>
      <c r="U40"/>
    </row>
    <row r="41" spans="1:21" ht="15">
      <c r="B41" s="65">
        <v>0.128</v>
      </c>
      <c r="C41" s="65">
        <v>0.127</v>
      </c>
      <c r="D41" s="27">
        <f t="shared" ref="D41:D45" si="25">AVERAGE(B41:C41)</f>
        <v>0.1275</v>
      </c>
      <c r="E41" s="27">
        <f t="shared" si="20"/>
        <v>6.6500000000000004E-2</v>
      </c>
      <c r="F41" s="27">
        <f t="shared" si="21"/>
        <v>-1.1771783546968955</v>
      </c>
      <c r="G41" s="28">
        <f t="shared" si="22"/>
        <v>-0.48632388274104904</v>
      </c>
      <c r="H41" s="27">
        <f t="shared" si="23"/>
        <v>0.32634436435436792</v>
      </c>
      <c r="I41" s="41">
        <v>16</v>
      </c>
      <c r="J41" s="42">
        <f t="shared" si="24"/>
        <v>5.2215098296698867</v>
      </c>
      <c r="K41" s="30">
        <f t="shared" ref="K41:K45" si="26">(0.1*J41/1000)*1000</f>
        <v>0.5221509829669887</v>
      </c>
      <c r="L41" s="43">
        <f t="shared" ref="L41:L45" si="27">K41*100/L23</f>
        <v>0.44599055968822315</v>
      </c>
      <c r="M41" s="30"/>
      <c r="N41" s="44"/>
      <c r="R41"/>
      <c r="S41"/>
      <c r="T41"/>
      <c r="U41"/>
    </row>
    <row r="42" spans="1:21" s="17" customFormat="1" ht="15">
      <c r="A42" s="1"/>
      <c r="B42" s="65">
        <v>0.14099999999999999</v>
      </c>
      <c r="C42" s="65">
        <v>0.13400000000000001</v>
      </c>
      <c r="D42" s="27">
        <f t="shared" si="25"/>
        <v>0.13750000000000001</v>
      </c>
      <c r="E42" s="27">
        <f t="shared" si="20"/>
        <v>7.6500000000000012E-2</v>
      </c>
      <c r="F42" s="27">
        <f t="shared" si="21"/>
        <v>-1.1163385648463824</v>
      </c>
      <c r="G42" s="28">
        <f t="shared" si="22"/>
        <v>-0.42661654437566093</v>
      </c>
      <c r="H42" s="27">
        <f t="shared" si="23"/>
        <v>0.37444105104503062</v>
      </c>
      <c r="I42" s="41">
        <v>16</v>
      </c>
      <c r="J42" s="42">
        <f t="shared" si="24"/>
        <v>5.9910568167204898</v>
      </c>
      <c r="K42" s="30">
        <f t="shared" si="26"/>
        <v>0.59910568167204903</v>
      </c>
      <c r="L42" s="43">
        <f t="shared" si="27"/>
        <v>0.55348005008875134</v>
      </c>
      <c r="M42" s="30"/>
      <c r="N42" s="44"/>
      <c r="R42"/>
      <c r="S42"/>
      <c r="T42"/>
      <c r="U42"/>
    </row>
    <row r="43" spans="1:21" ht="15">
      <c r="A43" s="1" t="s">
        <v>34</v>
      </c>
      <c r="B43" s="65">
        <v>0.159</v>
      </c>
      <c r="C43" s="65">
        <v>0.161</v>
      </c>
      <c r="D43" s="27">
        <f t="shared" si="25"/>
        <v>0.16</v>
      </c>
      <c r="E43" s="27">
        <f t="shared" si="20"/>
        <v>9.9000000000000005E-2</v>
      </c>
      <c r="F43" s="27">
        <f t="shared" si="21"/>
        <v>-1.0043648054024501</v>
      </c>
      <c r="G43" s="28">
        <f t="shared" si="22"/>
        <v>-0.31672702701226302</v>
      </c>
      <c r="H43" s="27">
        <f t="shared" si="23"/>
        <v>0.48225081801703412</v>
      </c>
      <c r="I43" s="41">
        <v>16</v>
      </c>
      <c r="J43" s="42">
        <f t="shared" si="24"/>
        <v>7.716013088272546</v>
      </c>
      <c r="K43" s="30">
        <f t="shared" si="26"/>
        <v>0.77160130882725464</v>
      </c>
      <c r="L43" s="43">
        <f t="shared" si="27"/>
        <v>0.72442157564409759</v>
      </c>
      <c r="M43" s="30">
        <f>AVERAGE(L43:L45)</f>
        <v>0.95978225678707751</v>
      </c>
      <c r="N43" s="44">
        <f>STDEV(L43:L45)</f>
        <v>0.20457397046138395</v>
      </c>
      <c r="R43"/>
      <c r="S43"/>
      <c r="T43"/>
      <c r="U43"/>
    </row>
    <row r="44" spans="1:21" ht="15">
      <c r="A44" s="45"/>
      <c r="B44" s="65">
        <v>0.2</v>
      </c>
      <c r="C44" s="65">
        <v>0.19800000000000001</v>
      </c>
      <c r="D44" s="27">
        <f t="shared" si="25"/>
        <v>0.19900000000000001</v>
      </c>
      <c r="E44" s="27">
        <f t="shared" si="20"/>
        <v>0.13800000000000001</v>
      </c>
      <c r="F44" s="27">
        <f t="shared" si="21"/>
        <v>-0.86012091359876341</v>
      </c>
      <c r="G44" s="28">
        <f t="shared" si="22"/>
        <v>-0.1751680427320022</v>
      </c>
      <c r="H44" s="27">
        <f t="shared" si="23"/>
        <v>0.66808536348368852</v>
      </c>
      <c r="I44" s="41">
        <v>16</v>
      </c>
      <c r="J44" s="42">
        <f t="shared" si="24"/>
        <v>10.689365815739016</v>
      </c>
      <c r="K44" s="30">
        <f t="shared" si="26"/>
        <v>1.0689365815739016</v>
      </c>
      <c r="L44" s="43">
        <f t="shared" si="27"/>
        <v>1.0600120466718572</v>
      </c>
      <c r="M44" s="30"/>
      <c r="N44" s="44"/>
      <c r="R44"/>
      <c r="S44"/>
      <c r="T44"/>
      <c r="U44"/>
    </row>
    <row r="45" spans="1:21" ht="15">
      <c r="A45" s="46"/>
      <c r="B45" s="65">
        <v>0.20799999999999999</v>
      </c>
      <c r="C45" s="65">
        <v>0.19600000000000001</v>
      </c>
      <c r="D45" s="27">
        <f t="shared" si="25"/>
        <v>0.20200000000000001</v>
      </c>
      <c r="E45" s="27">
        <f t="shared" si="20"/>
        <v>0.14100000000000001</v>
      </c>
      <c r="F45" s="27">
        <f t="shared" si="21"/>
        <v>-0.8507808873446201</v>
      </c>
      <c r="G45" s="28">
        <f t="shared" si="22"/>
        <v>-0.16600186860043523</v>
      </c>
      <c r="H45" s="27">
        <f t="shared" si="23"/>
        <v>0.68233575830966842</v>
      </c>
      <c r="I45" s="41">
        <v>16</v>
      </c>
      <c r="J45" s="42">
        <f t="shared" si="24"/>
        <v>10.917372132954695</v>
      </c>
      <c r="K45" s="30">
        <f t="shared" si="26"/>
        <v>1.0917372132954695</v>
      </c>
      <c r="L45" s="43">
        <f t="shared" si="27"/>
        <v>1.0949131480452781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5">
        <v>0.13</v>
      </c>
      <c r="C50" s="65">
        <v>0.13500000000000001</v>
      </c>
      <c r="D50" s="27">
        <f>AVERAGE(B50:C50)</f>
        <v>0.13250000000000001</v>
      </c>
      <c r="E50" s="27">
        <f t="shared" ref="E50:E55" si="28">D50-E$8</f>
        <v>7.1500000000000008E-2</v>
      </c>
      <c r="F50" s="27">
        <f t="shared" ref="F50:F55" si="29">LOG(E50)</f>
        <v>-1.1456939581989194</v>
      </c>
      <c r="G50" s="28">
        <f t="shared" ref="G50:G55" si="30">(F50-$B$16)/$B$15</f>
        <v>-0.45542552626162008</v>
      </c>
      <c r="H50" s="27">
        <f t="shared" ref="H50:H55" si="31">10^G50</f>
        <v>0.3504083719202078</v>
      </c>
      <c r="I50" s="41">
        <v>16</v>
      </c>
      <c r="J50" s="42">
        <f t="shared" ref="J50:J55" si="32">H50*I50</f>
        <v>5.6065339507233247</v>
      </c>
      <c r="K50" s="30">
        <f>(0.1*J50/1000)*1000</f>
        <v>0.56065339507233247</v>
      </c>
      <c r="L50" s="43">
        <f t="shared" ref="L50:L55" si="33">K50*100/L31</f>
        <v>0.52279160813823555</v>
      </c>
      <c r="M50" s="30">
        <f>AVERAGE(L50:L52)</f>
        <v>0.71938768990569457</v>
      </c>
      <c r="N50" s="44">
        <f>STDEV(L50:L52)</f>
        <v>0.18946322495707443</v>
      </c>
      <c r="O50" s="48">
        <f>L50/L40</f>
        <v>1.3721015868035464</v>
      </c>
      <c r="P50" s="30">
        <f>AVERAGE(O50:O52)</f>
        <v>1.5730214342293383</v>
      </c>
      <c r="Q50" s="44">
        <f>STDEV(O50:O52)</f>
        <v>0.38755980956265285</v>
      </c>
      <c r="S50"/>
      <c r="T50"/>
    </row>
    <row r="51" spans="1:25" ht="15">
      <c r="B51" s="65">
        <v>0.19500000000000001</v>
      </c>
      <c r="C51" s="65">
        <v>0.19800000000000001</v>
      </c>
      <c r="D51" s="27">
        <f t="shared" ref="D51:D55" si="34">AVERAGE(B51:C51)</f>
        <v>0.19650000000000001</v>
      </c>
      <c r="E51" s="27">
        <f t="shared" si="28"/>
        <v>0.13550000000000001</v>
      </c>
      <c r="F51" s="27">
        <f t="shared" si="29"/>
        <v>-0.86806070478957542</v>
      </c>
      <c r="G51" s="28">
        <f t="shared" si="30"/>
        <v>-0.18296004530704629</v>
      </c>
      <c r="H51" s="27">
        <f t="shared" si="31"/>
        <v>0.65620563384084418</v>
      </c>
      <c r="I51" s="41">
        <v>16</v>
      </c>
      <c r="J51" s="42">
        <f t="shared" si="32"/>
        <v>10.499290141453507</v>
      </c>
      <c r="K51" s="30">
        <f t="shared" ref="K51:K55" si="35">(0.1*J51/1000)*1000</f>
        <v>1.0499290141453508</v>
      </c>
      <c r="L51" s="43">
        <f t="shared" si="33"/>
        <v>0.90080491682006802</v>
      </c>
      <c r="M51" s="30"/>
      <c r="N51" s="44"/>
      <c r="O51" s="2">
        <f t="shared" ref="O51:O55" si="36">L51/L41</f>
        <v>2.0197847179765196</v>
      </c>
      <c r="P51" s="30"/>
      <c r="Q51" s="44"/>
      <c r="S51"/>
      <c r="T51"/>
    </row>
    <row r="52" spans="1:25" ht="15">
      <c r="B52" s="65">
        <v>0.16300000000000001</v>
      </c>
      <c r="C52" s="65">
        <v>0.16200000000000001</v>
      </c>
      <c r="D52" s="27">
        <f t="shared" si="34"/>
        <v>0.16250000000000001</v>
      </c>
      <c r="E52" s="27">
        <f t="shared" si="28"/>
        <v>0.10150000000000001</v>
      </c>
      <c r="F52" s="27">
        <f t="shared" si="29"/>
        <v>-0.99353395775076825</v>
      </c>
      <c r="G52" s="28">
        <f t="shared" si="30"/>
        <v>-0.30609778113367153</v>
      </c>
      <c r="H52" s="27">
        <f t="shared" si="31"/>
        <v>0.49419940576967192</v>
      </c>
      <c r="I52" s="41">
        <v>16</v>
      </c>
      <c r="J52" s="42">
        <f t="shared" si="32"/>
        <v>7.9071904923147507</v>
      </c>
      <c r="K52" s="30">
        <f t="shared" si="35"/>
        <v>0.79071904923147507</v>
      </c>
      <c r="L52" s="43">
        <f t="shared" si="33"/>
        <v>0.73456654475878036</v>
      </c>
      <c r="M52" s="30"/>
      <c r="N52" s="44"/>
      <c r="O52" s="2">
        <f t="shared" si="36"/>
        <v>1.327177997907949</v>
      </c>
      <c r="P52" s="30"/>
      <c r="Q52" s="44"/>
      <c r="S52"/>
      <c r="T52"/>
    </row>
    <row r="53" spans="1:25" ht="15">
      <c r="A53" s="1" t="s">
        <v>26</v>
      </c>
      <c r="B53" s="65">
        <v>0.33200000000000002</v>
      </c>
      <c r="C53" s="65">
        <v>0.33900000000000002</v>
      </c>
      <c r="D53" s="27">
        <f t="shared" si="34"/>
        <v>0.33550000000000002</v>
      </c>
      <c r="E53" s="27">
        <f t="shared" si="28"/>
        <v>0.27450000000000002</v>
      </c>
      <c r="F53" s="27">
        <f t="shared" si="29"/>
        <v>-0.56145765121388924</v>
      </c>
      <c r="G53" s="28">
        <f t="shared" si="30"/>
        <v>0.11793600164980114</v>
      </c>
      <c r="H53" s="27">
        <f t="shared" si="31"/>
        <v>1.3120065453275105</v>
      </c>
      <c r="I53" s="41">
        <v>16</v>
      </c>
      <c r="J53" s="42">
        <f t="shared" si="32"/>
        <v>20.992104725240168</v>
      </c>
      <c r="K53" s="30">
        <f t="shared" si="35"/>
        <v>2.099210472524017</v>
      </c>
      <c r="L53" s="43">
        <f t="shared" si="33"/>
        <v>1.9852352550541663</v>
      </c>
      <c r="M53" s="30">
        <f>AVERAGE(L53:L55)</f>
        <v>2.6536522983908184</v>
      </c>
      <c r="N53" s="44">
        <f>STDEV(L53:L55)</f>
        <v>0.96119646292081928</v>
      </c>
      <c r="O53" s="2">
        <f t="shared" si="36"/>
        <v>2.7404419219417289</v>
      </c>
      <c r="P53" s="30">
        <f>AVERAGE(O53:O55)</f>
        <v>2.7549760706177486</v>
      </c>
      <c r="Q53" s="44">
        <f>STDEV(O53:O55)</f>
        <v>0.66755586817870161</v>
      </c>
      <c r="S53"/>
      <c r="T53"/>
    </row>
    <row r="54" spans="1:25" ht="15">
      <c r="A54" s="45"/>
      <c r="B54" s="65">
        <v>0.35499999999999998</v>
      </c>
      <c r="C54" s="65">
        <v>0.34699999999999998</v>
      </c>
      <c r="D54" s="27">
        <f t="shared" si="34"/>
        <v>0.35099999999999998</v>
      </c>
      <c r="E54" s="27">
        <f t="shared" si="28"/>
        <v>0.28999999999999998</v>
      </c>
      <c r="F54" s="27">
        <f t="shared" si="29"/>
        <v>-0.53760200210104392</v>
      </c>
      <c r="G54" s="28">
        <f t="shared" si="30"/>
        <v>0.14134760969457505</v>
      </c>
      <c r="H54" s="27">
        <f t="shared" si="31"/>
        <v>1.3846742300513335</v>
      </c>
      <c r="I54" s="41">
        <v>16</v>
      </c>
      <c r="J54" s="42">
        <f t="shared" si="32"/>
        <v>22.154787680821336</v>
      </c>
      <c r="K54" s="30">
        <f t="shared" si="35"/>
        <v>2.2154787680821335</v>
      </c>
      <c r="L54" s="43">
        <f t="shared" si="33"/>
        <v>2.2205195449642159</v>
      </c>
      <c r="M54" s="30"/>
      <c r="N54" s="44"/>
      <c r="O54" s="2">
        <f t="shared" si="36"/>
        <v>2.0948059523814178</v>
      </c>
      <c r="P54" s="30"/>
      <c r="Q54" s="44"/>
      <c r="S54"/>
      <c r="T54"/>
    </row>
    <row r="55" spans="1:25" ht="15">
      <c r="A55" s="46"/>
      <c r="B55" s="65">
        <v>0.56000000000000005</v>
      </c>
      <c r="C55" s="65">
        <v>0.54100000000000004</v>
      </c>
      <c r="D55" s="27">
        <f t="shared" si="34"/>
        <v>0.55049999999999999</v>
      </c>
      <c r="E55" s="27">
        <f t="shared" si="28"/>
        <v>0.48949999999999999</v>
      </c>
      <c r="F55" s="27">
        <f t="shared" si="29"/>
        <v>-0.31024730386084337</v>
      </c>
      <c r="G55" s="28">
        <f t="shared" si="30"/>
        <v>0.36447040367762962</v>
      </c>
      <c r="H55" s="27">
        <f t="shared" si="31"/>
        <v>2.3145704471763295</v>
      </c>
      <c r="I55" s="41">
        <v>16</v>
      </c>
      <c r="J55" s="42">
        <f t="shared" si="32"/>
        <v>37.033127154821273</v>
      </c>
      <c r="K55" s="30">
        <f t="shared" si="35"/>
        <v>3.7033127154821273</v>
      </c>
      <c r="L55" s="43">
        <f t="shared" si="33"/>
        <v>3.7552020951540723</v>
      </c>
      <c r="M55" s="30"/>
      <c r="N55" s="44"/>
      <c r="O55" s="2">
        <f t="shared" si="36"/>
        <v>3.4296803375300988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1.5730214342293383</v>
      </c>
      <c r="O58" s="30">
        <f>Q50</f>
        <v>0.38755980956265285</v>
      </c>
    </row>
    <row r="59" spans="1:25" ht="15">
      <c r="D59"/>
      <c r="E59"/>
      <c r="G59"/>
      <c r="M59" s="2" t="s">
        <v>26</v>
      </c>
      <c r="N59" s="30">
        <f>P53</f>
        <v>2.7549760706177486</v>
      </c>
      <c r="O59" s="30">
        <f>Q53</f>
        <v>0.66755586817870161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0.46016194816143052</v>
      </c>
      <c r="C65" s="30">
        <f>N40</f>
        <v>8.7101373838659818E-2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0.71938768990569457</v>
      </c>
      <c r="C66" s="30">
        <f>N50</f>
        <v>0.18946322495707443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0.95978225678707751</v>
      </c>
      <c r="C67" s="30">
        <f>N43</f>
        <v>0.20457397046138395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2.6536522983908184</v>
      </c>
      <c r="C68" s="30">
        <f>N53</f>
        <v>0.96119646292081928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E16" sqref="E1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42479</v>
      </c>
    </row>
    <row r="2" spans="1:20">
      <c r="A2" s="1" t="s">
        <v>1</v>
      </c>
      <c r="B2" s="2">
        <v>77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5">
        <v>5.7000000000000002E-2</v>
      </c>
      <c r="D8" s="65">
        <v>6.5000000000000002E-2</v>
      </c>
      <c r="E8" s="11">
        <f t="shared" ref="E8:E13" si="0">AVERAGE(C8:D8)</f>
        <v>6.0999999999999999E-2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5">
        <v>8.1000000000000003E-2</v>
      </c>
      <c r="D9" s="65">
        <v>9.1999999999999998E-2</v>
      </c>
      <c r="E9" s="11">
        <f t="shared" si="0"/>
        <v>8.6499999999999994E-2</v>
      </c>
      <c r="F9" s="12">
        <f>(E9-$E$8)</f>
        <v>2.5499999999999995E-2</v>
      </c>
      <c r="G9" s="12">
        <f>LOG(B9)</f>
        <v>-0.86341728222799241</v>
      </c>
      <c r="H9" s="12">
        <f>LOG(F9)</f>
        <v>-1.593459819566045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5">
        <v>0.158</v>
      </c>
      <c r="D10" s="65">
        <v>0.16300000000000001</v>
      </c>
      <c r="E10" s="11">
        <f t="shared" si="0"/>
        <v>0.1605</v>
      </c>
      <c r="F10" s="12">
        <f>(E10-$E$8)</f>
        <v>9.9500000000000005E-2</v>
      </c>
      <c r="G10" s="12">
        <f>LOG(B10)</f>
        <v>-0.34469449671881253</v>
      </c>
      <c r="H10" s="12">
        <f>LOG(F10)</f>
        <v>-1.0021769192542744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5">
        <v>0.35099999999999998</v>
      </c>
      <c r="D11" s="65">
        <v>0.35599999999999998</v>
      </c>
      <c r="E11" s="11">
        <f t="shared" si="0"/>
        <v>0.35349999999999998</v>
      </c>
      <c r="F11" s="12">
        <f>(E11-$E$8)</f>
        <v>0.29249999999999998</v>
      </c>
      <c r="G11" s="12">
        <f>LOG(B11)</f>
        <v>0.13658271777200767</v>
      </c>
      <c r="H11" s="12">
        <f>LOG(F11)</f>
        <v>-0.5338741295818008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5">
        <v>1.1259999999999999</v>
      </c>
      <c r="D12" s="65">
        <v>1.1519999999999999</v>
      </c>
      <c r="E12" s="11">
        <f t="shared" si="0"/>
        <v>1.1389999999999998</v>
      </c>
      <c r="F12" s="12">
        <f>(E12-$E$8)</f>
        <v>1.0779999999999998</v>
      </c>
      <c r="G12" s="12">
        <f>LOG(B12)</f>
        <v>0.66357802924717735</v>
      </c>
      <c r="H12" s="12">
        <f>LOG(F12)</f>
        <v>3.2618760850719838E-2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5">
        <v>1.8460000000000001</v>
      </c>
      <c r="D13" s="65">
        <v>1.847</v>
      </c>
      <c r="E13" s="11">
        <f t="shared" si="0"/>
        <v>1.8465</v>
      </c>
      <c r="F13" s="12">
        <f>(E13-$E$8)</f>
        <v>1.7855000000000001</v>
      </c>
      <c r="G13" s="12">
        <f>LOG(B13)</f>
        <v>0.96049145871632635</v>
      </c>
      <c r="H13" s="12">
        <f>LOG(F13)</f>
        <v>0.25175985452880079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1.0189667052012059</v>
      </c>
      <c r="N15"/>
    </row>
    <row r="16" spans="1:20" ht="15">
      <c r="A16" s="5" t="s">
        <v>11</v>
      </c>
      <c r="B16" s="11">
        <f>INTERCEPT(H9:H13,G9:G13)</f>
        <v>-0.68163051023959109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5">
        <v>0.60899999999999999</v>
      </c>
      <c r="C22" s="65">
        <v>0.60599999999999998</v>
      </c>
      <c r="D22" s="27">
        <f>AVERAGE(B22:C22)</f>
        <v>0.60749999999999993</v>
      </c>
      <c r="E22" s="27">
        <f t="shared" ref="E22:E27" si="2">D22-E$8</f>
        <v>0.54649999999999999</v>
      </c>
      <c r="F22" s="27">
        <f>LOG(E22)</f>
        <v>-0.2624098337142784</v>
      </c>
      <c r="G22" s="28">
        <f>(F22-$B$16)/$B$15</f>
        <v>0.41141744316614653</v>
      </c>
      <c r="H22" s="28">
        <f>10^G22</f>
        <v>2.5787987033223492</v>
      </c>
      <c r="I22" s="29">
        <v>500</v>
      </c>
      <c r="J22" s="30">
        <f>(H22*I22)</f>
        <v>1289.3993516611745</v>
      </c>
      <c r="K22" s="31">
        <f>(0.05*J22/1000)*1000</f>
        <v>64.469967583058732</v>
      </c>
      <c r="L22" s="32">
        <f>K22+K40+K50</f>
        <v>65.72963494238094</v>
      </c>
      <c r="M22" s="33">
        <f>(L22*1000000/50000)/1000</f>
        <v>1.3145926988476186</v>
      </c>
      <c r="N22" s="34"/>
    </row>
    <row r="23" spans="1:17" ht="15">
      <c r="B23" s="65">
        <v>0.626</v>
      </c>
      <c r="C23" s="65">
        <v>0.61799999999999999</v>
      </c>
      <c r="D23" s="27">
        <f t="shared" ref="D23:D27" si="3">AVERAGE(B23:C23)</f>
        <v>0.622</v>
      </c>
      <c r="E23" s="27">
        <f t="shared" si="2"/>
        <v>0.56099999999999994</v>
      </c>
      <c r="F23" s="27">
        <f t="shared" ref="F23:F27" si="4">LOG(E23)</f>
        <v>-0.25103713874383865</v>
      </c>
      <c r="G23" s="28">
        <f t="shared" ref="G23:G27" si="5">(F23-$B$16)/$B$15</f>
        <v>0.42257845059886145</v>
      </c>
      <c r="H23" s="28">
        <f t="shared" ref="H23:H27" si="6">10^G23</f>
        <v>2.6459306102920026</v>
      </c>
      <c r="I23" s="29">
        <v>500</v>
      </c>
      <c r="J23" s="30">
        <f t="shared" ref="J23:J27" si="7">(H23*I23)</f>
        <v>1322.9653051460014</v>
      </c>
      <c r="K23" s="31">
        <f t="shared" ref="K23:K27" si="8">(0.05*J23/1000)*1000</f>
        <v>66.148265257300068</v>
      </c>
      <c r="L23" s="32">
        <f>K23+K41+K51</f>
        <v>67.323415360077746</v>
      </c>
      <c r="M23" s="33">
        <f t="shared" ref="M23:M27" si="9">(L23*1000000/50000)/1000</f>
        <v>1.3464683072015549</v>
      </c>
      <c r="N23" s="34"/>
    </row>
    <row r="24" spans="1:17" ht="15">
      <c r="B24" s="65">
        <v>0.58799999999999997</v>
      </c>
      <c r="C24" s="65">
        <v>0.54500000000000004</v>
      </c>
      <c r="D24" s="27">
        <f t="shared" si="3"/>
        <v>0.5665</v>
      </c>
      <c r="E24" s="27">
        <f t="shared" si="2"/>
        <v>0.50550000000000006</v>
      </c>
      <c r="F24" s="27">
        <f t="shared" si="4"/>
        <v>-0.29627884007298005</v>
      </c>
      <c r="G24" s="28">
        <f t="shared" si="5"/>
        <v>0.37817886315580762</v>
      </c>
      <c r="H24" s="28">
        <f t="shared" si="6"/>
        <v>2.3887948998821114</v>
      </c>
      <c r="I24" s="29">
        <v>500</v>
      </c>
      <c r="J24" s="30">
        <f t="shared" si="7"/>
        <v>1194.3974499410556</v>
      </c>
      <c r="K24" s="31">
        <f t="shared" si="8"/>
        <v>59.719872497052783</v>
      </c>
      <c r="L24" s="32">
        <f t="shared" ref="L24:L27" si="10">K24+K42+K52</f>
        <v>60.787286872605812</v>
      </c>
      <c r="M24" s="33">
        <f t="shared" si="9"/>
        <v>1.2157457374521161</v>
      </c>
      <c r="N24" s="34"/>
    </row>
    <row r="25" spans="1:17" ht="15">
      <c r="A25" s="1" t="s">
        <v>26</v>
      </c>
      <c r="B25" s="65">
        <v>0.48399999999999999</v>
      </c>
      <c r="C25" s="65">
        <v>0.48899999999999999</v>
      </c>
      <c r="D25" s="27">
        <f t="shared" si="3"/>
        <v>0.48649999999999999</v>
      </c>
      <c r="E25" s="27">
        <f t="shared" si="2"/>
        <v>0.42549999999999999</v>
      </c>
      <c r="F25" s="27">
        <f t="shared" si="4"/>
        <v>-0.37110043557939332</v>
      </c>
      <c r="G25" s="28">
        <f t="shared" si="5"/>
        <v>0.30474997178527075</v>
      </c>
      <c r="H25" s="28">
        <f t="shared" si="6"/>
        <v>2.0172047019023807</v>
      </c>
      <c r="I25" s="29">
        <v>500</v>
      </c>
      <c r="J25" s="30">
        <f t="shared" si="7"/>
        <v>1008.6023509511904</v>
      </c>
      <c r="K25" s="31">
        <f t="shared" si="8"/>
        <v>50.430117547559519</v>
      </c>
      <c r="L25" s="32">
        <f t="shared" si="10"/>
        <v>52.133793485491026</v>
      </c>
      <c r="M25" s="33">
        <f t="shared" si="9"/>
        <v>1.0426758697098206</v>
      </c>
      <c r="N25" s="34"/>
    </row>
    <row r="26" spans="1:17" ht="15">
      <c r="B26" s="65">
        <v>0.47099999999999997</v>
      </c>
      <c r="C26" s="65">
        <v>0.439</v>
      </c>
      <c r="D26" s="27">
        <f t="shared" si="3"/>
        <v>0.45499999999999996</v>
      </c>
      <c r="E26" s="27">
        <f t="shared" si="2"/>
        <v>0.39399999999999996</v>
      </c>
      <c r="F26" s="27">
        <f t="shared" si="4"/>
        <v>-0.4045037781744259</v>
      </c>
      <c r="G26" s="28">
        <f t="shared" si="5"/>
        <v>0.27196838782916222</v>
      </c>
      <c r="H26" s="28">
        <f t="shared" si="6"/>
        <v>1.8705459789047121</v>
      </c>
      <c r="I26" s="29">
        <v>500</v>
      </c>
      <c r="J26" s="30">
        <f t="shared" si="7"/>
        <v>935.272989452356</v>
      </c>
      <c r="K26" s="31">
        <f t="shared" si="8"/>
        <v>46.7636494726178</v>
      </c>
      <c r="L26" s="32">
        <f t="shared" si="10"/>
        <v>48.566520674004792</v>
      </c>
      <c r="M26" s="33">
        <f t="shared" si="9"/>
        <v>0.97133041348009586</v>
      </c>
      <c r="N26" s="34"/>
    </row>
    <row r="27" spans="1:17" ht="15">
      <c r="B27" s="65">
        <v>0.45100000000000001</v>
      </c>
      <c r="C27" s="65">
        <v>0.41599999999999998</v>
      </c>
      <c r="D27" s="27">
        <f t="shared" si="3"/>
        <v>0.4335</v>
      </c>
      <c r="E27" s="27">
        <f t="shared" si="2"/>
        <v>0.3725</v>
      </c>
      <c r="F27" s="27">
        <f t="shared" si="4"/>
        <v>-0.42887372291568837</v>
      </c>
      <c r="G27" s="28">
        <f t="shared" si="5"/>
        <v>0.24805205708266315</v>
      </c>
      <c r="H27" s="28">
        <f t="shared" si="6"/>
        <v>1.7703211466712889</v>
      </c>
      <c r="I27" s="29">
        <v>500</v>
      </c>
      <c r="J27" s="30">
        <f t="shared" si="7"/>
        <v>885.16057333564447</v>
      </c>
      <c r="K27" s="31">
        <f t="shared" si="8"/>
        <v>44.258028666782224</v>
      </c>
      <c r="L27" s="32">
        <f t="shared" si="10"/>
        <v>46.167609994815265</v>
      </c>
      <c r="M27" s="33">
        <f t="shared" si="9"/>
        <v>0.92335219989630535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5">
        <v>0.60899999999999999</v>
      </c>
      <c r="C31" s="65">
        <v>0.60599999999999998</v>
      </c>
      <c r="D31" s="27">
        <f t="shared" ref="D31:D36" si="11">AVERAGE(B31:C31)</f>
        <v>0.60749999999999993</v>
      </c>
      <c r="E31" s="27">
        <f t="shared" ref="E31:E36" si="12">D31-E$8</f>
        <v>0.54649999999999999</v>
      </c>
      <c r="F31" s="27">
        <f>LOG(E31)</f>
        <v>-0.2624098337142784</v>
      </c>
      <c r="G31" s="28">
        <f>(F31-$B$16)/$B$15</f>
        <v>0.41141744316614653</v>
      </c>
      <c r="H31" s="28">
        <f>10^G31</f>
        <v>2.5787987033223492</v>
      </c>
      <c r="I31" s="29">
        <v>500</v>
      </c>
      <c r="J31" s="30">
        <f>(H31*I31)</f>
        <v>1289.3993516611745</v>
      </c>
      <c r="K31" s="31">
        <f>(0.05*J31/1000)*1000</f>
        <v>64.469967583058732</v>
      </c>
      <c r="L31" s="32">
        <f>K31+K50</f>
        <v>65.099801262719836</v>
      </c>
      <c r="M31" s="33">
        <f>(L31*1000000/50000)/1000</f>
        <v>1.3019960252543967</v>
      </c>
      <c r="N31" s="35"/>
      <c r="Q31"/>
    </row>
    <row r="32" spans="1:17" ht="15">
      <c r="B32" s="65">
        <v>0.626</v>
      </c>
      <c r="C32" s="65">
        <v>0.61799999999999999</v>
      </c>
      <c r="D32" s="27">
        <f t="shared" si="11"/>
        <v>0.622</v>
      </c>
      <c r="E32" s="27">
        <f t="shared" si="12"/>
        <v>0.56099999999999994</v>
      </c>
      <c r="F32" s="27">
        <f t="shared" ref="F32:F36" si="13">LOG(E32)</f>
        <v>-0.25103713874383865</v>
      </c>
      <c r="G32" s="28">
        <f t="shared" ref="G32:G36" si="14">(F32-$B$16)/$B$15</f>
        <v>0.42257845059886145</v>
      </c>
      <c r="H32" s="28">
        <f t="shared" ref="H32:H36" si="15">10^G32</f>
        <v>2.6459306102920026</v>
      </c>
      <c r="I32" s="29">
        <v>500</v>
      </c>
      <c r="J32" s="30">
        <f t="shared" ref="J32:J36" si="16">(H32*I32)</f>
        <v>1322.9653051460014</v>
      </c>
      <c r="K32" s="31">
        <f t="shared" ref="K32:K36" si="17">(0.05*J32/1000)*1000</f>
        <v>66.148265257300068</v>
      </c>
      <c r="L32" s="32">
        <f>K32+K51</f>
        <v>66.735840308688907</v>
      </c>
      <c r="M32" s="33">
        <f t="shared" ref="M32:M36" si="18">(L32*1000000/50000)/1000</f>
        <v>1.3347168061737782</v>
      </c>
      <c r="N32" s="36"/>
      <c r="Q32"/>
    </row>
    <row r="33" spans="1:21" ht="15">
      <c r="B33" s="65">
        <v>0.58799999999999997</v>
      </c>
      <c r="C33" s="65">
        <v>0.54500000000000004</v>
      </c>
      <c r="D33" s="27">
        <f t="shared" si="11"/>
        <v>0.5665</v>
      </c>
      <c r="E33" s="27">
        <f t="shared" si="12"/>
        <v>0.50550000000000006</v>
      </c>
      <c r="F33" s="27">
        <f t="shared" si="13"/>
        <v>-0.29627884007298005</v>
      </c>
      <c r="G33" s="28">
        <f t="shared" si="14"/>
        <v>0.37817886315580762</v>
      </c>
      <c r="H33" s="28">
        <f t="shared" si="15"/>
        <v>2.3887948998821114</v>
      </c>
      <c r="I33" s="29">
        <v>500</v>
      </c>
      <c r="J33" s="30">
        <f t="shared" si="16"/>
        <v>1194.3974499410556</v>
      </c>
      <c r="K33" s="31">
        <f t="shared" si="17"/>
        <v>59.719872497052783</v>
      </c>
      <c r="L33" s="32">
        <f t="shared" ref="L33:L36" si="19">K33+K52</f>
        <v>60.253579684829297</v>
      </c>
      <c r="M33" s="33">
        <f t="shared" si="18"/>
        <v>1.2050715936965859</v>
      </c>
      <c r="N33" s="36"/>
      <c r="Q33"/>
      <c r="R33"/>
      <c r="S33"/>
    </row>
    <row r="34" spans="1:21" ht="15">
      <c r="A34" s="1" t="s">
        <v>26</v>
      </c>
      <c r="B34" s="65">
        <v>0.48399999999999999</v>
      </c>
      <c r="C34" s="65">
        <v>0.48899999999999999</v>
      </c>
      <c r="D34" s="27">
        <f t="shared" si="11"/>
        <v>0.48649999999999999</v>
      </c>
      <c r="E34" s="27">
        <f t="shared" si="12"/>
        <v>0.42549999999999999</v>
      </c>
      <c r="F34" s="27">
        <f t="shared" si="13"/>
        <v>-0.37110043557939332</v>
      </c>
      <c r="G34" s="28">
        <f t="shared" si="14"/>
        <v>0.30474997178527075</v>
      </c>
      <c r="H34" s="28">
        <f t="shared" si="15"/>
        <v>2.0172047019023807</v>
      </c>
      <c r="I34" s="29">
        <v>500</v>
      </c>
      <c r="J34" s="30">
        <f t="shared" si="16"/>
        <v>1008.6023509511904</v>
      </c>
      <c r="K34" s="31">
        <f t="shared" si="17"/>
        <v>50.430117547559519</v>
      </c>
      <c r="L34" s="32">
        <f t="shared" si="19"/>
        <v>51.281955516525272</v>
      </c>
      <c r="M34" s="33">
        <f t="shared" si="18"/>
        <v>1.0256391103305054</v>
      </c>
      <c r="N34" s="36"/>
      <c r="Q34"/>
      <c r="R34"/>
      <c r="S34"/>
    </row>
    <row r="35" spans="1:21" ht="15">
      <c r="B35" s="65">
        <v>0.47099999999999997</v>
      </c>
      <c r="C35" s="65">
        <v>0.439</v>
      </c>
      <c r="D35" s="27">
        <f t="shared" si="11"/>
        <v>0.45499999999999996</v>
      </c>
      <c r="E35" s="27">
        <f t="shared" si="12"/>
        <v>0.39399999999999996</v>
      </c>
      <c r="F35" s="27">
        <f t="shared" si="13"/>
        <v>-0.4045037781744259</v>
      </c>
      <c r="G35" s="28">
        <f t="shared" si="14"/>
        <v>0.27196838782916222</v>
      </c>
      <c r="H35" s="28">
        <f t="shared" si="15"/>
        <v>1.8705459789047121</v>
      </c>
      <c r="I35" s="29">
        <v>500</v>
      </c>
      <c r="J35" s="30">
        <f t="shared" si="16"/>
        <v>935.272989452356</v>
      </c>
      <c r="K35" s="31">
        <f t="shared" si="17"/>
        <v>46.7636494726178</v>
      </c>
      <c r="L35" s="32">
        <f t="shared" si="19"/>
        <v>47.665085073311296</v>
      </c>
      <c r="M35" s="33">
        <f t="shared" si="18"/>
        <v>0.95330170146622595</v>
      </c>
      <c r="N35" s="36"/>
      <c r="Q35"/>
      <c r="R35"/>
      <c r="S35"/>
    </row>
    <row r="36" spans="1:21" ht="15">
      <c r="B36" s="65">
        <v>0.45100000000000001</v>
      </c>
      <c r="C36" s="65">
        <v>0.41599999999999998</v>
      </c>
      <c r="D36" s="27">
        <f t="shared" si="11"/>
        <v>0.4335</v>
      </c>
      <c r="E36" s="27">
        <f t="shared" si="12"/>
        <v>0.3725</v>
      </c>
      <c r="F36" s="27">
        <f t="shared" si="13"/>
        <v>-0.42887372291568837</v>
      </c>
      <c r="G36" s="28">
        <f t="shared" si="14"/>
        <v>0.24805205708266315</v>
      </c>
      <c r="H36" s="28">
        <f t="shared" si="15"/>
        <v>1.7703211466712889</v>
      </c>
      <c r="I36" s="29">
        <v>500</v>
      </c>
      <c r="J36" s="30">
        <f t="shared" si="16"/>
        <v>885.16057333564447</v>
      </c>
      <c r="K36" s="31">
        <f t="shared" si="17"/>
        <v>44.258028666782224</v>
      </c>
      <c r="L36" s="32">
        <f t="shared" si="19"/>
        <v>45.212819330798744</v>
      </c>
      <c r="M36" s="33">
        <f t="shared" si="18"/>
        <v>0.90425638661597485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5">
        <v>0.13900000000000001</v>
      </c>
      <c r="C40" s="65">
        <v>0.14399999999999999</v>
      </c>
      <c r="D40" s="27">
        <f>AVERAGE(B40:C40)</f>
        <v>0.14150000000000001</v>
      </c>
      <c r="E40" s="27">
        <f t="shared" ref="E40:E45" si="20">D40-E$8</f>
        <v>8.0500000000000016E-2</v>
      </c>
      <c r="F40" s="27">
        <f t="shared" ref="F40:F45" si="21">LOG(E40)</f>
        <v>-1.0942041196321315</v>
      </c>
      <c r="G40" s="28">
        <f t="shared" ref="G40:G45" si="22">(F40-$B$16)/$B$15</f>
        <v>-0.4048941023162021</v>
      </c>
      <c r="H40" s="27">
        <f t="shared" ref="H40:H45" si="23">10^G40</f>
        <v>0.39364604978819318</v>
      </c>
      <c r="I40" s="41">
        <v>16</v>
      </c>
      <c r="J40" s="42">
        <f t="shared" ref="J40:J45" si="24">H40*I40</f>
        <v>6.2983367966110908</v>
      </c>
      <c r="K40" s="30">
        <f>(0.1*J40/1000)*1000</f>
        <v>0.62983367966110915</v>
      </c>
      <c r="L40" s="43">
        <f>K40*100/L22</f>
        <v>0.95821873986250761</v>
      </c>
      <c r="M40" s="30">
        <f>AVERAGE(L40:L42)</f>
        <v>0.90299165685037697</v>
      </c>
      <c r="N40" s="44">
        <f>STDEV(L40:L42)</f>
        <v>4.7899400790894643E-2</v>
      </c>
      <c r="R40"/>
      <c r="S40"/>
      <c r="T40"/>
      <c r="U40"/>
    </row>
    <row r="41" spans="1:21" ht="15">
      <c r="B41" s="65">
        <v>0.13600000000000001</v>
      </c>
      <c r="C41" s="65">
        <v>0.13600000000000001</v>
      </c>
      <c r="D41" s="27">
        <f t="shared" ref="D41:D45" si="25">AVERAGE(B41:C41)</f>
        <v>0.13600000000000001</v>
      </c>
      <c r="E41" s="27">
        <f t="shared" si="20"/>
        <v>7.5000000000000011E-2</v>
      </c>
      <c r="F41" s="27">
        <f t="shared" si="21"/>
        <v>-1.1249387366082999</v>
      </c>
      <c r="G41" s="28">
        <f t="shared" si="22"/>
        <v>-0.43505663541889023</v>
      </c>
      <c r="H41" s="27">
        <f t="shared" si="23"/>
        <v>0.36723440711802552</v>
      </c>
      <c r="I41" s="41">
        <v>16</v>
      </c>
      <c r="J41" s="42">
        <f t="shared" si="24"/>
        <v>5.8757505138884083</v>
      </c>
      <c r="K41" s="30">
        <f t="shared" ref="K41:K45" si="26">(0.1*J41/1000)*1000</f>
        <v>0.58757505138884081</v>
      </c>
      <c r="L41" s="43">
        <f t="shared" ref="L41:L45" si="27">K41*100/L23</f>
        <v>0.87276477024555132</v>
      </c>
      <c r="M41" s="30"/>
      <c r="N41" s="44"/>
      <c r="R41"/>
      <c r="S41"/>
      <c r="T41"/>
      <c r="U41"/>
    </row>
    <row r="42" spans="1:21" s="17" customFormat="1" ht="15">
      <c r="A42" s="1"/>
      <c r="B42" s="65">
        <v>0.14099999999999999</v>
      </c>
      <c r="C42" s="65">
        <v>0.11700000000000001</v>
      </c>
      <c r="D42" s="27">
        <f t="shared" si="25"/>
        <v>0.129</v>
      </c>
      <c r="E42" s="27">
        <f t="shared" si="20"/>
        <v>6.8000000000000005E-2</v>
      </c>
      <c r="F42" s="27">
        <f t="shared" si="21"/>
        <v>-1.1674910872937636</v>
      </c>
      <c r="G42" s="28">
        <f t="shared" si="22"/>
        <v>-0.47681693089101879</v>
      </c>
      <c r="H42" s="27">
        <f t="shared" si="23"/>
        <v>0.33356699236031973</v>
      </c>
      <c r="I42" s="41">
        <v>16</v>
      </c>
      <c r="J42" s="42">
        <f t="shared" si="24"/>
        <v>5.3370718777651156</v>
      </c>
      <c r="K42" s="30">
        <f t="shared" si="26"/>
        <v>0.5337071877765116</v>
      </c>
      <c r="L42" s="43">
        <f t="shared" si="27"/>
        <v>0.87799146044307208</v>
      </c>
      <c r="M42" s="30"/>
      <c r="N42" s="44"/>
      <c r="R42"/>
      <c r="S42"/>
      <c r="T42"/>
      <c r="U42"/>
    </row>
    <row r="43" spans="1:21" ht="15">
      <c r="A43" s="1" t="s">
        <v>34</v>
      </c>
      <c r="B43" s="65">
        <v>0.17399999999999999</v>
      </c>
      <c r="C43" s="65">
        <v>0.16700000000000001</v>
      </c>
      <c r="D43" s="27">
        <f t="shared" si="25"/>
        <v>0.17049999999999998</v>
      </c>
      <c r="E43" s="27">
        <f t="shared" si="20"/>
        <v>0.10949999999999999</v>
      </c>
      <c r="F43" s="27">
        <f t="shared" si="21"/>
        <v>-0.96058588082386287</v>
      </c>
      <c r="G43" s="28">
        <f t="shared" si="22"/>
        <v>-0.2737629886829217</v>
      </c>
      <c r="H43" s="27">
        <f t="shared" si="23"/>
        <v>0.53239873060359388</v>
      </c>
      <c r="I43" s="41">
        <v>16</v>
      </c>
      <c r="J43" s="42">
        <f t="shared" si="24"/>
        <v>8.5183796896575021</v>
      </c>
      <c r="K43" s="30">
        <f t="shared" si="26"/>
        <v>0.85183796896575026</v>
      </c>
      <c r="L43" s="43">
        <f t="shared" si="27"/>
        <v>1.633945876589278</v>
      </c>
      <c r="M43" s="30">
        <f>AVERAGE(L43:L45)</f>
        <v>1.8527088714302273</v>
      </c>
      <c r="N43" s="44">
        <f>STDEV(L43:L45)</f>
        <v>0.21709492649632228</v>
      </c>
      <c r="R43"/>
      <c r="S43"/>
      <c r="T43"/>
      <c r="U43"/>
    </row>
    <row r="44" spans="1:21" ht="15">
      <c r="A44" s="45"/>
      <c r="B44" s="65">
        <v>0.187</v>
      </c>
      <c r="C44" s="65">
        <v>0.16700000000000001</v>
      </c>
      <c r="D44" s="27">
        <f t="shared" si="25"/>
        <v>0.17699999999999999</v>
      </c>
      <c r="E44" s="27">
        <f t="shared" si="20"/>
        <v>0.11599999999999999</v>
      </c>
      <c r="F44" s="27">
        <f t="shared" si="21"/>
        <v>-0.93554201077308152</v>
      </c>
      <c r="G44" s="28">
        <f t="shared" si="22"/>
        <v>-0.24918527684705152</v>
      </c>
      <c r="H44" s="27">
        <f t="shared" si="23"/>
        <v>0.56339725043343525</v>
      </c>
      <c r="I44" s="41">
        <v>16</v>
      </c>
      <c r="J44" s="42">
        <f t="shared" si="24"/>
        <v>9.014356006934964</v>
      </c>
      <c r="K44" s="30">
        <f t="shared" si="26"/>
        <v>0.90143560069349649</v>
      </c>
      <c r="L44" s="43">
        <f t="shared" si="27"/>
        <v>1.8560843729042122</v>
      </c>
      <c r="M44" s="30"/>
      <c r="N44" s="44"/>
      <c r="R44"/>
      <c r="S44"/>
      <c r="T44"/>
      <c r="U44"/>
    </row>
    <row r="45" spans="1:21" ht="15">
      <c r="A45" s="46"/>
      <c r="B45" s="65">
        <v>0.191</v>
      </c>
      <c r="C45" s="65">
        <v>0.17699999999999999</v>
      </c>
      <c r="D45" s="27">
        <f t="shared" si="25"/>
        <v>0.184</v>
      </c>
      <c r="E45" s="27">
        <f t="shared" si="20"/>
        <v>0.123</v>
      </c>
      <c r="F45" s="27">
        <f t="shared" si="21"/>
        <v>-0.91009488856060206</v>
      </c>
      <c r="G45" s="28">
        <f t="shared" si="22"/>
        <v>-0.22421181885025204</v>
      </c>
      <c r="H45" s="27">
        <f t="shared" si="23"/>
        <v>0.59674416501032479</v>
      </c>
      <c r="I45" s="41">
        <v>16</v>
      </c>
      <c r="J45" s="42">
        <f t="shared" si="24"/>
        <v>9.5479066401651966</v>
      </c>
      <c r="K45" s="30">
        <f t="shared" si="26"/>
        <v>0.95479066401651969</v>
      </c>
      <c r="L45" s="43">
        <f t="shared" si="27"/>
        <v>2.0680963647971922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5">
        <v>0.13900000000000001</v>
      </c>
      <c r="C50" s="65">
        <v>0.14399999999999999</v>
      </c>
      <c r="D50" s="27">
        <f>AVERAGE(B50:C50)</f>
        <v>0.14150000000000001</v>
      </c>
      <c r="E50" s="27">
        <f t="shared" ref="E50:E55" si="28">D50-E$8</f>
        <v>8.0500000000000016E-2</v>
      </c>
      <c r="F50" s="27">
        <f t="shared" ref="F50:F55" si="29">LOG(E50)</f>
        <v>-1.0942041196321315</v>
      </c>
      <c r="G50" s="28">
        <f t="shared" ref="G50:G55" si="30">(F50-$B$16)/$B$15</f>
        <v>-0.4048941023162021</v>
      </c>
      <c r="H50" s="27">
        <f t="shared" ref="H50:H55" si="31">10^G50</f>
        <v>0.39364604978819318</v>
      </c>
      <c r="I50" s="41">
        <v>16</v>
      </c>
      <c r="J50" s="42">
        <f t="shared" ref="J50:J55" si="32">H50*I50</f>
        <v>6.2983367966110908</v>
      </c>
      <c r="K50" s="30">
        <f>(0.1*J50/1000)*1000</f>
        <v>0.62983367966110915</v>
      </c>
      <c r="L50" s="43">
        <f t="shared" ref="L50:L55" si="33">K50*100/L31</f>
        <v>0.96748940464399047</v>
      </c>
      <c r="M50" s="30">
        <f>AVERAGE(L50:L52)</f>
        <v>0.91123561846011958</v>
      </c>
      <c r="N50" s="44">
        <f>STDEV(L50:L52)</f>
        <v>4.8789756941656388E-2</v>
      </c>
      <c r="O50" s="48">
        <f>L50/L40</f>
        <v>1.00967489404644</v>
      </c>
      <c r="P50" s="30">
        <f>AVERAGE(O50:O52)</f>
        <v>1.0091123561846012</v>
      </c>
      <c r="Q50" s="44">
        <f>STDEV(O50:O52)</f>
        <v>4.8789756941656744E-4</v>
      </c>
      <c r="S50"/>
      <c r="T50"/>
    </row>
    <row r="51" spans="1:25" ht="15">
      <c r="B51" s="65">
        <v>0.13600000000000001</v>
      </c>
      <c r="C51" s="65">
        <v>0.13600000000000001</v>
      </c>
      <c r="D51" s="27">
        <f t="shared" ref="D51:D55" si="34">AVERAGE(B51:C51)</f>
        <v>0.13600000000000001</v>
      </c>
      <c r="E51" s="27">
        <f t="shared" si="28"/>
        <v>7.5000000000000011E-2</v>
      </c>
      <c r="F51" s="27">
        <f t="shared" si="29"/>
        <v>-1.1249387366082999</v>
      </c>
      <c r="G51" s="28">
        <f t="shared" si="30"/>
        <v>-0.43505663541889023</v>
      </c>
      <c r="H51" s="27">
        <f t="shared" si="31"/>
        <v>0.36723440711802552</v>
      </c>
      <c r="I51" s="41">
        <v>16</v>
      </c>
      <c r="J51" s="42">
        <f t="shared" si="32"/>
        <v>5.8757505138884083</v>
      </c>
      <c r="K51" s="30">
        <f t="shared" ref="K51:K55" si="35">(0.1*J51/1000)*1000</f>
        <v>0.58757505138884081</v>
      </c>
      <c r="L51" s="43">
        <f t="shared" si="33"/>
        <v>0.88044901910426587</v>
      </c>
      <c r="M51" s="30"/>
      <c r="N51" s="44"/>
      <c r="O51" s="2">
        <f t="shared" ref="O51:O55" si="36">L51/L41</f>
        <v>1.0088044901910427</v>
      </c>
      <c r="P51" s="30"/>
      <c r="Q51" s="44"/>
      <c r="S51"/>
      <c r="T51"/>
    </row>
    <row r="52" spans="1:25" ht="15">
      <c r="B52" s="65">
        <v>0.14099999999999999</v>
      </c>
      <c r="C52" s="65">
        <v>0.11700000000000001</v>
      </c>
      <c r="D52" s="27">
        <f t="shared" si="34"/>
        <v>0.129</v>
      </c>
      <c r="E52" s="27">
        <f t="shared" si="28"/>
        <v>6.8000000000000005E-2</v>
      </c>
      <c r="F52" s="27">
        <f t="shared" si="29"/>
        <v>-1.1674910872937636</v>
      </c>
      <c r="G52" s="28">
        <f t="shared" si="30"/>
        <v>-0.47681693089101879</v>
      </c>
      <c r="H52" s="27">
        <f t="shared" si="31"/>
        <v>0.33356699236031973</v>
      </c>
      <c r="I52" s="41">
        <v>16</v>
      </c>
      <c r="J52" s="42">
        <f t="shared" si="32"/>
        <v>5.3370718777651156</v>
      </c>
      <c r="K52" s="30">
        <f t="shared" si="35"/>
        <v>0.5337071877765116</v>
      </c>
      <c r="L52" s="43">
        <f t="shared" si="33"/>
        <v>0.8857684316321025</v>
      </c>
      <c r="M52" s="30"/>
      <c r="N52" s="44"/>
      <c r="O52" s="2">
        <f t="shared" si="36"/>
        <v>1.0088576843163211</v>
      </c>
      <c r="P52" s="30"/>
      <c r="Q52" s="44"/>
      <c r="S52"/>
      <c r="T52"/>
    </row>
    <row r="53" spans="1:25" ht="15">
      <c r="A53" s="1" t="s">
        <v>26</v>
      </c>
      <c r="B53" s="65">
        <v>0.17399999999999999</v>
      </c>
      <c r="C53" s="65">
        <v>0.16700000000000001</v>
      </c>
      <c r="D53" s="27">
        <f t="shared" si="34"/>
        <v>0.17049999999999998</v>
      </c>
      <c r="E53" s="27">
        <f t="shared" si="28"/>
        <v>0.10949999999999999</v>
      </c>
      <c r="F53" s="27">
        <f t="shared" si="29"/>
        <v>-0.96058588082386287</v>
      </c>
      <c r="G53" s="28">
        <f t="shared" si="30"/>
        <v>-0.2737629886829217</v>
      </c>
      <c r="H53" s="27">
        <f t="shared" si="31"/>
        <v>0.53239873060359388</v>
      </c>
      <c r="I53" s="41">
        <v>16</v>
      </c>
      <c r="J53" s="42">
        <f t="shared" si="32"/>
        <v>8.5183796896575021</v>
      </c>
      <c r="K53" s="30">
        <f t="shared" si="35"/>
        <v>0.85183796896575026</v>
      </c>
      <c r="L53" s="43">
        <f t="shared" si="33"/>
        <v>1.6610871414434483</v>
      </c>
      <c r="M53" s="30">
        <f>AVERAGE(L53:L55)</f>
        <v>1.8880144428681778</v>
      </c>
      <c r="N53" s="44">
        <f>STDEV(L53:L55)</f>
        <v>0.22535807160614912</v>
      </c>
      <c r="O53" s="2">
        <f t="shared" si="36"/>
        <v>1.0166108714144346</v>
      </c>
      <c r="P53" s="30">
        <f>AVERAGE(O53:O55)</f>
        <v>1.0188801444286819</v>
      </c>
      <c r="Q53" s="44">
        <f>STDEV(O53:O55)</f>
        <v>2.2535807160613732E-3</v>
      </c>
      <c r="S53"/>
      <c r="T53"/>
    </row>
    <row r="54" spans="1:25" ht="15">
      <c r="A54" s="45"/>
      <c r="B54" s="65">
        <v>0.187</v>
      </c>
      <c r="C54" s="65">
        <v>0.16700000000000001</v>
      </c>
      <c r="D54" s="27">
        <f t="shared" si="34"/>
        <v>0.17699999999999999</v>
      </c>
      <c r="E54" s="27">
        <f t="shared" si="28"/>
        <v>0.11599999999999999</v>
      </c>
      <c r="F54" s="27">
        <f t="shared" si="29"/>
        <v>-0.93554201077308152</v>
      </c>
      <c r="G54" s="28">
        <f t="shared" si="30"/>
        <v>-0.24918527684705152</v>
      </c>
      <c r="H54" s="27">
        <f t="shared" si="31"/>
        <v>0.56339725043343525</v>
      </c>
      <c r="I54" s="41">
        <v>16</v>
      </c>
      <c r="J54" s="42">
        <f t="shared" si="32"/>
        <v>9.014356006934964</v>
      </c>
      <c r="K54" s="30">
        <f t="shared" si="35"/>
        <v>0.90143560069349649</v>
      </c>
      <c r="L54" s="43">
        <f t="shared" si="33"/>
        <v>1.8911863879127526</v>
      </c>
      <c r="M54" s="30"/>
      <c r="N54" s="44"/>
      <c r="O54" s="2">
        <f t="shared" si="36"/>
        <v>1.0189118638791277</v>
      </c>
      <c r="P54" s="30"/>
      <c r="Q54" s="44"/>
      <c r="S54"/>
      <c r="T54"/>
    </row>
    <row r="55" spans="1:25" ht="15">
      <c r="A55" s="46"/>
      <c r="B55" s="65">
        <v>0.191</v>
      </c>
      <c r="C55" s="65">
        <v>0.17699999999999999</v>
      </c>
      <c r="D55" s="27">
        <f t="shared" si="34"/>
        <v>0.184</v>
      </c>
      <c r="E55" s="27">
        <f t="shared" si="28"/>
        <v>0.123</v>
      </c>
      <c r="F55" s="27">
        <f t="shared" si="29"/>
        <v>-0.91009488856060206</v>
      </c>
      <c r="G55" s="28">
        <f t="shared" si="30"/>
        <v>-0.22421181885025204</v>
      </c>
      <c r="H55" s="27">
        <f t="shared" si="31"/>
        <v>0.59674416501032479</v>
      </c>
      <c r="I55" s="41">
        <v>16</v>
      </c>
      <c r="J55" s="42">
        <f t="shared" si="32"/>
        <v>9.5479066401651966</v>
      </c>
      <c r="K55" s="30">
        <f t="shared" si="35"/>
        <v>0.95479066401651969</v>
      </c>
      <c r="L55" s="43">
        <f t="shared" si="33"/>
        <v>2.1117697992483317</v>
      </c>
      <c r="M55" s="30"/>
      <c r="N55" s="44"/>
      <c r="O55" s="2">
        <f t="shared" si="36"/>
        <v>1.0211176979924832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1.0091123561846012</v>
      </c>
      <c r="O58" s="30">
        <f>Q50</f>
        <v>4.8789756941656744E-4</v>
      </c>
    </row>
    <row r="59" spans="1:25" ht="15">
      <c r="D59"/>
      <c r="E59"/>
      <c r="G59"/>
      <c r="M59" s="2" t="s">
        <v>26</v>
      </c>
      <c r="N59" s="30">
        <f>P53</f>
        <v>1.0188801444286819</v>
      </c>
      <c r="O59" s="30">
        <f>Q53</f>
        <v>2.2535807160613732E-3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0.90299165685037697</v>
      </c>
      <c r="C65" s="30">
        <f>N40</f>
        <v>4.7899400790894643E-2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0.91123561846011958</v>
      </c>
      <c r="C66" s="30">
        <f>N50</f>
        <v>4.8789756941656388E-2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1.8527088714302273</v>
      </c>
      <c r="C67" s="30">
        <f>N43</f>
        <v>0.21709492649632228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1.8880144428681778</v>
      </c>
      <c r="C68" s="30">
        <f>N53</f>
        <v>0.22535807160614912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siHNF4A</vt:lpstr>
      <vt:lpstr>siTBC1D4</vt:lpstr>
      <vt:lpstr>siHNF4A!Zone_d_impression</vt:lpstr>
      <vt:lpstr>siNTP!Zone_d_impression</vt:lpstr>
      <vt:lpstr>siTBC1D4!Zone_d_impression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fndiaye</cp:lastModifiedBy>
  <dcterms:created xsi:type="dcterms:W3CDTF">2015-12-08T15:20:20Z</dcterms:created>
  <dcterms:modified xsi:type="dcterms:W3CDTF">2016-05-12T08:57:46Z</dcterms:modified>
</cp:coreProperties>
</file>