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5" yWindow="90" windowWidth="8055" windowHeight="10515" activeTab="2"/>
  </bookViews>
  <sheets>
    <sheet name="siNTP" sheetId="3" r:id="rId1"/>
    <sheet name="siMRAP2" sheetId="1" r:id="rId2"/>
    <sheet name="siTCF19" sheetId="4" r:id="rId3"/>
  </sheets>
  <externalReferences>
    <externalReference r:id="rId4"/>
  </externalReferences>
  <definedNames>
    <definedName name="_xlnm.Print_Area" localSheetId="1">siMRAP2!$A$1:$Q$83</definedName>
    <definedName name="_xlnm.Print_Area" localSheetId="0">siNTP!$A$1:$Q$83</definedName>
    <definedName name="_xlnm.Print_Area" localSheetId="2">siTCF19!$A$1:$Q$83</definedName>
  </definedNames>
  <calcPr calcId="125725"/>
</workbook>
</file>

<file path=xl/calcChain.xml><?xml version="1.0" encoding="utf-8"?>
<calcChain xmlns="http://schemas.openxmlformats.org/spreadsheetml/2006/main">
  <c r="B9" i="4"/>
  <c r="B10"/>
  <c r="B11"/>
  <c r="B12"/>
  <c r="B13"/>
  <c r="B8"/>
  <c r="B9" i="1"/>
  <c r="B10"/>
  <c r="B11"/>
  <c r="B12"/>
  <c r="B13"/>
  <c r="B8"/>
  <c r="B9" i="3"/>
  <c r="B10"/>
  <c r="B11"/>
  <c r="B12"/>
  <c r="B13"/>
  <c r="B8"/>
  <c r="E8" i="4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B15"/>
  <c r="B16"/>
  <c r="D22"/>
  <c r="E22"/>
  <c r="F22"/>
  <c r="G22"/>
  <c r="H22"/>
  <c r="J22"/>
  <c r="K22"/>
  <c r="D23"/>
  <c r="E23"/>
  <c r="F23"/>
  <c r="G23"/>
  <c r="H23"/>
  <c r="J23"/>
  <c r="K23"/>
  <c r="D24"/>
  <c r="E24"/>
  <c r="F24"/>
  <c r="G24"/>
  <c r="H24"/>
  <c r="J24"/>
  <c r="K24"/>
  <c r="D25"/>
  <c r="E25"/>
  <c r="F25"/>
  <c r="G25"/>
  <c r="H25"/>
  <c r="J25"/>
  <c r="K25"/>
  <c r="D26"/>
  <c r="E26"/>
  <c r="F26"/>
  <c r="G26"/>
  <c r="H26"/>
  <c r="J26"/>
  <c r="K26"/>
  <c r="D27"/>
  <c r="E27"/>
  <c r="F27"/>
  <c r="G27"/>
  <c r="H27"/>
  <c r="J27"/>
  <c r="K27"/>
  <c r="D31"/>
  <c r="E31"/>
  <c r="F31"/>
  <c r="G31"/>
  <c r="H31"/>
  <c r="J31"/>
  <c r="K31"/>
  <c r="D32"/>
  <c r="E32"/>
  <c r="F32"/>
  <c r="G32"/>
  <c r="H32"/>
  <c r="J32"/>
  <c r="K32"/>
  <c r="D33"/>
  <c r="E33"/>
  <c r="F33"/>
  <c r="G33"/>
  <c r="H33"/>
  <c r="J33"/>
  <c r="K33"/>
  <c r="D34"/>
  <c r="E34"/>
  <c r="F34"/>
  <c r="G34"/>
  <c r="H34"/>
  <c r="J34"/>
  <c r="K34"/>
  <c r="D35"/>
  <c r="E35"/>
  <c r="F35"/>
  <c r="G35"/>
  <c r="H35"/>
  <c r="J35"/>
  <c r="K35"/>
  <c r="D36"/>
  <c r="E36"/>
  <c r="F36"/>
  <c r="G36"/>
  <c r="H36"/>
  <c r="J36"/>
  <c r="K36"/>
  <c r="D40"/>
  <c r="E40"/>
  <c r="F40"/>
  <c r="G40"/>
  <c r="H40"/>
  <c r="J40"/>
  <c r="K40"/>
  <c r="D41"/>
  <c r="E41"/>
  <c r="F41"/>
  <c r="G41"/>
  <c r="H41"/>
  <c r="J41"/>
  <c r="K41"/>
  <c r="D42"/>
  <c r="E42"/>
  <c r="F42"/>
  <c r="G42"/>
  <c r="H42"/>
  <c r="J42"/>
  <c r="K42"/>
  <c r="D43"/>
  <c r="E43"/>
  <c r="F43"/>
  <c r="G43"/>
  <c r="H43"/>
  <c r="J43"/>
  <c r="K43"/>
  <c r="D44"/>
  <c r="E44"/>
  <c r="F44"/>
  <c r="G44"/>
  <c r="H44"/>
  <c r="J44"/>
  <c r="K44"/>
  <c r="D45"/>
  <c r="E45"/>
  <c r="F45"/>
  <c r="G45"/>
  <c r="H45"/>
  <c r="J45"/>
  <c r="K45"/>
  <c r="D50"/>
  <c r="E50"/>
  <c r="F50"/>
  <c r="G50"/>
  <c r="H50"/>
  <c r="J50"/>
  <c r="K50"/>
  <c r="L31" s="1"/>
  <c r="D51"/>
  <c r="E51"/>
  <c r="F51"/>
  <c r="G51"/>
  <c r="H51"/>
  <c r="J51"/>
  <c r="K51"/>
  <c r="L32" s="1"/>
  <c r="D52"/>
  <c r="E52"/>
  <c r="F52"/>
  <c r="G52"/>
  <c r="H52"/>
  <c r="J52"/>
  <c r="K52"/>
  <c r="L33" s="1"/>
  <c r="D53"/>
  <c r="E53"/>
  <c r="F53"/>
  <c r="G53"/>
  <c r="H53"/>
  <c r="J53"/>
  <c r="K53"/>
  <c r="L34" s="1"/>
  <c r="D54"/>
  <c r="E54"/>
  <c r="F54"/>
  <c r="G54"/>
  <c r="H54"/>
  <c r="J54"/>
  <c r="K54"/>
  <c r="L35" s="1"/>
  <c r="D55"/>
  <c r="E55"/>
  <c r="F55"/>
  <c r="G55"/>
  <c r="H55"/>
  <c r="J55"/>
  <c r="K55"/>
  <c r="L36" s="1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L27" i="4" l="1"/>
  <c r="L26"/>
  <c r="L25"/>
  <c r="L24"/>
  <c r="L23"/>
  <c r="L22"/>
  <c r="M36"/>
  <c r="L55"/>
  <c r="M35"/>
  <c r="L54"/>
  <c r="M34"/>
  <c r="L53"/>
  <c r="M33"/>
  <c r="L52"/>
  <c r="M32"/>
  <c r="L51"/>
  <c r="M31"/>
  <c r="L50"/>
  <c r="M27"/>
  <c r="L45"/>
  <c r="M26"/>
  <c r="L44"/>
  <c r="M25"/>
  <c r="L43"/>
  <c r="M24"/>
  <c r="L42"/>
  <c r="M23"/>
  <c r="L41"/>
  <c r="M22"/>
  <c r="L40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M40" i="4" l="1"/>
  <c r="B65" s="1"/>
  <c r="N40"/>
  <c r="C65" s="1"/>
  <c r="M43"/>
  <c r="B67" s="1"/>
  <c r="N43"/>
  <c r="C67" s="1"/>
  <c r="M50"/>
  <c r="B66" s="1"/>
  <c r="N50"/>
  <c r="C66" s="1"/>
  <c r="O50"/>
  <c r="M53"/>
  <c r="B68" s="1"/>
  <c r="N53"/>
  <c r="C68" s="1"/>
  <c r="O53"/>
  <c r="O51"/>
  <c r="O52"/>
  <c r="O54"/>
  <c r="O55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P53" i="4" l="1"/>
  <c r="N59" s="1"/>
  <c r="Q53"/>
  <c r="O59" s="1"/>
  <c r="P50"/>
  <c r="N58" s="1"/>
  <c r="Q50"/>
  <c r="O58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3" l="1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<sst xmlns="http://schemas.openxmlformats.org/spreadsheetml/2006/main" count="294" uniqueCount="53">
  <si>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</si>
  <si>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</si>
  <si>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</si>
  <si>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</si>
  <si>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</si>
  <si>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</si>
  <si>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</si>
  <si>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</si>
  <si>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</si>
  <si>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</si>
  <si>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</si>
  <si>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</si>
  <si>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</si>
  <si>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</si>
  <si>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</si>
  <si>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</si>
  <si>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</si>
  <si>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</si>
  <si>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</si>
  <si>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</si>
  <si>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</si>
  <si>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</si>
  <si>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</si>
  <si>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</si>
  <si>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</si>
  <si>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</si>
  <si>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</si>
  <si>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</si>
  <si>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</si>
  <si>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</si>
  <si>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</si>
  <si>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</si>
  <si>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</si>
  <si>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</si>
  <si>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</si>
  <si>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</si>
  <si>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</si>
  <si>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</si>
  <si>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</si>
  <si>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</si>
  <si>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</si>
  <si>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</si>
  <si>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</si>
  <si>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</si>
  <si>
    <t>mean</t>
    <phoneticPr fontId="0" type="noConversion"/>
  </si>
  <si>
    <t xml:space="preserve"> insulin secretion (% of content) </t>
    <phoneticPr fontId="0" type="noConversion"/>
  </si>
  <si>
    <t>Total ng (in 100 ul)</t>
    <phoneticPr fontId="0" type="noConversion"/>
  </si>
  <si>
    <t>dilutions to measure</t>
    <phoneticPr fontId="0" type="noConversion"/>
  </si>
  <si>
    <t>log conc</t>
    <phoneticPr fontId="0" type="noConversion"/>
  </si>
  <si>
    <t>log (Abs)</t>
    <phoneticPr fontId="0" type="noConversion"/>
  </si>
  <si>
    <t>mean-BK</t>
    <phoneticPr fontId="0" type="noConversion"/>
  </si>
  <si>
    <t>log (Conc)</t>
    <phoneticPr fontId="0" type="noConversion"/>
  </si>
  <si>
    <t>mU/L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</si>
</sst>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4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3" fillId="2" borderId="1" applyNumberFormat="0" applyFont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3" fillId="0" borderId="0" xfId="1" applyFill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10" fillId="0" borderId="0" xfId="0" applyNumberFormat="1" applyFont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11" xfId="0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2" xfId="0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1" fillId="0" borderId="0" xfId="7" applyFill="1"/>
  </cellXfs>
  <cellStyles count="8">
    <cellStyle name="Commentaire 2" xfId="2"/>
    <cellStyle name="Normal" xfId="0" builtinId="0"/>
    <cellStyle name="Normal 2" xfId="1"/>
    <cellStyle name="Normal 2 2" xfId="6"/>
    <cellStyle name="Normal 2 3" xfId="7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-0.98716277529482777</c:v>
                </c:pt>
                <c:pt idx="2">
                  <c:v>-0.57024771999759194</c:v>
                </c:pt>
                <c:pt idx="3">
                  <c:v>-8.8309841246138818E-2</c:v>
                </c:pt>
                <c:pt idx="4">
                  <c:v>0.17376882313664999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3.1881114467392509E-2</c:v>
                  </c:pt>
                  <c:pt idx="1">
                    <c:v>0.28782444475918784</c:v>
                  </c:pt>
                  <c:pt idx="2">
                    <c:v>4.3935462373624161E-2</c:v>
                  </c:pt>
                  <c:pt idx="3">
                    <c:v>0.27358765129219781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3.1881114467392509E-2</c:v>
                  </c:pt>
                  <c:pt idx="1">
                    <c:v>0.28782444475918784</c:v>
                  </c:pt>
                  <c:pt idx="2">
                    <c:v>4.3935462373624161E-2</c:v>
                  </c:pt>
                  <c:pt idx="3">
                    <c:v>0.27358765129219781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0.3979094466112516</c:v>
                </c:pt>
                <c:pt idx="1">
                  <c:v>1.0000895746693648</c:v>
                </c:pt>
                <c:pt idx="2">
                  <c:v>1.0595695697003793</c:v>
                </c:pt>
                <c:pt idx="3">
                  <c:v>1.3595988837375013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0.53705779650399232</c:v>
                  </c:pt>
                  <c:pt idx="1">
                    <c:v>0.3188289515917726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0.53705779650399232</c:v>
                  </c:pt>
                  <c:pt idx="1">
                    <c:v>0.3188289515917726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2.4878732469886788</c:v>
                </c:pt>
                <c:pt idx="1">
                  <c:v>1.2919553138670861</c:v>
                </c:pt>
              </c:numCache>
            </c:numRef>
          </c:val>
        </c:ser>
        <c:axId val="60029568"/>
        <c:axId val="60293504"/>
      </c:barChart>
      <c:catAx>
        <c:axId val="60029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3504"/>
        <c:crosses val="autoZero"/>
        <c:auto val="1"/>
        <c:lblAlgn val="ctr"/>
        <c:lblOffset val="100"/>
      </c:catAx>
      <c:valAx>
        <c:axId val="602935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29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siMRAP2!$G$9:$G$13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siMRAP2!$H$9:$H$13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-0.98716277529482777</c:v>
                </c:pt>
                <c:pt idx="2">
                  <c:v>-0.57024771999759194</c:v>
                </c:pt>
                <c:pt idx="3">
                  <c:v>-8.8309841246138818E-2</c:v>
                </c:pt>
                <c:pt idx="4">
                  <c:v>0.17376882313664999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siMRAP2!$C$65:$C$68</c:f>
                <c:numCache>
                  <c:formatCode>General</c:formatCode>
                  <c:ptCount val="4"/>
                  <c:pt idx="0">
                    <c:v>8.0047446084015761E-2</c:v>
                  </c:pt>
                  <c:pt idx="1">
                    <c:v>6.6573536640782E-2</c:v>
                  </c:pt>
                  <c:pt idx="2">
                    <c:v>0.19150323808148112</c:v>
                  </c:pt>
                  <c:pt idx="3">
                    <c:v>0.30541663688681309</c:v>
                  </c:pt>
                </c:numCache>
              </c:numRef>
            </c:plus>
            <c:minus>
              <c:numRef>
                <c:f>siMRAP2!$C$65:$C$68</c:f>
                <c:numCache>
                  <c:formatCode>General</c:formatCode>
                  <c:ptCount val="4"/>
                  <c:pt idx="0">
                    <c:v>8.0047446084015761E-2</c:v>
                  </c:pt>
                  <c:pt idx="1">
                    <c:v>6.6573536640782E-2</c:v>
                  </c:pt>
                  <c:pt idx="2">
                    <c:v>0.19150323808148112</c:v>
                  </c:pt>
                  <c:pt idx="3">
                    <c:v>0.30541663688681309</c:v>
                  </c:pt>
                </c:numCache>
              </c:numRef>
            </c:minus>
          </c:errBars>
          <c:cat>
            <c:strRef>
              <c:f>(siMRAP2!$A$65,siMRAP2!$A$66,siMRAP2!$A$67,siMRAP2!$A$68)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siMRAP2!$B$65:$B$68</c:f>
              <c:numCache>
                <c:formatCode>0.0</c:formatCode>
                <c:ptCount val="4"/>
                <c:pt idx="0">
                  <c:v>0.39389373048486293</c:v>
                </c:pt>
                <c:pt idx="1">
                  <c:v>0.45757550981735023</c:v>
                </c:pt>
                <c:pt idx="2">
                  <c:v>0.68289878509985069</c:v>
                </c:pt>
                <c:pt idx="3">
                  <c:v>1.4700394988658356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siMRAP2!$M$48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siMRAP2!$O$58:$O$59</c:f>
                <c:numCache>
                  <c:formatCode>General</c:formatCode>
                  <c:ptCount val="2"/>
                  <c:pt idx="0">
                    <c:v>0.18433566160511472</c:v>
                  </c:pt>
                  <c:pt idx="1">
                    <c:v>1.2556287245301136</c:v>
                  </c:pt>
                </c:numCache>
              </c:numRef>
            </c:plus>
            <c:minus>
              <c:numRef>
                <c:f>siMRAP2!$O$58:$O$59</c:f>
                <c:numCache>
                  <c:formatCode>General</c:formatCode>
                  <c:ptCount val="2"/>
                  <c:pt idx="0">
                    <c:v>0.18433566160511472</c:v>
                  </c:pt>
                  <c:pt idx="1">
                    <c:v>1.2556287245301136</c:v>
                  </c:pt>
                </c:numCache>
              </c:numRef>
            </c:minus>
          </c:errBars>
          <c:cat>
            <c:strRef>
              <c:f>siMRAP2!$M$58:$M$59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siMRAP2!$N$58:$N$59</c:f>
              <c:numCache>
                <c:formatCode>0.0</c:formatCode>
                <c:ptCount val="2"/>
                <c:pt idx="0">
                  <c:v>1.1778669424834787</c:v>
                </c:pt>
                <c:pt idx="1">
                  <c:v>2.3777356247226651</c:v>
                </c:pt>
              </c:numCache>
            </c:numRef>
          </c:val>
        </c:ser>
        <c:axId val="60554624"/>
        <c:axId val="60568704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8704"/>
        <c:crosses val="autoZero"/>
        <c:auto val="1"/>
        <c:lblAlgn val="ctr"/>
        <c:lblOffset val="100"/>
      </c:catAx>
      <c:valAx>
        <c:axId val="605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siMRAP2!$M$57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siTCF19!$G$9:$G$13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siTCF19!$H$9:$H$13</c:f>
              <c:numCache>
                <c:formatCode>0.00</c:formatCode>
                <c:ptCount val="5"/>
                <c:pt idx="0">
                  <c:v>-1.5451551399914898</c:v>
                </c:pt>
                <c:pt idx="1">
                  <c:v>-0.96859153574837586</c:v>
                </c:pt>
                <c:pt idx="2">
                  <c:v>-0.41623463171500025</c:v>
                </c:pt>
                <c:pt idx="3">
                  <c:v>1.0843812922199892E-3</c:v>
                </c:pt>
                <c:pt idx="4">
                  <c:v>0.25102953852390314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siTCF19!$C$65:$C$68</c:f>
                <c:numCache>
                  <c:formatCode>General</c:formatCode>
                  <c:ptCount val="4"/>
                  <c:pt idx="0">
                    <c:v>7.3400159791862332E-2</c:v>
                  </c:pt>
                  <c:pt idx="1">
                    <c:v>0.21411007333144488</c:v>
                  </c:pt>
                  <c:pt idx="2">
                    <c:v>0.2084939491237604</c:v>
                  </c:pt>
                  <c:pt idx="3">
                    <c:v>9.4250707259569397E-2</c:v>
                  </c:pt>
                </c:numCache>
              </c:numRef>
            </c:plus>
            <c:minus>
              <c:numRef>
                <c:f>siTCF19!$C$65:$C$68</c:f>
                <c:numCache>
                  <c:formatCode>General</c:formatCode>
                  <c:ptCount val="4"/>
                  <c:pt idx="0">
                    <c:v>7.3400159791862332E-2</c:v>
                  </c:pt>
                  <c:pt idx="1">
                    <c:v>0.21411007333144488</c:v>
                  </c:pt>
                  <c:pt idx="2">
                    <c:v>0.2084939491237604</c:v>
                  </c:pt>
                  <c:pt idx="3">
                    <c:v>9.4250707259569397E-2</c:v>
                  </c:pt>
                </c:numCache>
              </c:numRef>
            </c:minus>
          </c:errBars>
          <c:cat>
            <c:strRef>
              <c:f>(siTCF19!$A$65,siTCF19!$A$66,siTCF19!$A$67,siTCF19!$A$68)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siTCF19!$B$65:$B$68</c:f>
              <c:numCache>
                <c:formatCode>0.0</c:formatCode>
                <c:ptCount val="4"/>
                <c:pt idx="0">
                  <c:v>0.71137896987132343</c:v>
                </c:pt>
                <c:pt idx="1">
                  <c:v>1.218073127692914</c:v>
                </c:pt>
                <c:pt idx="2">
                  <c:v>1.1505840840966208</c:v>
                </c:pt>
                <c:pt idx="3">
                  <c:v>2.2185465946427727</c:v>
                </c:pt>
              </c:numCache>
            </c:numRef>
          </c:val>
        </c:ser>
        <c:axId val="60651776"/>
        <c:axId val="60665856"/>
      </c:barChart>
      <c:catAx>
        <c:axId val="60651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5856"/>
        <c:crosses val="autoZero"/>
        <c:auto val="1"/>
        <c:lblAlgn val="ctr"/>
        <c:lblOffset val="100"/>
      </c:catAx>
      <c:valAx>
        <c:axId val="6066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51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42"/>
          <c:y val="2.7200801823077461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siTCF19!$O$58:$O$59</c:f>
                <c:numCache>
                  <c:formatCode>General</c:formatCode>
                  <c:ptCount val="2"/>
                  <c:pt idx="0">
                    <c:v>0.41227336787449503</c:v>
                  </c:pt>
                  <c:pt idx="1">
                    <c:v>0.49170141522586602</c:v>
                  </c:pt>
                </c:numCache>
              </c:numRef>
            </c:plus>
            <c:minus>
              <c:numRef>
                <c:f>siTCF19!$O$58:$O$59</c:f>
                <c:numCache>
                  <c:formatCode>General</c:formatCode>
                  <c:ptCount val="2"/>
                  <c:pt idx="0">
                    <c:v>0.41227336787449503</c:v>
                  </c:pt>
                  <c:pt idx="1">
                    <c:v>0.49170141522586602</c:v>
                  </c:pt>
                </c:numCache>
              </c:numRef>
            </c:minus>
          </c:errBars>
          <c:cat>
            <c:strRef>
              <c:f>siTCF19!$M$58:$M$59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siTCF19!$N$58:$N$59</c:f>
              <c:numCache>
                <c:formatCode>0.0</c:formatCode>
                <c:ptCount val="2"/>
                <c:pt idx="0">
                  <c:v>1.7345171257482548</c:v>
                </c:pt>
                <c:pt idx="1">
                  <c:v>1.9875246215286673</c:v>
                </c:pt>
              </c:numCache>
            </c:numRef>
          </c:val>
        </c:ser>
        <c:axId val="60772352"/>
        <c:axId val="60773888"/>
      </c:barChart>
      <c:catAx>
        <c:axId val="60772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3888"/>
        <c:crosses val="autoZero"/>
        <c:auto val="1"/>
        <c:lblAlgn val="ctr"/>
        <c:lblOffset val="100"/>
      </c:catAx>
      <c:valAx>
        <c:axId val="60773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C17" sqref="C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42208</v>
      </c>
    </row>
    <row r="2" spans="1:20">
      <c r="A2" s="1" t="s">
        <v>1</v>
      </c>
      <c r="B2" s="2">
        <v>73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5.3999999999999999E-2</v>
      </c>
      <c r="D8" s="66">
        <v>5.8999999999999997E-2</v>
      </c>
      <c r="E8" s="11">
        <f t="shared" ref="E8:E13" si="0">AVERAGE(C8:D8)</f>
        <v>5.6499999999999995E-2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3" si="1">A9/23</f>
        <v>0.13043478260869565</v>
      </c>
      <c r="C9" s="65">
        <v>9.2999999999999999E-2</v>
      </c>
      <c r="D9" s="66">
        <v>8.4000000000000005E-2</v>
      </c>
      <c r="E9" s="11">
        <f t="shared" si="0"/>
        <v>8.8499999999999995E-2</v>
      </c>
      <c r="F9" s="12">
        <f>(E9-$E$8)</f>
        <v>3.2000000000000001E-2</v>
      </c>
      <c r="G9" s="12">
        <f>LOG(B9)</f>
        <v>-0.88460658129793046</v>
      </c>
      <c r="H9" s="12">
        <f>LOG(F9)</f>
        <v>-1.494850021680094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5">
        <v>0.158</v>
      </c>
      <c r="D10" s="66">
        <v>0.161</v>
      </c>
      <c r="E10" s="11">
        <f t="shared" si="0"/>
        <v>0.1595</v>
      </c>
      <c r="F10" s="12">
        <f>(E10-$E$8)</f>
        <v>0.10300000000000001</v>
      </c>
      <c r="G10" s="12">
        <f>LOG(B10)</f>
        <v>-0.37316887913897734</v>
      </c>
      <c r="H10" s="12">
        <f>LOG(F10)</f>
        <v>-0.98716277529482777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5">
        <v>0.317</v>
      </c>
      <c r="D11" s="66">
        <v>0.33400000000000002</v>
      </c>
      <c r="E11" s="11">
        <f t="shared" si="0"/>
        <v>0.32550000000000001</v>
      </c>
      <c r="F11" s="12">
        <f>(E11-$E$8)</f>
        <v>0.26900000000000002</v>
      </c>
      <c r="G11" s="12">
        <f>LOG(B11)</f>
        <v>0.11248842805866238</v>
      </c>
      <c r="H11" s="12">
        <f>LOG(F11)</f>
        <v>-0.57024771999759194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5">
        <v>0.83899999999999997</v>
      </c>
      <c r="D12" s="66">
        <v>0.90600000000000003</v>
      </c>
      <c r="E12" s="11">
        <f t="shared" si="0"/>
        <v>0.87250000000000005</v>
      </c>
      <c r="F12" s="12">
        <f>(E12-$E$8)</f>
        <v>0.81600000000000006</v>
      </c>
      <c r="G12" s="12">
        <f>LOG(B12)</f>
        <v>0.65530550328118742</v>
      </c>
      <c r="H12" s="12">
        <f>LOG(F12)</f>
        <v>-8.8309841246138818E-2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 t="shared" si="1"/>
        <v>9</v>
      </c>
      <c r="C13" s="65">
        <v>1.5589999999999999</v>
      </c>
      <c r="D13" s="65">
        <v>1.538</v>
      </c>
      <c r="E13" s="11">
        <f t="shared" si="0"/>
        <v>1.5485</v>
      </c>
      <c r="F13" s="12">
        <f>(E13-$E$8)</f>
        <v>1.492</v>
      </c>
      <c r="G13" s="12">
        <f>LOG(B13)</f>
        <v>0.95424250943932487</v>
      </c>
      <c r="H13" s="12">
        <f>LOG(F13)</f>
        <v>0.17376882313664999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0.90081007257769696</v>
      </c>
      <c r="N15"/>
    </row>
    <row r="16" spans="1:20" ht="15">
      <c r="A16" s="5" t="s">
        <v>11</v>
      </c>
      <c r="B16" s="11">
        <f>INTERCEPT(H9:H13,G9:G13)</f>
        <v>-0.67700250049582256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8">
        <v>0.52200000000000002</v>
      </c>
      <c r="C22" s="68">
        <v>0.53200000000000003</v>
      </c>
      <c r="D22" s="27">
        <f>AVERAGE(B22:C22)</f>
        <v>0.52700000000000002</v>
      </c>
      <c r="E22" s="27">
        <f t="shared" ref="E22:E27" si="2">D22-E$8</f>
        <v>0.47050000000000003</v>
      </c>
      <c r="F22" s="27">
        <f>LOG(E22)</f>
        <v>-0.32744037223672429</v>
      </c>
      <c r="G22" s="28">
        <f>(F22-$B$16)/$B$15</f>
        <v>0.38805308566190322</v>
      </c>
      <c r="H22" s="28">
        <f>10^G22</f>
        <v>2.4437292418588221</v>
      </c>
      <c r="I22" s="29">
        <v>500</v>
      </c>
      <c r="J22" s="30">
        <f>(H22*I22)</f>
        <v>1221.8646209294111</v>
      </c>
      <c r="K22" s="31">
        <f>(0.05*J22/1000)*1000</f>
        <v>61.093231046470557</v>
      </c>
      <c r="L22" s="32">
        <f>K22+K40+K50</f>
        <v>62.167648712604262</v>
      </c>
      <c r="M22" s="33">
        <f>(L22*1000000/50000)/1000</f>
        <v>1.2433529742520852</v>
      </c>
      <c r="N22" s="34"/>
    </row>
    <row r="23" spans="1:17" ht="15">
      <c r="B23" s="68">
        <v>0.51800000000000002</v>
      </c>
      <c r="C23" s="68">
        <v>0.50600000000000001</v>
      </c>
      <c r="D23" s="27">
        <f t="shared" ref="D23:D27" si="3">AVERAGE(B23:C23)</f>
        <v>0.51200000000000001</v>
      </c>
      <c r="E23" s="27">
        <f t="shared" si="2"/>
        <v>0.45550000000000002</v>
      </c>
      <c r="F23" s="27">
        <f t="shared" ref="F23:F27" si="4">LOG(E23)</f>
        <v>-0.34151161869098295</v>
      </c>
      <c r="G23" s="28">
        <f t="shared" ref="G23:G27" si="5">(F23-$B$16)/$B$15</f>
        <v>0.37243242723166015</v>
      </c>
      <c r="H23" s="28">
        <f t="shared" ref="H23:H27" si="6">10^G23</f>
        <v>2.3573953754478789</v>
      </c>
      <c r="I23" s="29">
        <v>500</v>
      </c>
      <c r="J23" s="30">
        <f t="shared" ref="J23:J27" si="7">(H23*I23)</f>
        <v>1178.6976877239395</v>
      </c>
      <c r="K23" s="31">
        <f t="shared" ref="K23:K27" si="8">(0.05*J23/1000)*1000</f>
        <v>58.934884386196977</v>
      </c>
      <c r="L23" s="32">
        <f>K23+K41+K51</f>
        <v>59.743746232339426</v>
      </c>
      <c r="M23" s="33">
        <f t="shared" ref="M23:M27" si="9">(L23*1000000/50000)/1000</f>
        <v>1.1948749246467885</v>
      </c>
      <c r="N23" s="34"/>
    </row>
    <row r="24" spans="1:17" ht="15">
      <c r="B24" s="68">
        <v>0.55900000000000005</v>
      </c>
      <c r="C24" s="68">
        <v>0.55300000000000005</v>
      </c>
      <c r="D24" s="27">
        <f t="shared" si="3"/>
        <v>0.55600000000000005</v>
      </c>
      <c r="E24" s="27">
        <f t="shared" si="2"/>
        <v>0.49950000000000006</v>
      </c>
      <c r="F24" s="27">
        <f t="shared" si="4"/>
        <v>-0.30146450743799885</v>
      </c>
      <c r="G24" s="28">
        <f t="shared" si="5"/>
        <v>0.41688920282963721</v>
      </c>
      <c r="H24" s="28">
        <f t="shared" si="6"/>
        <v>2.611495025022752</v>
      </c>
      <c r="I24" s="29">
        <v>500</v>
      </c>
      <c r="J24" s="30">
        <f t="shared" si="7"/>
        <v>1305.747512511376</v>
      </c>
      <c r="K24" s="31">
        <f t="shared" si="8"/>
        <v>65.287375625568799</v>
      </c>
      <c r="L24" s="32">
        <f t="shared" ref="L24:L27" si="10">K24+K42+K52</f>
        <v>66.013353955664698</v>
      </c>
      <c r="M24" s="33">
        <f t="shared" si="9"/>
        <v>1.320267079113294</v>
      </c>
      <c r="N24" s="34"/>
    </row>
    <row r="25" spans="1:17" ht="15">
      <c r="A25" s="1" t="s">
        <v>26</v>
      </c>
      <c r="B25" s="68">
        <v>0.48599999999999999</v>
      </c>
      <c r="C25" s="68">
        <v>0.48299999999999998</v>
      </c>
      <c r="D25" s="27">
        <f t="shared" si="3"/>
        <v>0.48449999999999999</v>
      </c>
      <c r="E25" s="27">
        <f t="shared" si="2"/>
        <v>0.42799999999999999</v>
      </c>
      <c r="F25" s="27">
        <f t="shared" si="4"/>
        <v>-0.36855623098682799</v>
      </c>
      <c r="G25" s="28">
        <f t="shared" si="5"/>
        <v>0.34240988072698347</v>
      </c>
      <c r="H25" s="28">
        <f t="shared" si="6"/>
        <v>2.1999351596769467</v>
      </c>
      <c r="I25" s="29">
        <v>500</v>
      </c>
      <c r="J25" s="30">
        <f t="shared" si="7"/>
        <v>1099.9675798384733</v>
      </c>
      <c r="K25" s="31">
        <f t="shared" si="8"/>
        <v>54.998378991923666</v>
      </c>
      <c r="L25" s="32">
        <f t="shared" si="10"/>
        <v>56.256747864487266</v>
      </c>
      <c r="M25" s="33">
        <f t="shared" si="9"/>
        <v>1.1251349572897456</v>
      </c>
      <c r="N25" s="34"/>
    </row>
    <row r="26" spans="1:17" ht="15">
      <c r="B26" s="68">
        <v>0.57699999999999996</v>
      </c>
      <c r="C26" s="68">
        <v>0.439</v>
      </c>
      <c r="D26" s="27">
        <f t="shared" si="3"/>
        <v>0.50800000000000001</v>
      </c>
      <c r="E26" s="27">
        <f t="shared" si="2"/>
        <v>0.45150000000000001</v>
      </c>
      <c r="F26" s="27">
        <f t="shared" si="4"/>
        <v>-0.34534224535047536</v>
      </c>
      <c r="G26" s="28">
        <f t="shared" si="5"/>
        <v>0.36818000291259034</v>
      </c>
      <c r="H26" s="28">
        <f t="shared" si="6"/>
        <v>2.3344254158218312</v>
      </c>
      <c r="I26" s="29">
        <v>500</v>
      </c>
      <c r="J26" s="30">
        <f t="shared" si="7"/>
        <v>1167.2127079109155</v>
      </c>
      <c r="K26" s="31">
        <f t="shared" si="8"/>
        <v>58.360635395545778</v>
      </c>
      <c r="L26" s="32">
        <f t="shared" si="10"/>
        <v>59.742966900618441</v>
      </c>
      <c r="M26" s="33">
        <f t="shared" si="9"/>
        <v>1.1948593380123689</v>
      </c>
      <c r="N26" s="34"/>
    </row>
    <row r="27" spans="1:17" ht="15">
      <c r="B27" s="68">
        <v>0.46100000000000002</v>
      </c>
      <c r="C27" s="68">
        <v>0.48699999999999999</v>
      </c>
      <c r="D27" s="27">
        <f t="shared" si="3"/>
        <v>0.47399999999999998</v>
      </c>
      <c r="E27" s="27">
        <f t="shared" si="2"/>
        <v>0.41749999999999998</v>
      </c>
      <c r="F27" s="27">
        <f t="shared" si="4"/>
        <v>-0.37934352018037915</v>
      </c>
      <c r="G27" s="28">
        <f t="shared" si="5"/>
        <v>0.33043478239944929</v>
      </c>
      <c r="H27" s="28">
        <f t="shared" si="6"/>
        <v>2.1401035252735223</v>
      </c>
      <c r="I27" s="29">
        <v>500</v>
      </c>
      <c r="J27" s="30">
        <f t="shared" si="7"/>
        <v>1070.0517626367612</v>
      </c>
      <c r="K27" s="31">
        <f t="shared" si="8"/>
        <v>53.50258813183806</v>
      </c>
      <c r="L27" s="32">
        <f t="shared" si="10"/>
        <v>54.966848542238743</v>
      </c>
      <c r="M27" s="33">
        <f t="shared" si="9"/>
        <v>1.0993369708447749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8">
        <v>0.52200000000000002</v>
      </c>
      <c r="C31" s="68">
        <v>0.53200000000000003</v>
      </c>
      <c r="D31" s="27">
        <f t="shared" ref="D31:D36" si="11">AVERAGE(B31:C31)</f>
        <v>0.52700000000000002</v>
      </c>
      <c r="E31" s="27">
        <f t="shared" ref="E31:E36" si="12">D31-E$8</f>
        <v>0.47050000000000003</v>
      </c>
      <c r="F31" s="27">
        <f>LOG(E31)</f>
        <v>-0.32744037223672429</v>
      </c>
      <c r="G31" s="28">
        <f>(F31-$B$16)/$B$15</f>
        <v>0.38805308566190322</v>
      </c>
      <c r="H31" s="28">
        <f>10^G31</f>
        <v>2.4437292418588221</v>
      </c>
      <c r="I31" s="29">
        <v>500</v>
      </c>
      <c r="J31" s="30">
        <f>(H31*I31)</f>
        <v>1221.8646209294111</v>
      </c>
      <c r="K31" s="31">
        <f>(0.05*J31/1000)*1000</f>
        <v>61.093231046470557</v>
      </c>
      <c r="L31" s="32">
        <f>K31+K50</f>
        <v>61.903683165047248</v>
      </c>
      <c r="M31" s="33">
        <f>(L31*1000000/50000)/1000</f>
        <v>1.238073663300945</v>
      </c>
      <c r="N31" s="35"/>
      <c r="Q31"/>
    </row>
    <row r="32" spans="1:17" ht="15">
      <c r="B32" s="68">
        <v>0.51800000000000002</v>
      </c>
      <c r="C32" s="68">
        <v>0.50600000000000001</v>
      </c>
      <c r="D32" s="27">
        <f t="shared" si="11"/>
        <v>0.51200000000000001</v>
      </c>
      <c r="E32" s="27">
        <f t="shared" si="12"/>
        <v>0.45550000000000002</v>
      </c>
      <c r="F32" s="27">
        <f t="shared" ref="F32:F36" si="13">LOG(E32)</f>
        <v>-0.34151161869098295</v>
      </c>
      <c r="G32" s="28">
        <f t="shared" ref="G32:G36" si="14">(F32-$B$16)/$B$15</f>
        <v>0.37243242723166015</v>
      </c>
      <c r="H32" s="28">
        <f t="shared" ref="H32:H36" si="15">10^G32</f>
        <v>2.3573953754478789</v>
      </c>
      <c r="I32" s="29">
        <v>500</v>
      </c>
      <c r="J32" s="30">
        <f t="shared" ref="J32:J36" si="16">(H32*I32)</f>
        <v>1178.6976877239395</v>
      </c>
      <c r="K32" s="31">
        <f t="shared" ref="K32:K36" si="17">(0.05*J32/1000)*1000</f>
        <v>58.934884386196977</v>
      </c>
      <c r="L32" s="32">
        <f>K32+K51</f>
        <v>59.500877490939779</v>
      </c>
      <c r="M32" s="33">
        <f t="shared" ref="M32:M36" si="18">(L32*1000000/50000)/1000</f>
        <v>1.1900175498187957</v>
      </c>
      <c r="N32" s="36"/>
      <c r="Q32"/>
    </row>
    <row r="33" spans="1:21" ht="15">
      <c r="B33" s="68">
        <v>0.55900000000000005</v>
      </c>
      <c r="C33" s="68">
        <v>0.55300000000000005</v>
      </c>
      <c r="D33" s="27">
        <f t="shared" si="11"/>
        <v>0.55600000000000005</v>
      </c>
      <c r="E33" s="27">
        <f t="shared" si="12"/>
        <v>0.49950000000000006</v>
      </c>
      <c r="F33" s="27">
        <f t="shared" si="13"/>
        <v>-0.30146450743799885</v>
      </c>
      <c r="G33" s="28">
        <f t="shared" si="14"/>
        <v>0.41688920282963721</v>
      </c>
      <c r="H33" s="28">
        <f t="shared" si="15"/>
        <v>2.611495025022752</v>
      </c>
      <c r="I33" s="29">
        <v>500</v>
      </c>
      <c r="J33" s="30">
        <f t="shared" si="16"/>
        <v>1305.747512511376</v>
      </c>
      <c r="K33" s="31">
        <f t="shared" si="17"/>
        <v>65.287375625568799</v>
      </c>
      <c r="L33" s="32">
        <f t="shared" ref="L33:L36" si="19">K33+K52</f>
        <v>65.773984148839475</v>
      </c>
      <c r="M33" s="33">
        <f t="shared" si="18"/>
        <v>1.3154796829767894</v>
      </c>
      <c r="N33" s="36"/>
      <c r="Q33"/>
      <c r="R33"/>
      <c r="S33"/>
    </row>
    <row r="34" spans="1:21" ht="15">
      <c r="A34" s="1" t="s">
        <v>26</v>
      </c>
      <c r="B34" s="68">
        <v>0.48599999999999999</v>
      </c>
      <c r="C34" s="68">
        <v>0.48299999999999998</v>
      </c>
      <c r="D34" s="27">
        <f t="shared" si="11"/>
        <v>0.48449999999999999</v>
      </c>
      <c r="E34" s="27">
        <f t="shared" si="12"/>
        <v>0.42799999999999999</v>
      </c>
      <c r="F34" s="27">
        <f t="shared" si="13"/>
        <v>-0.36855623098682799</v>
      </c>
      <c r="G34" s="28">
        <f t="shared" si="14"/>
        <v>0.34240988072698347</v>
      </c>
      <c r="H34" s="28">
        <f t="shared" si="15"/>
        <v>2.1999351596769467</v>
      </c>
      <c r="I34" s="29">
        <v>500</v>
      </c>
      <c r="J34" s="30">
        <f t="shared" si="16"/>
        <v>1099.9675798384733</v>
      </c>
      <c r="K34" s="31">
        <f t="shared" si="17"/>
        <v>54.998378991923666</v>
      </c>
      <c r="L34" s="32">
        <f t="shared" si="19"/>
        <v>55.644879921287007</v>
      </c>
      <c r="M34" s="33">
        <f t="shared" si="18"/>
        <v>1.1128975984257401</v>
      </c>
      <c r="N34" s="36"/>
      <c r="Q34"/>
      <c r="R34"/>
      <c r="S34"/>
    </row>
    <row r="35" spans="1:21" ht="15">
      <c r="B35" s="68">
        <v>0.57699999999999996</v>
      </c>
      <c r="C35" s="68">
        <v>0.439</v>
      </c>
      <c r="D35" s="27">
        <f t="shared" si="11"/>
        <v>0.50800000000000001</v>
      </c>
      <c r="E35" s="27">
        <f t="shared" si="12"/>
        <v>0.45150000000000001</v>
      </c>
      <c r="F35" s="27">
        <f t="shared" si="13"/>
        <v>-0.34534224535047536</v>
      </c>
      <c r="G35" s="28">
        <f t="shared" si="14"/>
        <v>0.36818000291259034</v>
      </c>
      <c r="H35" s="28">
        <f t="shared" si="15"/>
        <v>2.3344254158218312</v>
      </c>
      <c r="I35" s="29">
        <v>500</v>
      </c>
      <c r="J35" s="30">
        <f t="shared" si="16"/>
        <v>1167.2127079109155</v>
      </c>
      <c r="K35" s="31">
        <f t="shared" si="17"/>
        <v>58.360635395545778</v>
      </c>
      <c r="L35" s="32">
        <f t="shared" si="19"/>
        <v>59.0964659712551</v>
      </c>
      <c r="M35" s="33">
        <f t="shared" si="18"/>
        <v>1.1819293194251019</v>
      </c>
      <c r="N35" s="36"/>
      <c r="Q35"/>
      <c r="R35"/>
      <c r="S35"/>
    </row>
    <row r="36" spans="1:21" ht="15">
      <c r="B36" s="68">
        <v>0.46100000000000002</v>
      </c>
      <c r="C36" s="68">
        <v>0.48699999999999999</v>
      </c>
      <c r="D36" s="27">
        <f t="shared" si="11"/>
        <v>0.47399999999999998</v>
      </c>
      <c r="E36" s="27">
        <f t="shared" si="12"/>
        <v>0.41749999999999998</v>
      </c>
      <c r="F36" s="27">
        <f t="shared" si="13"/>
        <v>-0.37934352018037915</v>
      </c>
      <c r="G36" s="28">
        <f t="shared" si="14"/>
        <v>0.33043478239944929</v>
      </c>
      <c r="H36" s="28">
        <f t="shared" si="15"/>
        <v>2.1401035252735223</v>
      </c>
      <c r="I36" s="29">
        <v>500</v>
      </c>
      <c r="J36" s="30">
        <f t="shared" si="16"/>
        <v>1070.0517626367612</v>
      </c>
      <c r="K36" s="31">
        <f t="shared" si="17"/>
        <v>53.50258813183806</v>
      </c>
      <c r="L36" s="32">
        <f t="shared" si="19"/>
        <v>54.412267861425974</v>
      </c>
      <c r="M36" s="33">
        <f t="shared" si="18"/>
        <v>1.0882453572285193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8">
        <v>9.6000000000000002E-2</v>
      </c>
      <c r="C40" s="68">
        <v>0.1</v>
      </c>
      <c r="D40" s="27">
        <f>AVERAGE(B40:C40)</f>
        <v>9.8000000000000004E-2</v>
      </c>
      <c r="E40" s="27">
        <f t="shared" ref="E40:E45" si="20">D40-E$8</f>
        <v>4.1500000000000009E-2</v>
      </c>
      <c r="F40" s="27">
        <f t="shared" ref="F40:F45" si="21">LOG(E40)</f>
        <v>-1.3819519032879073</v>
      </c>
      <c r="G40" s="28">
        <f t="shared" ref="G40:G45" si="22">(F40-$B$16)/$B$15</f>
        <v>-0.78257273564320762</v>
      </c>
      <c r="H40" s="27">
        <f t="shared" ref="H40:H45" si="23">10^G40</f>
        <v>0.16497846722313347</v>
      </c>
      <c r="I40" s="41">
        <v>16</v>
      </c>
      <c r="J40" s="42">
        <f t="shared" ref="J40:J45" si="24">H40*I40</f>
        <v>2.6396554755701356</v>
      </c>
      <c r="K40" s="30">
        <f>(0.1*J40/1000)*1000</f>
        <v>0.26396554755701357</v>
      </c>
      <c r="L40" s="43">
        <f>K40*100/L22</f>
        <v>0.42460275243367135</v>
      </c>
      <c r="M40" s="30">
        <f>AVERAGE(L40:L42)</f>
        <v>0.3979094466112516</v>
      </c>
      <c r="N40" s="44">
        <f>STDEV(L40:L42)</f>
        <v>3.1881114467392509E-2</v>
      </c>
      <c r="R40"/>
      <c r="S40"/>
      <c r="T40"/>
      <c r="U40"/>
    </row>
    <row r="41" spans="1:21" ht="15">
      <c r="B41" s="68">
        <v>9.0999999999999998E-2</v>
      </c>
      <c r="C41" s="68">
        <v>9.9000000000000005E-2</v>
      </c>
      <c r="D41" s="27">
        <f t="shared" ref="D41:D45" si="25">AVERAGE(B41:C41)</f>
        <v>9.5000000000000001E-2</v>
      </c>
      <c r="E41" s="27">
        <f t="shared" si="20"/>
        <v>3.8500000000000006E-2</v>
      </c>
      <c r="F41" s="27">
        <f t="shared" si="21"/>
        <v>-1.4145392704914992</v>
      </c>
      <c r="G41" s="28">
        <f t="shared" si="22"/>
        <v>-0.8187483604453839</v>
      </c>
      <c r="H41" s="27">
        <f t="shared" si="23"/>
        <v>0.15179296337477988</v>
      </c>
      <c r="I41" s="41">
        <v>16</v>
      </c>
      <c r="J41" s="42">
        <f t="shared" si="24"/>
        <v>2.428687413996478</v>
      </c>
      <c r="K41" s="30">
        <f t="shared" ref="K41:K45" si="26">(0.1*J41/1000)*1000</f>
        <v>0.24286874139964781</v>
      </c>
      <c r="L41" s="43">
        <f t="shared" ref="L41:L45" si="27">K41*100/L23</f>
        <v>0.40651742938105612</v>
      </c>
      <c r="M41" s="30"/>
      <c r="N41" s="44"/>
      <c r="R41"/>
      <c r="S41"/>
      <c r="T41"/>
      <c r="U41"/>
    </row>
    <row r="42" spans="1:21" s="17" customFormat="1" ht="15">
      <c r="A42" s="1"/>
      <c r="B42" s="68">
        <v>9.2999999999999999E-2</v>
      </c>
      <c r="C42" s="68">
        <v>9.6000000000000002E-2</v>
      </c>
      <c r="D42" s="27">
        <f t="shared" si="25"/>
        <v>9.4500000000000001E-2</v>
      </c>
      <c r="E42" s="27">
        <f t="shared" si="20"/>
        <v>3.8000000000000006E-2</v>
      </c>
      <c r="F42" s="27">
        <f t="shared" si="21"/>
        <v>-1.4202164033831899</v>
      </c>
      <c r="G42" s="28">
        <f t="shared" si="22"/>
        <v>-0.82505061334476071</v>
      </c>
      <c r="H42" s="27">
        <f t="shared" si="23"/>
        <v>0.14960612926576031</v>
      </c>
      <c r="I42" s="41">
        <v>16</v>
      </c>
      <c r="J42" s="42">
        <f t="shared" si="24"/>
        <v>2.3936980682521649</v>
      </c>
      <c r="K42" s="30">
        <f t="shared" si="26"/>
        <v>0.2393698068252165</v>
      </c>
      <c r="L42" s="43">
        <f t="shared" si="27"/>
        <v>0.36260815801902735</v>
      </c>
      <c r="M42" s="30"/>
      <c r="N42" s="44"/>
      <c r="R42"/>
      <c r="S42"/>
      <c r="T42"/>
      <c r="U42"/>
    </row>
    <row r="43" spans="1:21" ht="15">
      <c r="A43" s="1" t="s">
        <v>34</v>
      </c>
      <c r="B43" s="68">
        <v>0.14299999999999999</v>
      </c>
      <c r="C43" s="68">
        <v>0.14699999999999999</v>
      </c>
      <c r="D43" s="27">
        <f t="shared" si="25"/>
        <v>0.14499999999999999</v>
      </c>
      <c r="E43" s="27">
        <f t="shared" si="20"/>
        <v>8.8499999999999995E-2</v>
      </c>
      <c r="F43" s="27">
        <f t="shared" si="21"/>
        <v>-1.0530567293021746</v>
      </c>
      <c r="G43" s="28">
        <f t="shared" si="22"/>
        <v>-0.41746228228805304</v>
      </c>
      <c r="H43" s="27">
        <f t="shared" si="23"/>
        <v>0.38241746450016323</v>
      </c>
      <c r="I43" s="41">
        <v>16</v>
      </c>
      <c r="J43" s="42">
        <f t="shared" si="24"/>
        <v>6.1186794320026117</v>
      </c>
      <c r="K43" s="30">
        <f t="shared" si="26"/>
        <v>0.61186794320026117</v>
      </c>
      <c r="L43" s="43">
        <f t="shared" si="27"/>
        <v>1.0876347574768181</v>
      </c>
      <c r="M43" s="30">
        <f>AVERAGE(L43:L45)</f>
        <v>1.0595695697003793</v>
      </c>
      <c r="N43" s="44">
        <f>STDEV(L43:L45)</f>
        <v>4.3935462373624161E-2</v>
      </c>
      <c r="R43"/>
      <c r="S43"/>
      <c r="T43"/>
      <c r="U43"/>
    </row>
    <row r="44" spans="1:21" ht="15">
      <c r="A44" s="45"/>
      <c r="B44" s="68">
        <v>0.152</v>
      </c>
      <c r="C44" s="68">
        <v>0.14699999999999999</v>
      </c>
      <c r="D44" s="27">
        <f t="shared" si="25"/>
        <v>0.14949999999999999</v>
      </c>
      <c r="E44" s="27">
        <f t="shared" si="20"/>
        <v>9.2999999999999999E-2</v>
      </c>
      <c r="F44" s="27">
        <f t="shared" si="21"/>
        <v>-1.031517051446065</v>
      </c>
      <c r="G44" s="28">
        <f t="shared" si="22"/>
        <v>-0.39355082912848394</v>
      </c>
      <c r="H44" s="27">
        <f t="shared" si="23"/>
        <v>0.4040630808520867</v>
      </c>
      <c r="I44" s="41">
        <v>16</v>
      </c>
      <c r="J44" s="42">
        <f t="shared" si="24"/>
        <v>6.4650092936333872</v>
      </c>
      <c r="K44" s="30">
        <f t="shared" si="26"/>
        <v>0.64650092936333881</v>
      </c>
      <c r="L44" s="43">
        <f t="shared" si="27"/>
        <v>1.0821373006780592</v>
      </c>
      <c r="M44" s="30"/>
      <c r="N44" s="44"/>
      <c r="R44"/>
      <c r="S44"/>
      <c r="T44"/>
      <c r="U44"/>
    </row>
    <row r="45" spans="1:21" ht="15">
      <c r="A45" s="46"/>
      <c r="B45" s="68">
        <v>0.13800000000000001</v>
      </c>
      <c r="C45" s="68">
        <v>0.13700000000000001</v>
      </c>
      <c r="D45" s="27">
        <f t="shared" si="25"/>
        <v>0.13750000000000001</v>
      </c>
      <c r="E45" s="27">
        <f t="shared" si="20"/>
        <v>8.1000000000000016E-2</v>
      </c>
      <c r="F45" s="27">
        <f t="shared" si="21"/>
        <v>-1.0915149811213503</v>
      </c>
      <c r="G45" s="28">
        <f t="shared" si="22"/>
        <v>-0.46015524608798714</v>
      </c>
      <c r="H45" s="27">
        <f t="shared" si="23"/>
        <v>0.34661292550797934</v>
      </c>
      <c r="I45" s="41">
        <v>16</v>
      </c>
      <c r="J45" s="42">
        <f t="shared" si="24"/>
        <v>5.5458068081276695</v>
      </c>
      <c r="K45" s="30">
        <f t="shared" si="26"/>
        <v>0.55458068081276701</v>
      </c>
      <c r="L45" s="43">
        <f t="shared" si="27"/>
        <v>1.0089366509462605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0.17100000000000001</v>
      </c>
      <c r="C50" s="68">
        <v>0.17</v>
      </c>
      <c r="D50" s="27">
        <f>AVERAGE(B50:C50)</f>
        <v>0.17050000000000001</v>
      </c>
      <c r="E50" s="27">
        <f t="shared" ref="E50:E55" si="28">D50-E$8</f>
        <v>0.11400000000000002</v>
      </c>
      <c r="F50" s="27">
        <f t="shared" ref="F50:F55" si="29">LOG(E50)</f>
        <v>-0.94309514866352728</v>
      </c>
      <c r="G50" s="28">
        <f t="shared" ref="G50:G55" si="30">(F50-$B$16)/$B$15</f>
        <v>-0.29539262078439249</v>
      </c>
      <c r="H50" s="27">
        <f t="shared" ref="H50:H55" si="31">10^G50</f>
        <v>0.50653257411043395</v>
      </c>
      <c r="I50" s="41">
        <v>16</v>
      </c>
      <c r="J50" s="42">
        <f t="shared" ref="J50:J55" si="32">H50*I50</f>
        <v>8.1045211857669432</v>
      </c>
      <c r="K50" s="30">
        <f>(0.1*J50/1000)*1000</f>
        <v>0.81045211857669441</v>
      </c>
      <c r="L50" s="43">
        <f t="shared" ref="L50:L55" si="33">K50*100/L31</f>
        <v>1.3092146979621093</v>
      </c>
      <c r="M50" s="30">
        <f>AVERAGE(L50:L52)</f>
        <v>1.0000895746693648</v>
      </c>
      <c r="N50" s="44">
        <f>STDEV(L50:L52)</f>
        <v>0.28782444475918784</v>
      </c>
      <c r="O50" s="48">
        <f>L50/L40</f>
        <v>3.0833872141858669</v>
      </c>
      <c r="P50" s="30">
        <f>AVERAGE(O50:O52)</f>
        <v>2.4878732469886788</v>
      </c>
      <c r="Q50" s="44">
        <f>STDEV(O50:O52)</f>
        <v>0.53705779650399232</v>
      </c>
      <c r="S50"/>
      <c r="T50"/>
    </row>
    <row r="51" spans="1:25" ht="15">
      <c r="B51" s="68">
        <v>0.13600000000000001</v>
      </c>
      <c r="C51" s="68">
        <v>0.14199999999999999</v>
      </c>
      <c r="D51" s="27">
        <f t="shared" ref="D51:D55" si="34">AVERAGE(B51:C51)</f>
        <v>0.13900000000000001</v>
      </c>
      <c r="E51" s="27">
        <f t="shared" si="28"/>
        <v>8.2500000000000018E-2</v>
      </c>
      <c r="F51" s="27">
        <f t="shared" si="29"/>
        <v>-1.0835460514500748</v>
      </c>
      <c r="G51" s="28">
        <f t="shared" si="30"/>
        <v>-0.45130884226340273</v>
      </c>
      <c r="H51" s="27">
        <f t="shared" si="31"/>
        <v>0.3537456904642497</v>
      </c>
      <c r="I51" s="41">
        <v>16</v>
      </c>
      <c r="J51" s="42">
        <f t="shared" si="32"/>
        <v>5.6599310474279951</v>
      </c>
      <c r="K51" s="30">
        <f t="shared" ref="K51:K55" si="35">(0.1*J51/1000)*1000</f>
        <v>0.56599310474279951</v>
      </c>
      <c r="L51" s="43">
        <f t="shared" si="33"/>
        <v>0.95123488696277381</v>
      </c>
      <c r="M51" s="30"/>
      <c r="N51" s="44"/>
      <c r="O51" s="2">
        <f t="shared" ref="O51:O55" si="36">L51/L41</f>
        <v>2.339960892725014</v>
      </c>
      <c r="P51" s="30"/>
      <c r="Q51" s="44"/>
      <c r="S51"/>
      <c r="T51"/>
    </row>
    <row r="52" spans="1:25" ht="15">
      <c r="B52" s="68">
        <v>0.129</v>
      </c>
      <c r="C52" s="68">
        <v>0.128</v>
      </c>
      <c r="D52" s="27">
        <f t="shared" si="34"/>
        <v>0.1285</v>
      </c>
      <c r="E52" s="27">
        <f t="shared" si="28"/>
        <v>7.2000000000000008E-2</v>
      </c>
      <c r="F52" s="27">
        <f t="shared" si="29"/>
        <v>-1.1426675035687315</v>
      </c>
      <c r="G52" s="28">
        <f t="shared" si="30"/>
        <v>-0.51694027103892559</v>
      </c>
      <c r="H52" s="27">
        <f t="shared" si="31"/>
        <v>0.30413032704416987</v>
      </c>
      <c r="I52" s="41">
        <v>16</v>
      </c>
      <c r="J52" s="42">
        <f t="shared" si="32"/>
        <v>4.8660852327067179</v>
      </c>
      <c r="K52" s="30">
        <f t="shared" si="35"/>
        <v>0.48660852327067183</v>
      </c>
      <c r="L52" s="43">
        <f t="shared" si="33"/>
        <v>0.73981913908321095</v>
      </c>
      <c r="M52" s="30"/>
      <c r="N52" s="44"/>
      <c r="O52" s="2">
        <f t="shared" si="36"/>
        <v>2.0402716340551557</v>
      </c>
      <c r="P52" s="30"/>
      <c r="Q52" s="44"/>
      <c r="S52"/>
      <c r="T52"/>
    </row>
    <row r="53" spans="1:25" ht="15">
      <c r="A53" s="1" t="s">
        <v>26</v>
      </c>
      <c r="B53" s="68">
        <v>0.14099999999999999</v>
      </c>
      <c r="C53" s="68">
        <v>0.158</v>
      </c>
      <c r="D53" s="27">
        <f t="shared" si="34"/>
        <v>0.14949999999999999</v>
      </c>
      <c r="E53" s="27">
        <f t="shared" si="28"/>
        <v>9.2999999999999999E-2</v>
      </c>
      <c r="F53" s="27">
        <f t="shared" si="29"/>
        <v>-1.031517051446065</v>
      </c>
      <c r="G53" s="28">
        <f t="shared" si="30"/>
        <v>-0.39355082912848394</v>
      </c>
      <c r="H53" s="27">
        <f t="shared" si="31"/>
        <v>0.4040630808520867</v>
      </c>
      <c r="I53" s="41">
        <v>16</v>
      </c>
      <c r="J53" s="42">
        <f t="shared" si="32"/>
        <v>6.4650092936333872</v>
      </c>
      <c r="K53" s="30">
        <f t="shared" si="35"/>
        <v>0.64650092936333881</v>
      </c>
      <c r="L53" s="43">
        <f t="shared" si="33"/>
        <v>1.1618336319133993</v>
      </c>
      <c r="M53" s="30">
        <f>AVERAGE(L53:L55)</f>
        <v>1.3595988837375013</v>
      </c>
      <c r="N53" s="44">
        <f>STDEV(L53:L55)</f>
        <v>0.27358765129219781</v>
      </c>
      <c r="O53" s="2">
        <f t="shared" si="36"/>
        <v>1.0682203965315651</v>
      </c>
      <c r="P53" s="30">
        <f>AVERAGE(O53:O55)</f>
        <v>1.2919553138670861</v>
      </c>
      <c r="Q53" s="44">
        <f>STDEV(O53:O55)</f>
        <v>0.3188289515917726</v>
      </c>
      <c r="S53"/>
      <c r="T53"/>
    </row>
    <row r="54" spans="1:25" ht="15">
      <c r="A54" s="45"/>
      <c r="B54" s="68">
        <v>0.156</v>
      </c>
      <c r="C54" s="68">
        <v>0.16600000000000001</v>
      </c>
      <c r="D54" s="27">
        <f t="shared" si="34"/>
        <v>0.161</v>
      </c>
      <c r="E54" s="27">
        <f t="shared" si="28"/>
        <v>0.10450000000000001</v>
      </c>
      <c r="F54" s="27">
        <f t="shared" si="29"/>
        <v>-0.98088370955292714</v>
      </c>
      <c r="G54" s="28">
        <f t="shared" si="30"/>
        <v>-0.33734215269989015</v>
      </c>
      <c r="H54" s="27">
        <f t="shared" si="31"/>
        <v>0.45989410981832712</v>
      </c>
      <c r="I54" s="41">
        <v>16</v>
      </c>
      <c r="J54" s="42">
        <f t="shared" si="32"/>
        <v>7.358305757093234</v>
      </c>
      <c r="K54" s="30">
        <f t="shared" si="35"/>
        <v>0.73583057570932342</v>
      </c>
      <c r="L54" s="43">
        <f t="shared" si="33"/>
        <v>1.245134651651143</v>
      </c>
      <c r="M54" s="30"/>
      <c r="N54" s="44"/>
      <c r="O54" s="2">
        <f t="shared" si="36"/>
        <v>1.1506253881748192</v>
      </c>
      <c r="P54" s="30"/>
      <c r="Q54" s="44"/>
      <c r="S54"/>
      <c r="T54"/>
    </row>
    <row r="55" spans="1:25" ht="15">
      <c r="A55" s="46"/>
      <c r="B55" s="68">
        <v>0.182</v>
      </c>
      <c r="C55" s="68">
        <v>0.184</v>
      </c>
      <c r="D55" s="27">
        <f t="shared" si="34"/>
        <v>0.183</v>
      </c>
      <c r="E55" s="27">
        <f t="shared" si="28"/>
        <v>0.1265</v>
      </c>
      <c r="F55" s="27">
        <f t="shared" si="29"/>
        <v>-0.89790947448816327</v>
      </c>
      <c r="G55" s="28">
        <f t="shared" si="30"/>
        <v>-0.2452314652301881</v>
      </c>
      <c r="H55" s="27">
        <f t="shared" si="31"/>
        <v>0.56854983099244638</v>
      </c>
      <c r="I55" s="41">
        <v>16</v>
      </c>
      <c r="J55" s="42">
        <f t="shared" si="32"/>
        <v>9.0967972958791421</v>
      </c>
      <c r="K55" s="30">
        <f t="shared" si="35"/>
        <v>0.90967972958791421</v>
      </c>
      <c r="L55" s="43">
        <f t="shared" si="33"/>
        <v>1.6718283676479615</v>
      </c>
      <c r="M55" s="30"/>
      <c r="N55" s="44"/>
      <c r="O55" s="2">
        <f t="shared" si="36"/>
        <v>1.6570201568948741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2.4878732469886788</v>
      </c>
      <c r="O58" s="30">
        <f>Q50</f>
        <v>0.53705779650399232</v>
      </c>
    </row>
    <row r="59" spans="1:25" ht="15">
      <c r="D59"/>
      <c r="E59"/>
      <c r="G59"/>
      <c r="M59" s="2" t="s">
        <v>26</v>
      </c>
      <c r="N59" s="30">
        <f>P53</f>
        <v>1.2919553138670861</v>
      </c>
      <c r="O59" s="30">
        <f>Q53</f>
        <v>0.3188289515917726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0.3979094466112516</v>
      </c>
      <c r="C65" s="30">
        <f>N40</f>
        <v>3.1881114467392509E-2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1.0000895746693648</v>
      </c>
      <c r="C66" s="30">
        <f>N50</f>
        <v>0.28782444475918784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1.0595695697003793</v>
      </c>
      <c r="C67" s="30">
        <f>N43</f>
        <v>4.3935462373624161E-2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1.3595988837375013</v>
      </c>
      <c r="C68" s="30">
        <f>N53</f>
        <v>0.27358765129219781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4" zoomScale="80" zoomScaleNormal="80" workbookViewId="0">
      <selection activeCell="C16" sqref="C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42208</v>
      </c>
    </row>
    <row r="2" spans="1:20">
      <c r="A2" s="1" t="s">
        <v>1</v>
      </c>
      <c r="B2" s="2">
        <v>73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5.3999999999999999E-2</v>
      </c>
      <c r="D8" s="66">
        <v>5.8999999999999997E-2</v>
      </c>
      <c r="E8" s="11">
        <f t="shared" ref="E8:E13" si="0">AVERAGE(C8:D8)</f>
        <v>5.6499999999999995E-2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3" si="1">A9/23</f>
        <v>0.13043478260869565</v>
      </c>
      <c r="C9" s="65">
        <v>9.2999999999999999E-2</v>
      </c>
      <c r="D9" s="66">
        <v>8.4000000000000005E-2</v>
      </c>
      <c r="E9" s="11">
        <f t="shared" si="0"/>
        <v>8.8499999999999995E-2</v>
      </c>
      <c r="F9" s="12">
        <f>(E9-$E$8)</f>
        <v>3.2000000000000001E-2</v>
      </c>
      <c r="G9" s="12">
        <f>LOG(B9)</f>
        <v>-0.88460658129793046</v>
      </c>
      <c r="H9" s="12">
        <f>LOG(F9)</f>
        <v>-1.494850021680094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5">
        <v>0.158</v>
      </c>
      <c r="D10" s="66">
        <v>0.161</v>
      </c>
      <c r="E10" s="11">
        <f t="shared" si="0"/>
        <v>0.1595</v>
      </c>
      <c r="F10" s="12">
        <f>(E10-$E$8)</f>
        <v>0.10300000000000001</v>
      </c>
      <c r="G10" s="12">
        <f>LOG(B10)</f>
        <v>-0.37316887913897734</v>
      </c>
      <c r="H10" s="12">
        <f>LOG(F10)</f>
        <v>-0.98716277529482777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5">
        <v>0.317</v>
      </c>
      <c r="D11" s="66">
        <v>0.33400000000000002</v>
      </c>
      <c r="E11" s="11">
        <f t="shared" si="0"/>
        <v>0.32550000000000001</v>
      </c>
      <c r="F11" s="12">
        <f>(E11-$E$8)</f>
        <v>0.26900000000000002</v>
      </c>
      <c r="G11" s="12">
        <f>LOG(B11)</f>
        <v>0.11248842805866238</v>
      </c>
      <c r="H11" s="12">
        <f>LOG(F11)</f>
        <v>-0.57024771999759194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5">
        <v>0.83899999999999997</v>
      </c>
      <c r="D12" s="66">
        <v>0.90600000000000003</v>
      </c>
      <c r="E12" s="11">
        <f t="shared" si="0"/>
        <v>0.87250000000000005</v>
      </c>
      <c r="F12" s="12">
        <f>(E12-$E$8)</f>
        <v>0.81600000000000006</v>
      </c>
      <c r="G12" s="12">
        <f>LOG(B12)</f>
        <v>0.65530550328118742</v>
      </c>
      <c r="H12" s="12">
        <f>LOG(F12)</f>
        <v>-8.8309841246138818E-2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 t="shared" si="1"/>
        <v>9</v>
      </c>
      <c r="C13" s="65">
        <v>1.5589999999999999</v>
      </c>
      <c r="D13" s="65">
        <v>1.538</v>
      </c>
      <c r="E13" s="11">
        <f t="shared" si="0"/>
        <v>1.5485</v>
      </c>
      <c r="F13" s="12">
        <f>(E13-$E$8)</f>
        <v>1.492</v>
      </c>
      <c r="G13" s="12">
        <f>LOG(B13)</f>
        <v>0.95424250943932487</v>
      </c>
      <c r="H13" s="12">
        <f>LOG(F13)</f>
        <v>0.17376882313664999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0.90081007257769696</v>
      </c>
      <c r="N15"/>
    </row>
    <row r="16" spans="1:20" ht="15">
      <c r="A16" s="5" t="s">
        <v>11</v>
      </c>
      <c r="B16" s="11">
        <f>INTERCEPT(H9:H13,G9:G13)</f>
        <v>-0.67700250049582256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7">
        <v>0.58799999999999997</v>
      </c>
      <c r="C22" s="67">
        <v>0.57399999999999995</v>
      </c>
      <c r="D22" s="27">
        <f>AVERAGE(B22:C22)</f>
        <v>0.58099999999999996</v>
      </c>
      <c r="E22" s="27">
        <f t="shared" ref="E22:E27" si="2">D22-E$8</f>
        <v>0.52449999999999997</v>
      </c>
      <c r="F22" s="27">
        <f>LOG(E22)</f>
        <v>-0.28025450747042335</v>
      </c>
      <c r="G22" s="28">
        <f>(F22-$B$16)/$B$15</f>
        <v>0.44043467663510033</v>
      </c>
      <c r="H22" s="28">
        <f>10^G22</f>
        <v>2.756986735597553</v>
      </c>
      <c r="I22" s="29">
        <v>500</v>
      </c>
      <c r="J22" s="30">
        <f>(H22*I22)</f>
        <v>1378.4933677987765</v>
      </c>
      <c r="K22" s="31">
        <f>(0.05*J22/1000)*1000</f>
        <v>68.92466838993883</v>
      </c>
      <c r="L22" s="32">
        <f>K22+K40+K50</f>
        <v>69.417537577603255</v>
      </c>
      <c r="M22" s="33">
        <f>(L22*1000000/50000)/1000</f>
        <v>1.388350751552065</v>
      </c>
      <c r="N22" s="34"/>
    </row>
    <row r="23" spans="1:17" ht="15">
      <c r="B23" s="67">
        <v>0.58499999999999996</v>
      </c>
      <c r="C23" s="67">
        <v>0.56699999999999995</v>
      </c>
      <c r="D23" s="27">
        <f t="shared" ref="D23:D27" si="3">AVERAGE(B23:C23)</f>
        <v>0.57599999999999996</v>
      </c>
      <c r="E23" s="27">
        <f t="shared" si="2"/>
        <v>0.51949999999999996</v>
      </c>
      <c r="F23" s="27">
        <f t="shared" ref="F23:F27" si="4">LOG(E23)</f>
        <v>-0.28441444810680383</v>
      </c>
      <c r="G23" s="28">
        <f t="shared" ref="G23:G27" si="5">(F23-$B$16)/$B$15</f>
        <v>0.43581667694458098</v>
      </c>
      <c r="H23" s="28">
        <f t="shared" ref="H23:H27" si="6">10^G23</f>
        <v>2.7278260781658612</v>
      </c>
      <c r="I23" s="29">
        <v>500</v>
      </c>
      <c r="J23" s="30">
        <f t="shared" ref="J23:J27" si="7">(H23*I23)</f>
        <v>1363.9130390829307</v>
      </c>
      <c r="K23" s="31">
        <f t="shared" ref="K23:K27" si="8">(0.05*J23/1000)*1000</f>
        <v>68.195651954146541</v>
      </c>
      <c r="L23" s="32">
        <f>K23+K41+K51</f>
        <v>68.79536284302327</v>
      </c>
      <c r="M23" s="33">
        <f t="shared" ref="M23:M27" si="9">(L23*1000000/50000)/1000</f>
        <v>1.3759072568604653</v>
      </c>
      <c r="N23" s="34"/>
    </row>
    <row r="24" spans="1:17" ht="15">
      <c r="B24" s="67">
        <v>0.59199999999999997</v>
      </c>
      <c r="C24" s="67">
        <v>0.57699999999999996</v>
      </c>
      <c r="D24" s="27">
        <f t="shared" si="3"/>
        <v>0.58450000000000002</v>
      </c>
      <c r="E24" s="27">
        <f t="shared" si="2"/>
        <v>0.52800000000000002</v>
      </c>
      <c r="F24" s="27">
        <f t="shared" si="4"/>
        <v>-0.27736607746618774</v>
      </c>
      <c r="G24" s="28">
        <f t="shared" si="5"/>
        <v>0.44364115721537434</v>
      </c>
      <c r="H24" s="28">
        <f t="shared" si="6"/>
        <v>2.777417433682325</v>
      </c>
      <c r="I24" s="29">
        <v>500</v>
      </c>
      <c r="J24" s="30">
        <f t="shared" si="7"/>
        <v>1388.7087168411624</v>
      </c>
      <c r="K24" s="31">
        <f t="shared" si="8"/>
        <v>69.435435842058126</v>
      </c>
      <c r="L24" s="32">
        <f t="shared" ref="L24:L27" si="10">K24+K42+K52</f>
        <v>70.113574543006109</v>
      </c>
      <c r="M24" s="33">
        <f t="shared" si="9"/>
        <v>1.4022714908601221</v>
      </c>
      <c r="N24" s="34"/>
    </row>
    <row r="25" spans="1:17" ht="15">
      <c r="A25" s="1" t="s">
        <v>26</v>
      </c>
      <c r="B25" s="67">
        <v>0.45800000000000002</v>
      </c>
      <c r="C25" s="67">
        <v>0.38800000000000001</v>
      </c>
      <c r="D25" s="27">
        <f t="shared" si="3"/>
        <v>0.42300000000000004</v>
      </c>
      <c r="E25" s="27">
        <f t="shared" si="2"/>
        <v>0.36650000000000005</v>
      </c>
      <c r="F25" s="27">
        <f t="shared" si="4"/>
        <v>-0.43592602102285322</v>
      </c>
      <c r="G25" s="28">
        <f t="shared" si="5"/>
        <v>0.26762187370210155</v>
      </c>
      <c r="H25" s="28">
        <f t="shared" si="6"/>
        <v>1.8519185151290665</v>
      </c>
      <c r="I25" s="29">
        <v>500</v>
      </c>
      <c r="J25" s="30">
        <f t="shared" si="7"/>
        <v>925.95925756453323</v>
      </c>
      <c r="K25" s="31">
        <f t="shared" si="8"/>
        <v>46.297962878226663</v>
      </c>
      <c r="L25" s="32">
        <f t="shared" si="10"/>
        <v>47.381327693582925</v>
      </c>
      <c r="M25" s="33">
        <f t="shared" si="9"/>
        <v>0.94762655387165839</v>
      </c>
      <c r="N25" s="34"/>
    </row>
    <row r="26" spans="1:17" ht="15">
      <c r="B26" s="67">
        <v>0.60599999999999998</v>
      </c>
      <c r="C26" s="67">
        <v>0.499</v>
      </c>
      <c r="D26" s="27">
        <f t="shared" si="3"/>
        <v>0.55249999999999999</v>
      </c>
      <c r="E26" s="27">
        <f t="shared" si="2"/>
        <v>0.496</v>
      </c>
      <c r="F26" s="27">
        <f t="shared" si="4"/>
        <v>-0.30451832350980257</v>
      </c>
      <c r="G26" s="28">
        <f t="shared" si="5"/>
        <v>0.4134991252042115</v>
      </c>
      <c r="H26" s="28">
        <f t="shared" si="6"/>
        <v>2.5911892019383944</v>
      </c>
      <c r="I26" s="29">
        <v>500</v>
      </c>
      <c r="J26" s="30">
        <f t="shared" si="7"/>
        <v>1295.5946009691972</v>
      </c>
      <c r="K26" s="31">
        <f t="shared" si="8"/>
        <v>64.779730048459868</v>
      </c>
      <c r="L26" s="32">
        <f t="shared" si="10"/>
        <v>66.077396324877384</v>
      </c>
      <c r="M26" s="33">
        <f t="shared" si="9"/>
        <v>1.3215479264975476</v>
      </c>
      <c r="N26" s="34"/>
    </row>
    <row r="27" spans="1:17" ht="15">
      <c r="B27" s="67">
        <v>0.52600000000000002</v>
      </c>
      <c r="C27" s="67">
        <v>0.51400000000000001</v>
      </c>
      <c r="D27" s="27">
        <f t="shared" si="3"/>
        <v>0.52</v>
      </c>
      <c r="E27" s="27">
        <f t="shared" si="2"/>
        <v>0.46350000000000002</v>
      </c>
      <c r="F27" s="27">
        <f t="shared" si="4"/>
        <v>-0.33395026151948409</v>
      </c>
      <c r="G27" s="28">
        <f t="shared" si="5"/>
        <v>0.38082637996562746</v>
      </c>
      <c r="H27" s="28">
        <f t="shared" si="6"/>
        <v>2.4034017882088032</v>
      </c>
      <c r="I27" s="29">
        <v>500</v>
      </c>
      <c r="J27" s="30">
        <f t="shared" si="7"/>
        <v>1201.7008941044016</v>
      </c>
      <c r="K27" s="31">
        <f t="shared" si="8"/>
        <v>60.085044705220085</v>
      </c>
      <c r="L27" s="32">
        <f t="shared" si="10"/>
        <v>61.423706071823204</v>
      </c>
      <c r="M27" s="33">
        <f t="shared" si="9"/>
        <v>1.2284741214364641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7">
        <v>0.58799999999999997</v>
      </c>
      <c r="C31" s="67">
        <v>0.57399999999999995</v>
      </c>
      <c r="D31" s="27">
        <f t="shared" ref="D31:D36" si="11">AVERAGE(B31:C31)</f>
        <v>0.58099999999999996</v>
      </c>
      <c r="E31" s="27">
        <f t="shared" ref="E31:E36" si="12">D31-E$8</f>
        <v>0.52449999999999997</v>
      </c>
      <c r="F31" s="27">
        <f>LOG(E31)</f>
        <v>-0.28025450747042335</v>
      </c>
      <c r="G31" s="28">
        <f>(F31-$B$16)/$B$15</f>
        <v>0.44043467663510033</v>
      </c>
      <c r="H31" s="28">
        <f>10^G31</f>
        <v>2.756986735597553</v>
      </c>
      <c r="I31" s="29">
        <v>500</v>
      </c>
      <c r="J31" s="30">
        <f>(H31*I31)</f>
        <v>1378.4933677987765</v>
      </c>
      <c r="K31" s="31">
        <f>(0.05*J31/1000)*1000</f>
        <v>68.92466838993883</v>
      </c>
      <c r="L31" s="32">
        <f>K31+K50</f>
        <v>69.188633937495837</v>
      </c>
      <c r="M31" s="33">
        <f>(L31*1000000/50000)/1000</f>
        <v>1.3837726787499169</v>
      </c>
      <c r="N31" s="35"/>
      <c r="Q31"/>
    </row>
    <row r="32" spans="1:17" ht="15">
      <c r="B32" s="67">
        <v>0.58499999999999996</v>
      </c>
      <c r="C32" s="67">
        <v>0.56699999999999995</v>
      </c>
      <c r="D32" s="27">
        <f t="shared" si="11"/>
        <v>0.57599999999999996</v>
      </c>
      <c r="E32" s="27">
        <f t="shared" si="12"/>
        <v>0.51949999999999996</v>
      </c>
      <c r="F32" s="27">
        <f t="shared" ref="F32:F36" si="13">LOG(E32)</f>
        <v>-0.28441444810680383</v>
      </c>
      <c r="G32" s="28">
        <f t="shared" ref="G32:G36" si="14">(F32-$B$16)/$B$15</f>
        <v>0.43581667694458098</v>
      </c>
      <c r="H32" s="28">
        <f t="shared" ref="H32:H36" si="15">10^G32</f>
        <v>2.7278260781658612</v>
      </c>
      <c r="I32" s="29">
        <v>500</v>
      </c>
      <c r="J32" s="30">
        <f t="shared" ref="J32:J36" si="16">(H32*I32)</f>
        <v>1363.9130390829307</v>
      </c>
      <c r="K32" s="31">
        <f t="shared" ref="K32:K36" si="17">(0.05*J32/1000)*1000</f>
        <v>68.195651954146541</v>
      </c>
      <c r="L32" s="32">
        <f>K32+K51</f>
        <v>68.541967481557151</v>
      </c>
      <c r="M32" s="33">
        <f t="shared" ref="M32:M36" si="18">(L32*1000000/50000)/1000</f>
        <v>1.3708393496311431</v>
      </c>
      <c r="N32" s="36"/>
      <c r="Q32"/>
    </row>
    <row r="33" spans="1:21" ht="15">
      <c r="B33" s="67">
        <v>0.59199999999999997</v>
      </c>
      <c r="C33" s="67">
        <v>0.57699999999999996</v>
      </c>
      <c r="D33" s="27">
        <f t="shared" si="11"/>
        <v>0.58450000000000002</v>
      </c>
      <c r="E33" s="27">
        <f t="shared" si="12"/>
        <v>0.52800000000000002</v>
      </c>
      <c r="F33" s="27">
        <f t="shared" si="13"/>
        <v>-0.27736607746618774</v>
      </c>
      <c r="G33" s="28">
        <f t="shared" si="14"/>
        <v>0.44364115721537434</v>
      </c>
      <c r="H33" s="28">
        <f t="shared" si="15"/>
        <v>2.777417433682325</v>
      </c>
      <c r="I33" s="29">
        <v>500</v>
      </c>
      <c r="J33" s="30">
        <f t="shared" si="16"/>
        <v>1388.7087168411624</v>
      </c>
      <c r="K33" s="31">
        <f t="shared" si="17"/>
        <v>69.435435842058126</v>
      </c>
      <c r="L33" s="32">
        <f t="shared" ref="L33:L36" si="19">K33+K52</f>
        <v>69.774505192532118</v>
      </c>
      <c r="M33" s="33">
        <f t="shared" si="18"/>
        <v>1.3954901038506424</v>
      </c>
      <c r="N33" s="36"/>
      <c r="Q33"/>
      <c r="R33"/>
      <c r="S33"/>
    </row>
    <row r="34" spans="1:21" ht="15">
      <c r="A34" s="1" t="s">
        <v>26</v>
      </c>
      <c r="B34" s="67">
        <v>0.45800000000000002</v>
      </c>
      <c r="C34" s="67">
        <v>0.38800000000000001</v>
      </c>
      <c r="D34" s="27">
        <f t="shared" si="11"/>
        <v>0.42300000000000004</v>
      </c>
      <c r="E34" s="27">
        <f t="shared" si="12"/>
        <v>0.36650000000000005</v>
      </c>
      <c r="F34" s="27">
        <f t="shared" si="13"/>
        <v>-0.43592602102285322</v>
      </c>
      <c r="G34" s="28">
        <f t="shared" si="14"/>
        <v>0.26762187370210155</v>
      </c>
      <c r="H34" s="28">
        <f t="shared" si="15"/>
        <v>1.8519185151290665</v>
      </c>
      <c r="I34" s="29">
        <v>500</v>
      </c>
      <c r="J34" s="30">
        <f t="shared" si="16"/>
        <v>925.95925756453323</v>
      </c>
      <c r="K34" s="31">
        <f t="shared" si="17"/>
        <v>46.297962878226663</v>
      </c>
      <c r="L34" s="32">
        <f t="shared" si="19"/>
        <v>47.155902357986008</v>
      </c>
      <c r="M34" s="33">
        <f t="shared" si="18"/>
        <v>0.94311804715972014</v>
      </c>
      <c r="N34" s="36"/>
      <c r="Q34"/>
      <c r="R34"/>
      <c r="S34"/>
    </row>
    <row r="35" spans="1:21" ht="15">
      <c r="B35" s="67">
        <v>0.60599999999999998</v>
      </c>
      <c r="C35" s="67">
        <v>0.499</v>
      </c>
      <c r="D35" s="27">
        <f t="shared" si="11"/>
        <v>0.55249999999999999</v>
      </c>
      <c r="E35" s="27">
        <f t="shared" si="12"/>
        <v>0.496</v>
      </c>
      <c r="F35" s="27">
        <f t="shared" si="13"/>
        <v>-0.30451832350980257</v>
      </c>
      <c r="G35" s="28">
        <f t="shared" si="14"/>
        <v>0.4134991252042115</v>
      </c>
      <c r="H35" s="28">
        <f t="shared" si="15"/>
        <v>2.5911892019383944</v>
      </c>
      <c r="I35" s="29">
        <v>500</v>
      </c>
      <c r="J35" s="30">
        <f t="shared" si="16"/>
        <v>1295.5946009691972</v>
      </c>
      <c r="K35" s="31">
        <f t="shared" si="17"/>
        <v>64.779730048459868</v>
      </c>
      <c r="L35" s="32">
        <f t="shared" si="19"/>
        <v>65.602028769480782</v>
      </c>
      <c r="M35" s="33">
        <f t="shared" si="18"/>
        <v>1.3120405753896156</v>
      </c>
      <c r="N35" s="36"/>
      <c r="Q35"/>
      <c r="R35"/>
      <c r="S35"/>
    </row>
    <row r="36" spans="1:21" ht="15">
      <c r="B36" s="67">
        <v>0.52600000000000002</v>
      </c>
      <c r="C36" s="67">
        <v>0.51400000000000001</v>
      </c>
      <c r="D36" s="27">
        <f t="shared" si="11"/>
        <v>0.52</v>
      </c>
      <c r="E36" s="27">
        <f t="shared" si="12"/>
        <v>0.46350000000000002</v>
      </c>
      <c r="F36" s="27">
        <f t="shared" si="13"/>
        <v>-0.33395026151948409</v>
      </c>
      <c r="G36" s="28">
        <f t="shared" si="14"/>
        <v>0.38082637996562746</v>
      </c>
      <c r="H36" s="28">
        <f t="shared" si="15"/>
        <v>2.4034017882088032</v>
      </c>
      <c r="I36" s="29">
        <v>500</v>
      </c>
      <c r="J36" s="30">
        <f t="shared" si="16"/>
        <v>1201.7008941044016</v>
      </c>
      <c r="K36" s="31">
        <f t="shared" si="17"/>
        <v>60.085044705220085</v>
      </c>
      <c r="L36" s="32">
        <f t="shared" si="19"/>
        <v>60.899443795410718</v>
      </c>
      <c r="M36" s="33">
        <f t="shared" si="18"/>
        <v>1.2179888759082145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7">
        <v>8.6999999999999994E-2</v>
      </c>
      <c r="C40" s="67">
        <v>9.9000000000000005E-2</v>
      </c>
      <c r="D40" s="27">
        <f>AVERAGE(B40:C40)</f>
        <v>9.2999999999999999E-2</v>
      </c>
      <c r="E40" s="27">
        <f t="shared" ref="E40:E45" si="20">D40-E$8</f>
        <v>3.6500000000000005E-2</v>
      </c>
      <c r="F40" s="27">
        <f t="shared" ref="F40:F45" si="21">LOG(E40)</f>
        <v>-1.4377071355435251</v>
      </c>
      <c r="G40" s="28">
        <f t="shared" ref="G40:G45" si="22">(F40-$B$16)/$B$15</f>
        <v>-0.84446728362053258</v>
      </c>
      <c r="H40" s="27">
        <f t="shared" ref="H40:H45" si="23">10^G40</f>
        <v>0.14306477506714074</v>
      </c>
      <c r="I40" s="41">
        <v>16</v>
      </c>
      <c r="J40" s="42">
        <f t="shared" ref="J40:J45" si="24">H40*I40</f>
        <v>2.2890364010742519</v>
      </c>
      <c r="K40" s="30">
        <f>(0.1*J40/1000)*1000</f>
        <v>0.2289036401074252</v>
      </c>
      <c r="L40" s="43">
        <f>K40*100/L22</f>
        <v>0.32974900593604206</v>
      </c>
      <c r="M40" s="30">
        <f>AVERAGE(L40:L42)</f>
        <v>0.39389373048486293</v>
      </c>
      <c r="N40" s="44">
        <f>STDEV(L40:L42)</f>
        <v>8.0047446084015761E-2</v>
      </c>
      <c r="R40"/>
      <c r="S40"/>
      <c r="T40"/>
      <c r="U40"/>
    </row>
    <row r="41" spans="1:21" ht="15">
      <c r="B41" s="67">
        <v>0.10100000000000001</v>
      </c>
      <c r="C41" s="67">
        <v>9.1999999999999998E-2</v>
      </c>
      <c r="D41" s="27">
        <f t="shared" ref="D41:D45" si="25">AVERAGE(B41:C41)</f>
        <v>9.6500000000000002E-2</v>
      </c>
      <c r="E41" s="27">
        <f t="shared" si="20"/>
        <v>4.0000000000000008E-2</v>
      </c>
      <c r="F41" s="27">
        <f t="shared" si="21"/>
        <v>-1.3979400086720375</v>
      </c>
      <c r="G41" s="28">
        <f t="shared" si="22"/>
        <v>-0.80032132202210959</v>
      </c>
      <c r="H41" s="27">
        <f t="shared" si="23"/>
        <v>0.15837210091632228</v>
      </c>
      <c r="I41" s="41">
        <v>16</v>
      </c>
      <c r="J41" s="42">
        <f t="shared" si="24"/>
        <v>2.5339536146611565</v>
      </c>
      <c r="K41" s="30">
        <f t="shared" ref="K41:K45" si="26">(0.1*J41/1000)*1000</f>
        <v>0.25339536146611569</v>
      </c>
      <c r="L41" s="43">
        <f t="shared" ref="L41:L45" si="27">K41*100/L23</f>
        <v>0.36833203721057661</v>
      </c>
      <c r="M41" s="30"/>
      <c r="N41" s="44"/>
      <c r="R41"/>
      <c r="S41"/>
      <c r="T41"/>
      <c r="U41"/>
    </row>
    <row r="42" spans="1:21" s="17" customFormat="1" ht="15">
      <c r="A42" s="1"/>
      <c r="B42" s="67">
        <v>0.114</v>
      </c>
      <c r="C42" s="67">
        <v>0.10299999999999999</v>
      </c>
      <c r="D42" s="27">
        <f t="shared" si="25"/>
        <v>0.1085</v>
      </c>
      <c r="E42" s="27">
        <f t="shared" si="20"/>
        <v>5.2000000000000005E-2</v>
      </c>
      <c r="F42" s="27">
        <f t="shared" si="21"/>
        <v>-1.2839966563652008</v>
      </c>
      <c r="G42" s="28">
        <f t="shared" si="22"/>
        <v>-0.67383144832344621</v>
      </c>
      <c r="H42" s="27">
        <f t="shared" si="23"/>
        <v>0.21191834404624801</v>
      </c>
      <c r="I42" s="41">
        <v>16</v>
      </c>
      <c r="J42" s="42">
        <f t="shared" si="24"/>
        <v>3.3906935047399682</v>
      </c>
      <c r="K42" s="30">
        <f t="shared" si="26"/>
        <v>0.33906935047399683</v>
      </c>
      <c r="L42" s="43">
        <f t="shared" si="27"/>
        <v>0.48360014830797027</v>
      </c>
      <c r="M42" s="30"/>
      <c r="N42" s="44"/>
      <c r="R42"/>
      <c r="S42"/>
      <c r="T42"/>
      <c r="U42"/>
    </row>
    <row r="43" spans="1:21" ht="15">
      <c r="A43" s="1" t="s">
        <v>34</v>
      </c>
      <c r="B43" s="67">
        <v>7.3999999999999996E-2</v>
      </c>
      <c r="C43" s="67">
        <v>0.111</v>
      </c>
      <c r="D43" s="27">
        <f t="shared" si="25"/>
        <v>9.2499999999999999E-2</v>
      </c>
      <c r="E43" s="27">
        <f t="shared" si="20"/>
        <v>3.6000000000000004E-2</v>
      </c>
      <c r="F43" s="27">
        <f t="shared" si="21"/>
        <v>-1.4436974992327127</v>
      </c>
      <c r="G43" s="28">
        <f t="shared" si="22"/>
        <v>-0.85111725776219149</v>
      </c>
      <c r="H43" s="27">
        <f t="shared" si="23"/>
        <v>0.1408908347480744</v>
      </c>
      <c r="I43" s="41">
        <v>16</v>
      </c>
      <c r="J43" s="42">
        <f t="shared" si="24"/>
        <v>2.2542533559691904</v>
      </c>
      <c r="K43" s="30">
        <f t="shared" si="26"/>
        <v>0.22542533559691905</v>
      </c>
      <c r="L43" s="43">
        <f t="shared" si="27"/>
        <v>0.47576829643684604</v>
      </c>
      <c r="M43" s="30">
        <f>AVERAGE(L43:L45)</f>
        <v>0.68289878509985069</v>
      </c>
      <c r="N43" s="44">
        <f>STDEV(L43:L45)</f>
        <v>0.19150323808148112</v>
      </c>
      <c r="R43"/>
      <c r="S43"/>
      <c r="T43"/>
      <c r="U43"/>
    </row>
    <row r="44" spans="1:21" ht="15">
      <c r="A44" s="45"/>
      <c r="B44" s="67">
        <v>0.126</v>
      </c>
      <c r="C44" s="67">
        <v>0.128</v>
      </c>
      <c r="D44" s="27">
        <f t="shared" si="25"/>
        <v>0.127</v>
      </c>
      <c r="E44" s="27">
        <f t="shared" si="20"/>
        <v>7.0500000000000007E-2</v>
      </c>
      <c r="F44" s="27">
        <f t="shared" si="21"/>
        <v>-1.1518108830086013</v>
      </c>
      <c r="G44" s="28">
        <f t="shared" si="22"/>
        <v>-0.52709044555207885</v>
      </c>
      <c r="H44" s="27">
        <f t="shared" si="23"/>
        <v>0.29710472212287226</v>
      </c>
      <c r="I44" s="41">
        <v>16</v>
      </c>
      <c r="J44" s="42">
        <f t="shared" si="24"/>
        <v>4.7536755539659561</v>
      </c>
      <c r="K44" s="30">
        <f t="shared" si="26"/>
        <v>0.47536755539659564</v>
      </c>
      <c r="L44" s="43">
        <f t="shared" si="27"/>
        <v>0.71941023986386277</v>
      </c>
      <c r="M44" s="30"/>
      <c r="N44" s="44"/>
      <c r="R44"/>
      <c r="S44"/>
      <c r="T44"/>
      <c r="U44"/>
    </row>
    <row r="45" spans="1:21" ht="15">
      <c r="A45" s="46"/>
      <c r="B45" s="67">
        <v>0.129</v>
      </c>
      <c r="C45" s="67">
        <v>0.13800000000000001</v>
      </c>
      <c r="D45" s="27">
        <f t="shared" si="25"/>
        <v>0.13350000000000001</v>
      </c>
      <c r="E45" s="27">
        <f t="shared" si="20"/>
        <v>7.7000000000000013E-2</v>
      </c>
      <c r="F45" s="27">
        <f t="shared" si="21"/>
        <v>-1.1135092748275182</v>
      </c>
      <c r="G45" s="28">
        <f t="shared" si="22"/>
        <v>-0.48457137372211817</v>
      </c>
      <c r="H45" s="27">
        <f t="shared" si="23"/>
        <v>0.32766392275780332</v>
      </c>
      <c r="I45" s="41">
        <v>16</v>
      </c>
      <c r="J45" s="42">
        <f t="shared" si="24"/>
        <v>5.2426227641248531</v>
      </c>
      <c r="K45" s="30">
        <f t="shared" si="26"/>
        <v>0.52426227641248535</v>
      </c>
      <c r="L45" s="43">
        <f t="shared" si="27"/>
        <v>0.85351781899884305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7">
        <v>9.2999999999999999E-2</v>
      </c>
      <c r="C50" s="67">
        <v>0.10299999999999999</v>
      </c>
      <c r="D50" s="27">
        <f>AVERAGE(B50:C50)</f>
        <v>9.8000000000000004E-2</v>
      </c>
      <c r="E50" s="27">
        <f t="shared" ref="E50:E55" si="28">D50-E$8</f>
        <v>4.1500000000000009E-2</v>
      </c>
      <c r="F50" s="27">
        <f t="shared" ref="F50:F55" si="29">LOG(E50)</f>
        <v>-1.3819519032879073</v>
      </c>
      <c r="G50" s="28">
        <f t="shared" ref="G50:G55" si="30">(F50-$B$16)/$B$15</f>
        <v>-0.78257273564320762</v>
      </c>
      <c r="H50" s="27">
        <f t="shared" ref="H50:H55" si="31">10^G50</f>
        <v>0.16497846722313347</v>
      </c>
      <c r="I50" s="41">
        <v>16</v>
      </c>
      <c r="J50" s="42">
        <f t="shared" ref="J50:J55" si="32">H50*I50</f>
        <v>2.6396554755701356</v>
      </c>
      <c r="K50" s="30">
        <f>(0.1*J50/1000)*1000</f>
        <v>0.26396554755701357</v>
      </c>
      <c r="L50" s="43">
        <f t="shared" ref="L50:L55" si="33">K50*100/L31</f>
        <v>0.38151576716412233</v>
      </c>
      <c r="M50" s="30">
        <f>AVERAGE(L50:L52)</f>
        <v>0.45757550981735023</v>
      </c>
      <c r="N50" s="44">
        <f>STDEV(L50:L52)</f>
        <v>6.6573536640782E-2</v>
      </c>
      <c r="O50" s="48">
        <f>L50/L40</f>
        <v>1.1569883769054361</v>
      </c>
      <c r="P50" s="30">
        <f>AVERAGE(O50:O52)</f>
        <v>1.1778669424834787</v>
      </c>
      <c r="Q50" s="44">
        <f>STDEV(O50:O52)</f>
        <v>0.18433566160511472</v>
      </c>
      <c r="S50"/>
      <c r="T50"/>
    </row>
    <row r="51" spans="1:25" ht="15">
      <c r="B51" s="67">
        <v>0.111</v>
      </c>
      <c r="C51" s="67">
        <v>0.108</v>
      </c>
      <c r="D51" s="27">
        <f t="shared" ref="D51:D55" si="34">AVERAGE(B51:C51)</f>
        <v>0.1095</v>
      </c>
      <c r="E51" s="27">
        <f t="shared" si="28"/>
        <v>5.3000000000000005E-2</v>
      </c>
      <c r="F51" s="27">
        <f t="shared" si="29"/>
        <v>-1.2757241303992108</v>
      </c>
      <c r="G51" s="28">
        <f t="shared" si="30"/>
        <v>-0.66464801863297007</v>
      </c>
      <c r="H51" s="27">
        <f t="shared" si="31"/>
        <v>0.21644720463163436</v>
      </c>
      <c r="I51" s="41">
        <v>16</v>
      </c>
      <c r="J51" s="42">
        <f t="shared" si="32"/>
        <v>3.4631552741061498</v>
      </c>
      <c r="K51" s="30">
        <f t="shared" ref="K51:K55" si="35">(0.1*J51/1000)*1000</f>
        <v>0.346315527410615</v>
      </c>
      <c r="L51" s="43">
        <f t="shared" si="33"/>
        <v>0.50526055807166526</v>
      </c>
      <c r="M51" s="30"/>
      <c r="N51" s="44"/>
      <c r="O51" s="2">
        <f t="shared" ref="O51:O55" si="36">L51/L41</f>
        <v>1.3717529485028372</v>
      </c>
      <c r="P51" s="30"/>
      <c r="Q51" s="44"/>
      <c r="S51"/>
      <c r="T51"/>
    </row>
    <row r="52" spans="1:25" ht="15">
      <c r="B52" s="67">
        <v>0.112</v>
      </c>
      <c r="C52" s="67">
        <v>0.105</v>
      </c>
      <c r="D52" s="27">
        <f t="shared" si="34"/>
        <v>0.1085</v>
      </c>
      <c r="E52" s="27">
        <f t="shared" si="28"/>
        <v>5.2000000000000005E-2</v>
      </c>
      <c r="F52" s="27">
        <f t="shared" si="29"/>
        <v>-1.2839966563652008</v>
      </c>
      <c r="G52" s="28">
        <f t="shared" si="30"/>
        <v>-0.67383144832344621</v>
      </c>
      <c r="H52" s="27">
        <f t="shared" si="31"/>
        <v>0.21191834404624801</v>
      </c>
      <c r="I52" s="41">
        <v>16</v>
      </c>
      <c r="J52" s="42">
        <f t="shared" si="32"/>
        <v>3.3906935047399682</v>
      </c>
      <c r="K52" s="30">
        <f t="shared" si="35"/>
        <v>0.33906935047399683</v>
      </c>
      <c r="L52" s="43">
        <f t="shared" si="33"/>
        <v>0.485950204216263</v>
      </c>
      <c r="M52" s="30"/>
      <c r="N52" s="44"/>
      <c r="O52" s="2">
        <f t="shared" si="36"/>
        <v>1.0048595020421627</v>
      </c>
      <c r="P52" s="30"/>
      <c r="Q52" s="44"/>
      <c r="S52"/>
      <c r="T52"/>
    </row>
    <row r="53" spans="1:25" ht="15">
      <c r="A53" s="1" t="s">
        <v>26</v>
      </c>
      <c r="B53" s="67">
        <v>0.17499999999999999</v>
      </c>
      <c r="C53" s="67">
        <v>0.17799999999999999</v>
      </c>
      <c r="D53" s="27">
        <f t="shared" si="34"/>
        <v>0.17649999999999999</v>
      </c>
      <c r="E53" s="27">
        <f t="shared" si="28"/>
        <v>0.12</v>
      </c>
      <c r="F53" s="27">
        <f t="shared" si="29"/>
        <v>-0.92081875395237522</v>
      </c>
      <c r="G53" s="28">
        <f t="shared" si="30"/>
        <v>-0.27066332946174171</v>
      </c>
      <c r="H53" s="27">
        <f t="shared" si="31"/>
        <v>0.53621217484958905</v>
      </c>
      <c r="I53" s="41">
        <v>16</v>
      </c>
      <c r="J53" s="42">
        <f t="shared" si="32"/>
        <v>8.5793947975934248</v>
      </c>
      <c r="K53" s="30">
        <f t="shared" si="35"/>
        <v>0.85793947975934248</v>
      </c>
      <c r="L53" s="43">
        <f t="shared" si="33"/>
        <v>1.8193681742027943</v>
      </c>
      <c r="M53" s="30">
        <f>AVERAGE(L53:L55)</f>
        <v>1.4700394988658356</v>
      </c>
      <c r="N53" s="44">
        <f>STDEV(L53:L55)</f>
        <v>0.30541663688681309</v>
      </c>
      <c r="O53" s="2">
        <f t="shared" si="36"/>
        <v>3.8240634944121354</v>
      </c>
      <c r="P53" s="30">
        <f>AVERAGE(O53:O55)</f>
        <v>2.3777356247226651</v>
      </c>
      <c r="Q53" s="44">
        <f>STDEV(O53:O55)</f>
        <v>1.2556287245301136</v>
      </c>
      <c r="S53"/>
      <c r="T53"/>
    </row>
    <row r="54" spans="1:25" ht="15">
      <c r="A54" s="45"/>
      <c r="B54" s="67">
        <v>0.17899999999999999</v>
      </c>
      <c r="C54" s="67">
        <v>0.16500000000000001</v>
      </c>
      <c r="D54" s="27">
        <f t="shared" si="34"/>
        <v>0.17199999999999999</v>
      </c>
      <c r="E54" s="27">
        <f t="shared" si="28"/>
        <v>0.11549999999999999</v>
      </c>
      <c r="F54" s="27">
        <f t="shared" si="29"/>
        <v>-0.93741801577183692</v>
      </c>
      <c r="G54" s="28">
        <f t="shared" si="30"/>
        <v>-0.28909036788501596</v>
      </c>
      <c r="H54" s="27">
        <f t="shared" si="31"/>
        <v>0.51393670063807395</v>
      </c>
      <c r="I54" s="41">
        <v>16</v>
      </c>
      <c r="J54" s="42">
        <f t="shared" si="32"/>
        <v>8.2229872102091832</v>
      </c>
      <c r="K54" s="30">
        <f t="shared" si="35"/>
        <v>0.82229872102091839</v>
      </c>
      <c r="L54" s="43">
        <f t="shared" si="33"/>
        <v>1.2534653827710069</v>
      </c>
      <c r="M54" s="30"/>
      <c r="N54" s="44"/>
      <c r="O54" s="2">
        <f t="shared" si="36"/>
        <v>1.742351322394585</v>
      </c>
      <c r="P54" s="30"/>
      <c r="Q54" s="44"/>
      <c r="S54"/>
      <c r="T54"/>
    </row>
    <row r="55" spans="1:25" ht="15">
      <c r="A55" s="46"/>
      <c r="B55" s="67">
        <v>0.17899999999999999</v>
      </c>
      <c r="C55" s="67">
        <v>0.16300000000000001</v>
      </c>
      <c r="D55" s="27">
        <f t="shared" si="34"/>
        <v>0.17099999999999999</v>
      </c>
      <c r="E55" s="27">
        <f t="shared" si="28"/>
        <v>0.11449999999999999</v>
      </c>
      <c r="F55" s="27">
        <f t="shared" si="29"/>
        <v>-0.94119451332409321</v>
      </c>
      <c r="G55" s="28">
        <f t="shared" si="30"/>
        <v>-0.29328270283687741</v>
      </c>
      <c r="H55" s="27">
        <f t="shared" si="31"/>
        <v>0.50899943136914427</v>
      </c>
      <c r="I55" s="41">
        <v>16</v>
      </c>
      <c r="J55" s="42">
        <f t="shared" si="32"/>
        <v>8.1439909019063084</v>
      </c>
      <c r="K55" s="30">
        <f t="shared" si="35"/>
        <v>0.81439909019063084</v>
      </c>
      <c r="L55" s="43">
        <f t="shared" si="33"/>
        <v>1.3372849396237056</v>
      </c>
      <c r="M55" s="30"/>
      <c r="N55" s="44"/>
      <c r="O55" s="2">
        <f t="shared" si="36"/>
        <v>1.566792057361275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1.1778669424834787</v>
      </c>
      <c r="O58" s="30">
        <f>Q50</f>
        <v>0.18433566160511472</v>
      </c>
    </row>
    <row r="59" spans="1:25" ht="15">
      <c r="D59"/>
      <c r="E59"/>
      <c r="G59"/>
      <c r="M59" s="2" t="s">
        <v>26</v>
      </c>
      <c r="N59" s="30">
        <f>P53</f>
        <v>2.3777356247226651</v>
      </c>
      <c r="O59" s="30">
        <f>Q53</f>
        <v>1.2556287245301136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0.39389373048486293</v>
      </c>
      <c r="C65" s="30">
        <f>N40</f>
        <v>8.0047446084015761E-2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0.45757550981735023</v>
      </c>
      <c r="C66" s="30">
        <f>N50</f>
        <v>6.6573536640782E-2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0.68289878509985069</v>
      </c>
      <c r="C67" s="30">
        <f>N43</f>
        <v>0.19150323808148112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1.4700394988658356</v>
      </c>
      <c r="C68" s="30">
        <f>N53</f>
        <v>0.30541663688681309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4" zoomScale="80" zoomScaleNormal="80" workbookViewId="0">
      <selection activeCell="D17" sqref="D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42208</v>
      </c>
    </row>
    <row r="2" spans="1:20">
      <c r="A2" s="1" t="s">
        <v>1</v>
      </c>
      <c r="B2" s="2">
        <v>73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52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51</v>
      </c>
      <c r="H7" s="10" t="s">
        <v>49</v>
      </c>
      <c r="N7"/>
      <c r="O7"/>
      <c r="P7"/>
    </row>
    <row r="8" spans="1:20" ht="15">
      <c r="A8" s="10">
        <v>0</v>
      </c>
      <c r="B8" s="10">
        <f>A8/23</f>
        <v>0</v>
      </c>
      <c r="C8" s="69">
        <v>5.1999999999999998E-2</v>
      </c>
      <c r="D8" s="69">
        <v>5.2999999999999999E-2</v>
      </c>
      <c r="E8" s="11">
        <f t="shared" ref="E8:E13" si="0">AVERAGE(C8:D8)</f>
        <v>5.2499999999999998E-2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3" si="1">A9/23</f>
        <v>0.13043478260869565</v>
      </c>
      <c r="C9" s="69">
        <v>8.3000000000000004E-2</v>
      </c>
      <c r="D9" s="69">
        <v>7.9000000000000001E-2</v>
      </c>
      <c r="E9" s="11">
        <f t="shared" si="0"/>
        <v>8.1000000000000003E-2</v>
      </c>
      <c r="F9" s="12">
        <f>(E9-$E$8)</f>
        <v>2.8500000000000004E-2</v>
      </c>
      <c r="G9" s="12">
        <f>LOG(B9)</f>
        <v>-0.88460658129793046</v>
      </c>
      <c r="H9" s="12">
        <f>LOG(F9)</f>
        <v>-1.5451551399914898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9">
        <v>0.156</v>
      </c>
      <c r="D10" s="69">
        <v>0.16400000000000001</v>
      </c>
      <c r="E10" s="11">
        <f t="shared" si="0"/>
        <v>0.16</v>
      </c>
      <c r="F10" s="12">
        <f>(E10-$E$8)</f>
        <v>0.10750000000000001</v>
      </c>
      <c r="G10" s="12">
        <f>LOG(B10)</f>
        <v>-0.37316887913897734</v>
      </c>
      <c r="H10" s="12">
        <f>LOG(F10)</f>
        <v>-0.96859153574837586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9">
        <v>0.42699999999999999</v>
      </c>
      <c r="D11" s="69">
        <v>0.44500000000000001</v>
      </c>
      <c r="E11" s="11">
        <f t="shared" si="0"/>
        <v>0.436</v>
      </c>
      <c r="F11" s="12">
        <f>(E11-$E$8)</f>
        <v>0.38350000000000001</v>
      </c>
      <c r="G11" s="12">
        <f>LOG(B11)</f>
        <v>0.11248842805866238</v>
      </c>
      <c r="H11" s="12">
        <f>LOG(F11)</f>
        <v>-0.41623463171500025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9">
        <v>1.0720000000000001</v>
      </c>
      <c r="D12" s="69">
        <v>1.038</v>
      </c>
      <c r="E12" s="11">
        <f t="shared" si="0"/>
        <v>1.0550000000000002</v>
      </c>
      <c r="F12" s="12">
        <f>(E12-$E$8)</f>
        <v>1.0025000000000002</v>
      </c>
      <c r="G12" s="12">
        <f>LOG(B12)</f>
        <v>0.65530550328118742</v>
      </c>
      <c r="H12" s="12">
        <f>LOG(F12)</f>
        <v>1.0843812922199892E-3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 t="shared" si="1"/>
        <v>9</v>
      </c>
      <c r="C13" s="69">
        <v>1.8720000000000001</v>
      </c>
      <c r="D13" s="69">
        <v>1.798</v>
      </c>
      <c r="E13" s="11">
        <f t="shared" si="0"/>
        <v>1.835</v>
      </c>
      <c r="F13" s="12">
        <f>(E13-$E$8)</f>
        <v>1.7825</v>
      </c>
      <c r="G13" s="12">
        <f>LOG(B13)</f>
        <v>0.95424250943932487</v>
      </c>
      <c r="H13" s="12">
        <f>LOG(F13)</f>
        <v>0.25102953852390314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0.97268301661013612</v>
      </c>
      <c r="N15"/>
    </row>
    <row r="16" spans="1:20" ht="15">
      <c r="A16" s="5" t="s">
        <v>11</v>
      </c>
      <c r="B16" s="11">
        <f>INTERCEPT(H9:H13,G9:G13)</f>
        <v>-0.62588923169848765</v>
      </c>
      <c r="C16" s="70"/>
      <c r="G16" s="70"/>
      <c r="H16" s="70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44</v>
      </c>
      <c r="E20" s="20" t="s">
        <v>50</v>
      </c>
      <c r="F20" s="21" t="s">
        <v>49</v>
      </c>
      <c r="G20" s="21" t="s">
        <v>48</v>
      </c>
      <c r="H20" s="21" t="s">
        <v>19</v>
      </c>
      <c r="I20" s="9" t="s">
        <v>47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9">
        <v>0.48399999999999999</v>
      </c>
      <c r="C22" s="69">
        <v>0.505</v>
      </c>
      <c r="D22" s="27">
        <f t="shared" ref="D22:D27" si="2">AVERAGE(B22:C22)</f>
        <v>0.4945</v>
      </c>
      <c r="E22" s="27">
        <f t="shared" ref="E22:E27" si="3">D22-E$8</f>
        <v>0.442</v>
      </c>
      <c r="F22" s="27">
        <f t="shared" ref="F22:F27" si="4">LOG(E22)</f>
        <v>-0.35457773065090809</v>
      </c>
      <c r="G22" s="28">
        <f t="shared" ref="G22:G27" si="5">(F22-$B$16)/$B$15</f>
        <v>0.27893105607324969</v>
      </c>
      <c r="H22" s="28">
        <f t="shared" ref="H22:H27" si="6">10^G22</f>
        <v>1.9007765091105657</v>
      </c>
      <c r="I22" s="29">
        <v>500</v>
      </c>
      <c r="J22" s="30">
        <f t="shared" ref="J22:J27" si="7">(H22*I22)</f>
        <v>950.38825455528286</v>
      </c>
      <c r="K22" s="31">
        <f t="shared" ref="K22:K27" si="8">(0.05*J22/1000)*1000</f>
        <v>47.519412727764148</v>
      </c>
      <c r="L22" s="32">
        <f t="shared" ref="L22:L27" si="9">K22+K40+K50</f>
        <v>48.455889387752542</v>
      </c>
      <c r="M22" s="33">
        <f t="shared" ref="M22:M27" si="10">(L22*1000000/50000)/1000</f>
        <v>0.96911778775505086</v>
      </c>
      <c r="N22" s="34"/>
    </row>
    <row r="23" spans="1:17" ht="15">
      <c r="B23" s="69">
        <v>0.52</v>
      </c>
      <c r="C23" s="69">
        <v>0.50600000000000001</v>
      </c>
      <c r="D23" s="27">
        <f t="shared" si="2"/>
        <v>0.51300000000000001</v>
      </c>
      <c r="E23" s="27">
        <f t="shared" si="3"/>
        <v>0.46050000000000002</v>
      </c>
      <c r="F23" s="27">
        <f t="shared" si="4"/>
        <v>-0.33677036546713224</v>
      </c>
      <c r="G23" s="28">
        <f t="shared" si="5"/>
        <v>0.29723852611198409</v>
      </c>
      <c r="H23" s="28">
        <f t="shared" si="6"/>
        <v>1.9826156322129611</v>
      </c>
      <c r="I23" s="29">
        <v>500</v>
      </c>
      <c r="J23" s="30">
        <f t="shared" si="7"/>
        <v>991.30781610648057</v>
      </c>
      <c r="K23" s="31">
        <f t="shared" si="8"/>
        <v>49.565390805324029</v>
      </c>
      <c r="L23" s="32">
        <f t="shared" si="9"/>
        <v>50.63277573961026</v>
      </c>
      <c r="M23" s="33">
        <f t="shared" si="10"/>
        <v>1.0126555147922054</v>
      </c>
      <c r="N23" s="34"/>
    </row>
    <row r="24" spans="1:17" ht="15">
      <c r="B24" s="69">
        <v>0.47399999999999998</v>
      </c>
      <c r="C24" s="69">
        <v>0.51</v>
      </c>
      <c r="D24" s="27">
        <f t="shared" si="2"/>
        <v>0.49199999999999999</v>
      </c>
      <c r="E24" s="27">
        <f t="shared" si="3"/>
        <v>0.4395</v>
      </c>
      <c r="F24" s="27">
        <f t="shared" si="4"/>
        <v>-0.35704112059020932</v>
      </c>
      <c r="G24" s="28">
        <f t="shared" si="5"/>
        <v>0.27639848390201316</v>
      </c>
      <c r="H24" s="28">
        <f t="shared" si="6"/>
        <v>1.8897244574967265</v>
      </c>
      <c r="I24" s="29">
        <v>500</v>
      </c>
      <c r="J24" s="30">
        <f t="shared" si="7"/>
        <v>944.86222874836324</v>
      </c>
      <c r="K24" s="31">
        <f t="shared" si="8"/>
        <v>47.243111437418165</v>
      </c>
      <c r="L24" s="32">
        <f t="shared" si="9"/>
        <v>48.070777341536015</v>
      </c>
      <c r="M24" s="33">
        <f t="shared" si="10"/>
        <v>0.96141554683072039</v>
      </c>
      <c r="N24" s="34"/>
    </row>
    <row r="25" spans="1:17" ht="15">
      <c r="A25" s="1" t="s">
        <v>26</v>
      </c>
      <c r="B25" s="69">
        <v>0.434</v>
      </c>
      <c r="C25" s="69">
        <v>0.47099999999999997</v>
      </c>
      <c r="D25" s="27">
        <f t="shared" si="2"/>
        <v>0.45250000000000001</v>
      </c>
      <c r="E25" s="27">
        <f t="shared" si="3"/>
        <v>0.4</v>
      </c>
      <c r="F25" s="27">
        <f t="shared" si="4"/>
        <v>-0.3979400086720376</v>
      </c>
      <c r="G25" s="28">
        <f t="shared" si="5"/>
        <v>0.23435098499084314</v>
      </c>
      <c r="H25" s="28">
        <f t="shared" si="6"/>
        <v>1.7153430410787214</v>
      </c>
      <c r="I25" s="29">
        <v>500</v>
      </c>
      <c r="J25" s="30">
        <f t="shared" si="7"/>
        <v>857.6715205393607</v>
      </c>
      <c r="K25" s="31">
        <f t="shared" si="8"/>
        <v>42.883576026968036</v>
      </c>
      <c r="L25" s="32">
        <f t="shared" si="9"/>
        <v>44.309116177757019</v>
      </c>
      <c r="M25" s="33">
        <f t="shared" si="10"/>
        <v>0.88618232355514037</v>
      </c>
      <c r="N25" s="34"/>
    </row>
    <row r="26" spans="1:17" ht="15">
      <c r="B26" s="69">
        <v>0.49399999999999999</v>
      </c>
      <c r="C26" s="69">
        <v>0.39300000000000002</v>
      </c>
      <c r="D26" s="27">
        <f t="shared" si="2"/>
        <v>0.44350000000000001</v>
      </c>
      <c r="E26" s="27">
        <f t="shared" si="3"/>
        <v>0.39100000000000001</v>
      </c>
      <c r="F26" s="27">
        <f t="shared" si="4"/>
        <v>-0.40782324260413316</v>
      </c>
      <c r="G26" s="28">
        <f t="shared" si="5"/>
        <v>0.22419018875679428</v>
      </c>
      <c r="H26" s="28">
        <f t="shared" si="6"/>
        <v>1.6756765373519789</v>
      </c>
      <c r="I26" s="29">
        <v>500</v>
      </c>
      <c r="J26" s="30">
        <f t="shared" si="7"/>
        <v>837.83826867598941</v>
      </c>
      <c r="K26" s="31">
        <f t="shared" si="8"/>
        <v>41.891913433799473</v>
      </c>
      <c r="L26" s="32">
        <f t="shared" si="9"/>
        <v>43.359263747291557</v>
      </c>
      <c r="M26" s="33">
        <f t="shared" si="10"/>
        <v>0.86718527494583109</v>
      </c>
      <c r="N26" s="34"/>
    </row>
    <row r="27" spans="1:17" ht="15">
      <c r="B27" s="69">
        <v>0.42799999999999999</v>
      </c>
      <c r="C27" s="69">
        <v>0.438</v>
      </c>
      <c r="D27" s="27">
        <f t="shared" si="2"/>
        <v>0.433</v>
      </c>
      <c r="E27" s="27">
        <f t="shared" si="3"/>
        <v>0.3805</v>
      </c>
      <c r="F27" s="27">
        <f t="shared" si="4"/>
        <v>-0.41964533889340838</v>
      </c>
      <c r="G27" s="28">
        <f t="shared" si="5"/>
        <v>0.21203607884905065</v>
      </c>
      <c r="H27" s="28">
        <f t="shared" si="6"/>
        <v>1.6294313914108571</v>
      </c>
      <c r="I27" s="29">
        <v>500</v>
      </c>
      <c r="J27" s="30">
        <f t="shared" si="7"/>
        <v>814.71569570542852</v>
      </c>
      <c r="K27" s="31">
        <f t="shared" si="8"/>
        <v>40.735784785271427</v>
      </c>
      <c r="L27" s="32">
        <f t="shared" si="9"/>
        <v>42.182550889829642</v>
      </c>
      <c r="M27" s="33">
        <f t="shared" si="10"/>
        <v>0.84365101779659291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44</v>
      </c>
      <c r="E29" s="20" t="s">
        <v>50</v>
      </c>
      <c r="F29" s="21" t="s">
        <v>49</v>
      </c>
      <c r="G29" s="21" t="s">
        <v>48</v>
      </c>
      <c r="H29" s="21" t="s">
        <v>19</v>
      </c>
      <c r="I29" s="9" t="s">
        <v>47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9">
        <v>0.48399999999999999</v>
      </c>
      <c r="C31" s="69">
        <v>0.505</v>
      </c>
      <c r="D31" s="27">
        <f t="shared" ref="D31:D36" si="11">AVERAGE(B31:C31)</f>
        <v>0.4945</v>
      </c>
      <c r="E31" s="27">
        <f t="shared" ref="E31:E36" si="12">D31-E$8</f>
        <v>0.442</v>
      </c>
      <c r="F31" s="27">
        <f t="shared" ref="F31:F36" si="13">LOG(E31)</f>
        <v>-0.35457773065090809</v>
      </c>
      <c r="G31" s="28">
        <f t="shared" ref="G31:G36" si="14">(F31-$B$16)/$B$15</f>
        <v>0.27893105607324969</v>
      </c>
      <c r="H31" s="28">
        <f t="shared" ref="H31:H36" si="15">10^G31</f>
        <v>1.9007765091105657</v>
      </c>
      <c r="I31" s="29">
        <v>500</v>
      </c>
      <c r="J31" s="30">
        <f t="shared" ref="J31:J36" si="16">(H31*I31)</f>
        <v>950.38825455528286</v>
      </c>
      <c r="K31" s="31">
        <f t="shared" ref="K31:K36" si="17">(0.05*J31/1000)*1000</f>
        <v>47.519412727764148</v>
      </c>
      <c r="L31" s="32">
        <f t="shared" ref="L31:L36" si="18">K31+K50</f>
        <v>48.152226560721438</v>
      </c>
      <c r="M31" s="33">
        <f t="shared" ref="M31:M36" si="19">(L31*1000000/50000)/1000</f>
        <v>0.96304453121442868</v>
      </c>
      <c r="N31" s="35"/>
      <c r="Q31"/>
    </row>
    <row r="32" spans="1:17" ht="15">
      <c r="B32" s="69">
        <v>0.52</v>
      </c>
      <c r="C32" s="69">
        <v>0.50600000000000001</v>
      </c>
      <c r="D32" s="27">
        <f t="shared" si="11"/>
        <v>0.51300000000000001</v>
      </c>
      <c r="E32" s="27">
        <f t="shared" si="12"/>
        <v>0.46050000000000002</v>
      </c>
      <c r="F32" s="27">
        <f t="shared" si="13"/>
        <v>-0.33677036546713224</v>
      </c>
      <c r="G32" s="28">
        <f t="shared" si="14"/>
        <v>0.29723852611198409</v>
      </c>
      <c r="H32" s="28">
        <f t="shared" si="15"/>
        <v>1.9826156322129611</v>
      </c>
      <c r="I32" s="29">
        <v>500</v>
      </c>
      <c r="J32" s="30">
        <f t="shared" si="16"/>
        <v>991.30781610648057</v>
      </c>
      <c r="K32" s="31">
        <f t="shared" si="17"/>
        <v>49.565390805324029</v>
      </c>
      <c r="L32" s="32">
        <f t="shared" si="18"/>
        <v>50.252481923795621</v>
      </c>
      <c r="M32" s="33">
        <f t="shared" si="19"/>
        <v>1.0050496384759124</v>
      </c>
      <c r="N32" s="36"/>
      <c r="Q32"/>
    </row>
    <row r="33" spans="1:21" ht="15">
      <c r="B33" s="69">
        <v>0.47399999999999998</v>
      </c>
      <c r="C33" s="69">
        <v>0.51</v>
      </c>
      <c r="D33" s="27">
        <f t="shared" si="11"/>
        <v>0.49199999999999999</v>
      </c>
      <c r="E33" s="27">
        <f t="shared" si="12"/>
        <v>0.4395</v>
      </c>
      <c r="F33" s="27">
        <f t="shared" si="13"/>
        <v>-0.35704112059020932</v>
      </c>
      <c r="G33" s="28">
        <f t="shared" si="14"/>
        <v>0.27639848390201316</v>
      </c>
      <c r="H33" s="28">
        <f t="shared" si="15"/>
        <v>1.8897244574967265</v>
      </c>
      <c r="I33" s="29">
        <v>500</v>
      </c>
      <c r="J33" s="30">
        <f t="shared" si="16"/>
        <v>944.86222874836324</v>
      </c>
      <c r="K33" s="31">
        <f t="shared" si="17"/>
        <v>47.243111437418165</v>
      </c>
      <c r="L33" s="32">
        <f t="shared" si="18"/>
        <v>47.707181650067305</v>
      </c>
      <c r="M33" s="33">
        <f t="shared" si="19"/>
        <v>0.95414363300134619</v>
      </c>
      <c r="N33" s="36"/>
      <c r="Q33"/>
      <c r="R33"/>
      <c r="S33"/>
    </row>
    <row r="34" spans="1:21" ht="15">
      <c r="A34" s="1" t="s">
        <v>26</v>
      </c>
      <c r="B34" s="69">
        <v>0.434</v>
      </c>
      <c r="C34" s="69">
        <v>0.47099999999999997</v>
      </c>
      <c r="D34" s="27">
        <f t="shared" si="11"/>
        <v>0.45250000000000001</v>
      </c>
      <c r="E34" s="27">
        <f t="shared" si="12"/>
        <v>0.4</v>
      </c>
      <c r="F34" s="27">
        <f t="shared" si="13"/>
        <v>-0.3979400086720376</v>
      </c>
      <c r="G34" s="28">
        <f t="shared" si="14"/>
        <v>0.23435098499084314</v>
      </c>
      <c r="H34" s="28">
        <f t="shared" si="15"/>
        <v>1.7153430410787214</v>
      </c>
      <c r="I34" s="29">
        <v>500</v>
      </c>
      <c r="J34" s="30">
        <f t="shared" si="16"/>
        <v>857.6715205393607</v>
      </c>
      <c r="K34" s="31">
        <f t="shared" si="17"/>
        <v>42.883576026968036</v>
      </c>
      <c r="L34" s="32">
        <f t="shared" si="18"/>
        <v>43.905411470469311</v>
      </c>
      <c r="M34" s="33">
        <f t="shared" si="19"/>
        <v>0.87810822940938627</v>
      </c>
      <c r="N34" s="36"/>
      <c r="Q34"/>
      <c r="R34"/>
      <c r="S34"/>
    </row>
    <row r="35" spans="1:21" ht="15">
      <c r="B35" s="69">
        <v>0.49399999999999999</v>
      </c>
      <c r="C35" s="69">
        <v>0.39300000000000002</v>
      </c>
      <c r="D35" s="27">
        <f t="shared" si="11"/>
        <v>0.44350000000000001</v>
      </c>
      <c r="E35" s="27">
        <f t="shared" si="12"/>
        <v>0.39100000000000001</v>
      </c>
      <c r="F35" s="27">
        <f t="shared" si="13"/>
        <v>-0.40782324260413316</v>
      </c>
      <c r="G35" s="28">
        <f t="shared" si="14"/>
        <v>0.22419018875679428</v>
      </c>
      <c r="H35" s="28">
        <f t="shared" si="15"/>
        <v>1.6756765373519789</v>
      </c>
      <c r="I35" s="29">
        <v>500</v>
      </c>
      <c r="J35" s="30">
        <f t="shared" si="16"/>
        <v>837.83826867598941</v>
      </c>
      <c r="K35" s="31">
        <f t="shared" si="17"/>
        <v>41.891913433799473</v>
      </c>
      <c r="L35" s="32">
        <f t="shared" si="18"/>
        <v>42.817749039787806</v>
      </c>
      <c r="M35" s="33">
        <f t="shared" si="19"/>
        <v>0.85635498079575612</v>
      </c>
      <c r="N35" s="36"/>
      <c r="Q35"/>
      <c r="R35"/>
      <c r="S35"/>
    </row>
    <row r="36" spans="1:21" ht="15">
      <c r="B36" s="69">
        <v>0.42799999999999999</v>
      </c>
      <c r="C36" s="69">
        <v>0.438</v>
      </c>
      <c r="D36" s="27">
        <f t="shared" si="11"/>
        <v>0.433</v>
      </c>
      <c r="E36" s="27">
        <f t="shared" si="12"/>
        <v>0.3805</v>
      </c>
      <c r="F36" s="27">
        <f t="shared" si="13"/>
        <v>-0.41964533889340838</v>
      </c>
      <c r="G36" s="28">
        <f t="shared" si="14"/>
        <v>0.21203607884905065</v>
      </c>
      <c r="H36" s="28">
        <f t="shared" si="15"/>
        <v>1.6294313914108571</v>
      </c>
      <c r="I36" s="29">
        <v>500</v>
      </c>
      <c r="J36" s="30">
        <f t="shared" si="16"/>
        <v>814.71569570542852</v>
      </c>
      <c r="K36" s="31">
        <f t="shared" si="17"/>
        <v>40.735784785271427</v>
      </c>
      <c r="L36" s="32">
        <f t="shared" si="18"/>
        <v>41.63766181882081</v>
      </c>
      <c r="M36" s="33">
        <f t="shared" si="19"/>
        <v>0.83275323637641618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44</v>
      </c>
      <c r="E39" s="20" t="s">
        <v>50</v>
      </c>
      <c r="F39" s="21" t="s">
        <v>49</v>
      </c>
      <c r="G39" s="21" t="s">
        <v>48</v>
      </c>
      <c r="H39" s="21" t="s">
        <v>19</v>
      </c>
      <c r="I39" s="9" t="s">
        <v>47</v>
      </c>
      <c r="J39" s="21" t="s">
        <v>21</v>
      </c>
      <c r="K39" s="21" t="s">
        <v>46</v>
      </c>
      <c r="L39" s="21" t="s">
        <v>45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9">
        <v>0.10299999999999999</v>
      </c>
      <c r="C40" s="69">
        <v>9.6000000000000002E-2</v>
      </c>
      <c r="D40" s="27">
        <f t="shared" ref="D40:D45" si="20">AVERAGE(B40:C40)</f>
        <v>9.9500000000000005E-2</v>
      </c>
      <c r="E40" s="27">
        <f t="shared" ref="E40:E45" si="21">D40-E$8</f>
        <v>4.7000000000000007E-2</v>
      </c>
      <c r="F40" s="27">
        <f t="shared" ref="F40:F45" si="22">LOG(E40)</f>
        <v>-1.3279021420642825</v>
      </c>
      <c r="G40" s="28">
        <f t="shared" ref="G40:G45" si="23">(F40-$B$16)/$B$15</f>
        <v>-0.72172835176289574</v>
      </c>
      <c r="H40" s="27">
        <f t="shared" ref="H40:H45" si="24">10^G40</f>
        <v>0.18978926689443995</v>
      </c>
      <c r="I40" s="41">
        <v>16</v>
      </c>
      <c r="J40" s="42">
        <f t="shared" ref="J40:J45" si="25">H40*I40</f>
        <v>3.0366282703110392</v>
      </c>
      <c r="K40" s="30">
        <f t="shared" ref="K40:K45" si="26">(0.1*J40/1000)*1000</f>
        <v>0.30366282703110392</v>
      </c>
      <c r="L40" s="43">
        <f t="shared" ref="L40:L45" si="27">K40*100/L22</f>
        <v>0.62667888437902897</v>
      </c>
      <c r="M40" s="30">
        <f>AVERAGE(L40:L42)</f>
        <v>0.71137896987132343</v>
      </c>
      <c r="N40" s="44">
        <f>STDEV(L40:L42)</f>
        <v>7.3400159791862332E-2</v>
      </c>
      <c r="R40"/>
      <c r="S40"/>
      <c r="T40"/>
      <c r="U40"/>
    </row>
    <row r="41" spans="1:21" ht="15">
      <c r="B41" s="69">
        <v>0.11</v>
      </c>
      <c r="C41" s="69">
        <v>0.112</v>
      </c>
      <c r="D41" s="27">
        <f t="shared" si="20"/>
        <v>0.111</v>
      </c>
      <c r="E41" s="27">
        <f t="shared" si="21"/>
        <v>5.8500000000000003E-2</v>
      </c>
      <c r="F41" s="27">
        <f t="shared" si="22"/>
        <v>-1.2328441339178196</v>
      </c>
      <c r="G41" s="28">
        <f t="shared" si="23"/>
        <v>-0.62400071950943425</v>
      </c>
      <c r="H41" s="27">
        <f t="shared" si="24"/>
        <v>0.23768363488414951</v>
      </c>
      <c r="I41" s="41">
        <v>16</v>
      </c>
      <c r="J41" s="42">
        <f t="shared" si="25"/>
        <v>3.8029381581463921</v>
      </c>
      <c r="K41" s="30">
        <f t="shared" si="26"/>
        <v>0.38029381581463922</v>
      </c>
      <c r="L41" s="43">
        <f t="shared" si="27"/>
        <v>0.75108229849056762</v>
      </c>
      <c r="M41" s="30"/>
      <c r="N41" s="44"/>
      <c r="R41"/>
      <c r="S41"/>
      <c r="T41"/>
      <c r="U41"/>
    </row>
    <row r="42" spans="1:21" s="17" customFormat="1" ht="15">
      <c r="A42" s="1"/>
      <c r="B42" s="69">
        <v>0.109</v>
      </c>
      <c r="C42" s="69">
        <v>0.108</v>
      </c>
      <c r="D42" s="27">
        <f t="shared" si="20"/>
        <v>0.1085</v>
      </c>
      <c r="E42" s="27">
        <f t="shared" si="21"/>
        <v>5.6000000000000001E-2</v>
      </c>
      <c r="F42" s="27">
        <f t="shared" si="22"/>
        <v>-1.2518119729937995</v>
      </c>
      <c r="G42" s="28">
        <f t="shared" si="23"/>
        <v>-0.64350125437235817</v>
      </c>
      <c r="H42" s="27">
        <f t="shared" si="24"/>
        <v>0.22724730716794536</v>
      </c>
      <c r="I42" s="41">
        <v>16</v>
      </c>
      <c r="J42" s="42">
        <f t="shared" si="25"/>
        <v>3.6359569146871258</v>
      </c>
      <c r="K42" s="30">
        <f t="shared" si="26"/>
        <v>0.36359569146871262</v>
      </c>
      <c r="L42" s="43">
        <f t="shared" si="27"/>
        <v>0.75637572674437348</v>
      </c>
      <c r="M42" s="30"/>
      <c r="N42" s="44"/>
      <c r="R42"/>
      <c r="S42"/>
      <c r="T42"/>
      <c r="U42"/>
    </row>
    <row r="43" spans="1:21" ht="15">
      <c r="A43" s="1" t="s">
        <v>34</v>
      </c>
      <c r="B43" s="69">
        <v>0.108</v>
      </c>
      <c r="C43" s="69">
        <v>0.121</v>
      </c>
      <c r="D43" s="27">
        <f t="shared" si="20"/>
        <v>0.11449999999999999</v>
      </c>
      <c r="E43" s="27">
        <f t="shared" si="21"/>
        <v>6.1999999999999993E-2</v>
      </c>
      <c r="F43" s="27">
        <f t="shared" si="22"/>
        <v>-1.2076083105017461</v>
      </c>
      <c r="G43" s="28">
        <f t="shared" si="23"/>
        <v>-0.59805616924472216</v>
      </c>
      <c r="H43" s="27">
        <f t="shared" si="24"/>
        <v>0.25231544205481904</v>
      </c>
      <c r="I43" s="41">
        <v>16</v>
      </c>
      <c r="J43" s="42">
        <f t="shared" si="25"/>
        <v>4.0370470728771046</v>
      </c>
      <c r="K43" s="30">
        <f t="shared" si="26"/>
        <v>0.40370470728771046</v>
      </c>
      <c r="L43" s="43">
        <f t="shared" si="27"/>
        <v>0.9111098169237879</v>
      </c>
      <c r="M43" s="30">
        <f>AVERAGE(L43:L45)</f>
        <v>1.1505840840966208</v>
      </c>
      <c r="N43" s="44">
        <f>STDEV(L43:L45)</f>
        <v>0.2084939491237604</v>
      </c>
      <c r="R43"/>
      <c r="S43"/>
      <c r="T43"/>
      <c r="U43"/>
    </row>
    <row r="44" spans="1:21" ht="15">
      <c r="A44" s="45"/>
      <c r="B44" s="69">
        <v>0.13200000000000001</v>
      </c>
      <c r="C44" s="69">
        <v>0.13800000000000001</v>
      </c>
      <c r="D44" s="27">
        <f t="shared" si="20"/>
        <v>0.13500000000000001</v>
      </c>
      <c r="E44" s="27">
        <f t="shared" si="21"/>
        <v>8.2500000000000018E-2</v>
      </c>
      <c r="F44" s="27">
        <f t="shared" si="22"/>
        <v>-1.0835460514500748</v>
      </c>
      <c r="G44" s="28">
        <f t="shared" si="23"/>
        <v>-0.47050972612491071</v>
      </c>
      <c r="H44" s="27">
        <f t="shared" si="24"/>
        <v>0.33844669218984236</v>
      </c>
      <c r="I44" s="41">
        <v>16</v>
      </c>
      <c r="J44" s="42">
        <f t="shared" si="25"/>
        <v>5.4151470750374777</v>
      </c>
      <c r="K44" s="30">
        <f t="shared" si="26"/>
        <v>0.54151470750374775</v>
      </c>
      <c r="L44" s="43">
        <f t="shared" si="27"/>
        <v>1.2489019893414901</v>
      </c>
      <c r="M44" s="30"/>
      <c r="N44" s="44"/>
      <c r="R44"/>
      <c r="S44"/>
      <c r="T44"/>
      <c r="U44"/>
    </row>
    <row r="45" spans="1:21" ht="15">
      <c r="A45" s="46"/>
      <c r="B45" s="69">
        <v>0.13</v>
      </c>
      <c r="C45" s="69">
        <v>0.14099999999999999</v>
      </c>
      <c r="D45" s="27">
        <f t="shared" si="20"/>
        <v>0.13550000000000001</v>
      </c>
      <c r="E45" s="27">
        <f t="shared" si="21"/>
        <v>8.3000000000000018E-2</v>
      </c>
      <c r="F45" s="27">
        <f t="shared" si="22"/>
        <v>-1.080921907623926</v>
      </c>
      <c r="G45" s="28">
        <f t="shared" si="23"/>
        <v>-0.46781188542929125</v>
      </c>
      <c r="H45" s="27">
        <f t="shared" si="24"/>
        <v>0.34055566938052045</v>
      </c>
      <c r="I45" s="41">
        <v>16</v>
      </c>
      <c r="J45" s="42">
        <f t="shared" si="25"/>
        <v>5.4488907100883273</v>
      </c>
      <c r="K45" s="30">
        <f t="shared" si="26"/>
        <v>0.54488907100883277</v>
      </c>
      <c r="L45" s="43">
        <f t="shared" si="27"/>
        <v>1.2917404460245845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44</v>
      </c>
      <c r="E49" s="20" t="s">
        <v>50</v>
      </c>
      <c r="F49" s="21" t="s">
        <v>49</v>
      </c>
      <c r="G49" s="21" t="s">
        <v>48</v>
      </c>
      <c r="H49" s="21" t="s">
        <v>19</v>
      </c>
      <c r="I49" s="9" t="s">
        <v>47</v>
      </c>
      <c r="J49" s="21" t="s">
        <v>21</v>
      </c>
      <c r="K49" s="21" t="s">
        <v>46</v>
      </c>
      <c r="L49" s="21" t="s">
        <v>45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9">
        <v>0.13200000000000001</v>
      </c>
      <c r="C50" s="69">
        <v>0.16500000000000001</v>
      </c>
      <c r="D50" s="27">
        <f t="shared" ref="D50:D55" si="28">AVERAGE(B50:C50)</f>
        <v>0.14850000000000002</v>
      </c>
      <c r="E50" s="27">
        <f t="shared" ref="E50:E55" si="29">D50-E$8</f>
        <v>9.600000000000003E-2</v>
      </c>
      <c r="F50" s="27">
        <f t="shared" ref="F50:F55" si="30">LOG(E50)</f>
        <v>-1.0177287669604314</v>
      </c>
      <c r="G50" s="28">
        <f t="shared" ref="G50:G55" si="31">(F50-$B$16)/$B$15</f>
        <v>-0.40284401862749708</v>
      </c>
      <c r="H50" s="27">
        <f t="shared" ref="H50:H55" si="32">10^G50</f>
        <v>0.39550864559830562</v>
      </c>
      <c r="I50" s="41">
        <v>16</v>
      </c>
      <c r="J50" s="42">
        <f t="shared" ref="J50:J55" si="33">H50*I50</f>
        <v>6.3281383295728899</v>
      </c>
      <c r="K50" s="30">
        <f t="shared" ref="K50:K55" si="34">(0.1*J50/1000)*1000</f>
        <v>0.63281383295728899</v>
      </c>
      <c r="L50" s="43">
        <f t="shared" ref="L50:L55" si="35">K50*100/L31</f>
        <v>1.3141943335876511</v>
      </c>
      <c r="M50" s="30">
        <f>AVERAGE(L50:L52)</f>
        <v>1.218073127692914</v>
      </c>
      <c r="N50" s="44">
        <f>STDEV(L50:L52)</f>
        <v>0.21411007333144488</v>
      </c>
      <c r="O50" s="48">
        <f t="shared" ref="O50:O55" si="36">L50/L40</f>
        <v>2.0970777320666798</v>
      </c>
      <c r="P50" s="30">
        <f>AVERAGE(O50:O52)</f>
        <v>1.7345171257482548</v>
      </c>
      <c r="Q50" s="44">
        <f>STDEV(O50:O52)</f>
        <v>0.41227336787449503</v>
      </c>
      <c r="S50"/>
      <c r="T50"/>
    </row>
    <row r="51" spans="1:25" ht="15">
      <c r="B51" s="69">
        <v>0.14399999999999999</v>
      </c>
      <c r="C51" s="69">
        <v>0.16900000000000001</v>
      </c>
      <c r="D51" s="27">
        <f t="shared" si="28"/>
        <v>0.1565</v>
      </c>
      <c r="E51" s="27">
        <f t="shared" si="29"/>
        <v>0.10400000000000001</v>
      </c>
      <c r="F51" s="27">
        <f t="shared" si="30"/>
        <v>-0.98296666070121963</v>
      </c>
      <c r="G51" s="28">
        <f t="shared" si="31"/>
        <v>-0.36710564788842531</v>
      </c>
      <c r="H51" s="27">
        <f t="shared" si="32"/>
        <v>0.42943194904474308</v>
      </c>
      <c r="I51" s="41">
        <v>16</v>
      </c>
      <c r="J51" s="42">
        <f t="shared" si="33"/>
        <v>6.8709111847158892</v>
      </c>
      <c r="K51" s="30">
        <f t="shared" si="34"/>
        <v>0.68709111847158899</v>
      </c>
      <c r="L51" s="43">
        <f t="shared" si="35"/>
        <v>1.3672779774609234</v>
      </c>
      <c r="M51" s="30"/>
      <c r="N51" s="44"/>
      <c r="O51" s="2">
        <f t="shared" si="36"/>
        <v>1.8204103334730557</v>
      </c>
      <c r="P51" s="30"/>
      <c r="Q51" s="44"/>
      <c r="S51"/>
      <c r="T51"/>
    </row>
    <row r="52" spans="1:25" ht="15">
      <c r="B52" s="69">
        <v>0.12</v>
      </c>
      <c r="C52" s="69">
        <v>0.127</v>
      </c>
      <c r="D52" s="27">
        <f t="shared" si="28"/>
        <v>0.1235</v>
      </c>
      <c r="E52" s="27">
        <f t="shared" si="29"/>
        <v>7.1000000000000008E-2</v>
      </c>
      <c r="F52" s="27">
        <f t="shared" si="30"/>
        <v>-1.1487416512809248</v>
      </c>
      <c r="G52" s="28">
        <f t="shared" si="31"/>
        <v>-0.53753628947343191</v>
      </c>
      <c r="H52" s="27">
        <f t="shared" si="32"/>
        <v>0.29004388290571437</v>
      </c>
      <c r="I52" s="41">
        <v>16</v>
      </c>
      <c r="J52" s="42">
        <f t="shared" si="33"/>
        <v>4.6407021264914299</v>
      </c>
      <c r="K52" s="30">
        <f t="shared" si="34"/>
        <v>0.464070212649143</v>
      </c>
      <c r="L52" s="43">
        <f t="shared" si="35"/>
        <v>0.9727470720301673</v>
      </c>
      <c r="M52" s="30"/>
      <c r="N52" s="44"/>
      <c r="O52" s="2">
        <f t="shared" si="36"/>
        <v>1.2860633117050293</v>
      </c>
      <c r="P52" s="30"/>
      <c r="Q52" s="44"/>
      <c r="S52"/>
      <c r="T52"/>
    </row>
    <row r="53" spans="1:25" ht="15">
      <c r="A53" s="1" t="s">
        <v>26</v>
      </c>
      <c r="B53" s="69">
        <v>0.19600000000000001</v>
      </c>
      <c r="C53" s="69">
        <v>0.215</v>
      </c>
      <c r="D53" s="27">
        <f t="shared" si="28"/>
        <v>0.20550000000000002</v>
      </c>
      <c r="E53" s="27">
        <f t="shared" si="29"/>
        <v>0.15300000000000002</v>
      </c>
      <c r="F53" s="27">
        <f t="shared" si="30"/>
        <v>-0.81530856918240113</v>
      </c>
      <c r="G53" s="28">
        <f t="shared" si="31"/>
        <v>-0.19473902006025792</v>
      </c>
      <c r="H53" s="27">
        <f t="shared" si="32"/>
        <v>0.63864715218829671</v>
      </c>
      <c r="I53" s="41">
        <v>16</v>
      </c>
      <c r="J53" s="42">
        <f t="shared" si="33"/>
        <v>10.218354435012747</v>
      </c>
      <c r="K53" s="30">
        <f t="shared" si="34"/>
        <v>1.0218354435012749</v>
      </c>
      <c r="L53" s="43">
        <f t="shared" si="35"/>
        <v>2.3273564904147621</v>
      </c>
      <c r="M53" s="30">
        <f>AVERAGE(L53:L55)</f>
        <v>2.2185465946427727</v>
      </c>
      <c r="N53" s="44">
        <f>STDEV(L53:L55)</f>
        <v>9.4250707259569397E-2</v>
      </c>
      <c r="O53" s="2">
        <f t="shared" si="36"/>
        <v>2.5544192886349282</v>
      </c>
      <c r="P53" s="30">
        <f>AVERAGE(O53:O55)</f>
        <v>1.9875246215286673</v>
      </c>
      <c r="Q53" s="44">
        <f>STDEV(O53:O55)</f>
        <v>0.49170141522586602</v>
      </c>
      <c r="S53"/>
      <c r="T53"/>
    </row>
    <row r="54" spans="1:25" ht="15">
      <c r="A54" s="45"/>
      <c r="B54" s="69">
        <v>0.19</v>
      </c>
      <c r="C54" s="69">
        <v>0.193</v>
      </c>
      <c r="D54" s="27">
        <f t="shared" si="28"/>
        <v>0.1915</v>
      </c>
      <c r="E54" s="27">
        <f t="shared" si="29"/>
        <v>0.13900000000000001</v>
      </c>
      <c r="F54" s="27">
        <f t="shared" si="30"/>
        <v>-0.85698519974590492</v>
      </c>
      <c r="G54" s="28">
        <f t="shared" si="31"/>
        <v>-0.23758610369573618</v>
      </c>
      <c r="H54" s="27">
        <f t="shared" si="32"/>
        <v>0.57864725374270776</v>
      </c>
      <c r="I54" s="41">
        <v>16</v>
      </c>
      <c r="J54" s="42">
        <f t="shared" si="33"/>
        <v>9.2583560598833241</v>
      </c>
      <c r="K54" s="30">
        <f t="shared" si="34"/>
        <v>0.92583560598833248</v>
      </c>
      <c r="L54" s="43">
        <f t="shared" si="35"/>
        <v>2.162270616159697</v>
      </c>
      <c r="M54" s="30"/>
      <c r="N54" s="44"/>
      <c r="O54" s="2">
        <f t="shared" si="36"/>
        <v>1.7313373143874962</v>
      </c>
      <c r="P54" s="30"/>
      <c r="Q54" s="44"/>
      <c r="S54"/>
      <c r="T54"/>
    </row>
    <row r="55" spans="1:25" ht="15">
      <c r="A55" s="46"/>
      <c r="B55" s="69">
        <v>0.19700000000000001</v>
      </c>
      <c r="C55" s="69">
        <v>0.17899999999999999</v>
      </c>
      <c r="D55" s="27">
        <f t="shared" si="28"/>
        <v>0.188</v>
      </c>
      <c r="E55" s="27">
        <f t="shared" si="29"/>
        <v>0.13550000000000001</v>
      </c>
      <c r="F55" s="27">
        <f t="shared" si="30"/>
        <v>-0.86806070478957542</v>
      </c>
      <c r="G55" s="28">
        <f t="shared" si="31"/>
        <v>-0.24897265497147383</v>
      </c>
      <c r="H55" s="27">
        <f t="shared" si="32"/>
        <v>0.56367314596836615</v>
      </c>
      <c r="I55" s="41">
        <v>16</v>
      </c>
      <c r="J55" s="42">
        <f t="shared" si="33"/>
        <v>9.0187703354938584</v>
      </c>
      <c r="K55" s="30">
        <f t="shared" si="34"/>
        <v>0.90187703354938586</v>
      </c>
      <c r="L55" s="43">
        <f t="shared" si="35"/>
        <v>2.1660126773538586</v>
      </c>
      <c r="M55" s="30"/>
      <c r="N55" s="44"/>
      <c r="O55" s="2">
        <f t="shared" si="36"/>
        <v>1.6768172615635779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1.7345171257482548</v>
      </c>
      <c r="O58" s="30">
        <f>Q50</f>
        <v>0.41227336787449503</v>
      </c>
    </row>
    <row r="59" spans="1:25" ht="15">
      <c r="D59"/>
      <c r="E59"/>
      <c r="G59"/>
      <c r="M59" s="2" t="s">
        <v>26</v>
      </c>
      <c r="N59" s="30">
        <f>P53</f>
        <v>1.9875246215286673</v>
      </c>
      <c r="O59" s="30">
        <f>Q53</f>
        <v>0.49170141522586602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44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0.71137896987132343</v>
      </c>
      <c r="C65" s="30">
        <f>N40</f>
        <v>7.3400159791862332E-2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1.218073127692914</v>
      </c>
      <c r="C66" s="30">
        <f>N50</f>
        <v>0.21411007333144488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1.1505840840966208</v>
      </c>
      <c r="C67" s="30">
        <f>N43</f>
        <v>0.2084939491237604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2.2185465946427727</v>
      </c>
      <c r="C68" s="30">
        <f>N53</f>
        <v>9.4250707259569397E-2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 s="2" customFormat="1">
      <c r="C97" s="47"/>
      <c r="D97" s="47"/>
      <c r="E97" s="61"/>
      <c r="F97" s="61"/>
    </row>
    <row r="98" spans="2:6" s="2" customFormat="1">
      <c r="C98" s="47"/>
      <c r="D98" s="47"/>
      <c r="E98" s="61"/>
      <c r="F98" s="61"/>
    </row>
    <row r="99" spans="2:6" s="2" customFormat="1">
      <c r="C99" s="47"/>
      <c r="D99" s="47"/>
      <c r="E99" s="61"/>
      <c r="F99" s="61"/>
    </row>
    <row r="100" spans="2:6" s="2" customFormat="1">
      <c r="C100" s="47"/>
      <c r="D100" s="47"/>
      <c r="E100" s="61"/>
      <c r="F100" s="61"/>
    </row>
    <row r="101" spans="2:6" s="2" customFormat="1">
      <c r="C101" s="47"/>
      <c r="D101" s="47"/>
      <c r="E101" s="61"/>
      <c r="F101" s="61"/>
    </row>
    <row r="102" spans="2:6" s="2" customFormat="1">
      <c r="C102" s="47"/>
      <c r="D102" s="47"/>
      <c r="E102" s="61"/>
      <c r="F102" s="61"/>
    </row>
    <row r="103" spans="2:6" s="2" customFormat="1">
      <c r="C103" s="47"/>
      <c r="D103" s="47"/>
      <c r="E103" s="61"/>
      <c r="F103" s="61"/>
    </row>
    <row r="104" spans="2:6" s="2" customFormat="1">
      <c r="C104" s="47"/>
      <c r="D104" s="47"/>
      <c r="E104" s="61"/>
      <c r="F104" s="61"/>
    </row>
    <row r="105" spans="2:6" s="2" customFormat="1">
      <c r="C105" s="47"/>
      <c r="D105" s="47"/>
      <c r="E105" s="61"/>
      <c r="F105" s="61"/>
    </row>
    <row r="106" spans="2:6" s="2" customFormat="1">
      <c r="C106" s="47"/>
    </row>
    <row r="107" spans="2:6" s="2" customFormat="1">
      <c r="C107" s="47"/>
    </row>
    <row r="108" spans="2:6" s="2" customFormat="1" ht="13.5" thickBot="1">
      <c r="B108" s="62"/>
      <c r="C108" s="62"/>
      <c r="D108" s="62"/>
      <c r="E108" s="62"/>
    </row>
    <row r="109" spans="2:6" s="2" customFormat="1">
      <c r="B109" s="61"/>
      <c r="C109" s="61"/>
      <c r="D109" s="61"/>
      <c r="E109" s="61"/>
    </row>
    <row r="110" spans="2:6" s="2" customFormat="1">
      <c r="B110" s="61"/>
      <c r="C110" s="61"/>
      <c r="D110" s="61"/>
      <c r="E110" s="61"/>
    </row>
    <row r="111" spans="2:6" s="2" customFormat="1">
      <c r="B111" s="61"/>
      <c r="C111" s="61"/>
      <c r="D111" s="61"/>
      <c r="E111" s="61"/>
    </row>
    <row r="112" spans="2:6" s="2" customFormat="1">
      <c r="B112" s="61"/>
      <c r="C112" s="61"/>
      <c r="D112" s="61"/>
      <c r="E112" s="61"/>
    </row>
    <row r="113" spans="2:5" s="2" customFormat="1">
      <c r="B113" s="61"/>
      <c r="C113" s="61"/>
      <c r="D113" s="61"/>
      <c r="E113" s="61"/>
    </row>
    <row r="114" spans="2:5" s="2" customFormat="1">
      <c r="B114" s="61"/>
      <c r="C114" s="61"/>
      <c r="D114" s="61"/>
      <c r="E114" s="61"/>
    </row>
    <row r="115" spans="2:5" s="2" customFormat="1">
      <c r="B115" s="61"/>
      <c r="C115" s="61"/>
      <c r="D115" s="61"/>
      <c r="E115" s="61"/>
    </row>
    <row r="116" spans="2:5" s="2" customFormat="1">
      <c r="B116" s="61"/>
      <c r="C116" s="61"/>
      <c r="D116" s="61"/>
      <c r="E116" s="61"/>
    </row>
    <row r="117" spans="2:5" s="2" customFormat="1">
      <c r="B117" s="61"/>
      <c r="C117" s="61"/>
      <c r="D117" s="61"/>
      <c r="E117" s="61"/>
    </row>
    <row r="118" spans="2:5" s="2" customFormat="1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siMRAP2</vt:lpstr>
      <vt:lpstr>siTCF19</vt:lpstr>
      <vt:lpstr>siMRAP2!Zone_d_impression</vt:lpstr>
      <vt:lpstr>siNTP!Zone_d_impression</vt:lpstr>
      <vt:lpstr>siTCF19!Zone_d_impression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2016-05-12T08:56:07Z</dcterms:modified>
</cp:coreProperties>
</file>