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0" yWindow="75" windowWidth="8295" windowHeight="10155" tabRatio="693" activeTab="3"/>
  </bookViews>
  <sheets>
    <sheet name="siNTP" sheetId="3" r:id="rId1"/>
    <sheet name="siCDKN2A" sheetId="1" r:id="rId2"/>
    <sheet name="siPRC1" sheetId="4" r:id="rId3"/>
    <sheet name="siHNF4A" sheetId="5" r:id="rId4"/>
  </sheets>
  <externalReferences>
    <externalReference r:id="rId5"/>
  </externalReferences>
  <definedNames>
    <definedName name="_xlnm.Print_Area" localSheetId="1">siCDKN2A!$A$1:$Q$83</definedName>
    <definedName name="_xlnm.Print_Area" localSheetId="3">siHNF4A!$A$1:$Q$83</definedName>
    <definedName name="_xlnm.Print_Area" localSheetId="0">siNTP!$A$1:$Q$83</definedName>
    <definedName name="_xlnm.Print_Area" localSheetId="2">siPRC1!$A$1:$Q$83</definedName>
  </definedNames>
  <calcPr calcId="125725"/>
</workbook>
</file>

<file path=xl/calcChain.xml><?xml version="1.0" encoding="utf-8"?>
<calcChain xmlns="http://schemas.openxmlformats.org/spreadsheetml/2006/main">
  <c r="E27" i="1"/>
  <c r="E26"/>
  <c r="E25"/>
  <c r="E23"/>
  <c r="E24"/>
  <c r="E22"/>
  <c r="B9" i="5"/>
  <c r="B8"/>
  <c r="B13"/>
  <c r="B13" i="4"/>
  <c r="B9"/>
  <c r="B13" i="1"/>
  <c r="B9"/>
  <c r="B13" i="3"/>
  <c r="B8"/>
  <c r="B8" i="4"/>
  <c r="B8" i="1"/>
  <c r="B9" i="3"/>
  <c r="B10"/>
  <c r="B11"/>
  <c r="B12"/>
  <c r="B10" i="1"/>
  <c r="B11"/>
  <c r="B12"/>
  <c r="B12" i="4"/>
  <c r="B10"/>
  <c r="B11"/>
  <c r="B11" i="5"/>
  <c r="B10"/>
  <c r="B12"/>
  <c r="D55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G13"/>
  <c r="E13"/>
  <c r="G12"/>
  <c r="E12"/>
  <c r="G11"/>
  <c r="E11"/>
  <c r="G10"/>
  <c r="E10"/>
  <c r="G9"/>
  <c r="E9"/>
  <c r="E8"/>
  <c r="D55" i="4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G13"/>
  <c r="E13"/>
  <c r="G12"/>
  <c r="E12"/>
  <c r="G11"/>
  <c r="E11"/>
  <c r="G10"/>
  <c r="E10"/>
  <c r="G9"/>
  <c r="E9"/>
  <c r="E8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F9" i="5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4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5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4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F22"/>
  <c r="F23"/>
  <c r="F24"/>
  <c r="F25"/>
  <c r="F26"/>
  <c r="F27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5" l="1"/>
  <c r="L41"/>
  <c r="L42"/>
  <c r="L43"/>
  <c r="L44"/>
  <c r="L45"/>
  <c r="L50"/>
  <c r="L51"/>
  <c r="O51" s="1"/>
  <c r="L52"/>
  <c r="O52" s="1"/>
  <c r="L53"/>
  <c r="L54"/>
  <c r="O54" s="1"/>
  <c r="L55"/>
  <c r="O55" s="1"/>
  <c r="L31" i="1"/>
  <c r="L40" i="4"/>
  <c r="L41"/>
  <c r="L42"/>
  <c r="L43"/>
  <c r="L44"/>
  <c r="L45"/>
  <c r="L50"/>
  <c r="L51"/>
  <c r="O51" s="1"/>
  <c r="L52"/>
  <c r="O52" s="1"/>
  <c r="L53"/>
  <c r="L54"/>
  <c r="O54" s="1"/>
  <c r="L55"/>
  <c r="O55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M31"/>
  <c r="L24"/>
  <c r="M24" s="1"/>
  <c r="L55"/>
  <c r="L51"/>
  <c r="L43"/>
  <c r="L27"/>
  <c r="M27" s="1"/>
  <c r="L23"/>
  <c r="M23" s="1"/>
  <c r="O53" i="5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4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3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5" l="1"/>
  <c r="O58" s="1"/>
  <c r="P50"/>
  <c r="N58" s="1"/>
  <c r="Q53"/>
  <c r="O59" s="1"/>
  <c r="P53"/>
  <c r="N59" s="1"/>
  <c r="Q50" i="4"/>
  <c r="O58" s="1"/>
  <c r="P50"/>
  <c r="N58" s="1"/>
  <c r="Q53"/>
  <c r="O59" s="1"/>
  <c r="P53"/>
  <c r="N59" s="1"/>
  <c r="Q50" i="3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<sst xmlns="http://schemas.openxmlformats.org/spreadsheetml/2006/main" count="397" uniqueCount="44">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</sst>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" xfId="0" applyBorder="1"/>
    <xf numFmtId="0" fontId="0" fillId="0" borderId="2" xfId="0" applyFill="1" applyBorder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-1.5016894462103996</c:v>
                </c:pt>
                <c:pt idx="1">
                  <c:v>-0.9393021596463883</c:v>
                </c:pt>
                <c:pt idx="2">
                  <c:v>-0.44551083999618102</c:v>
                </c:pt>
                <c:pt idx="3">
                  <c:v>9.3071306376063409E-2</c:v>
                </c:pt>
                <c:pt idx="4">
                  <c:v>0.32888903983956058</c:v>
                </c:pt>
              </c:numCache>
            </c:numRef>
          </c:yVal>
        </c:ser>
        <c:axId val="59634432"/>
        <c:axId val="59635968"/>
      </c:scatterChart>
      <c:valAx>
        <c:axId val="5963443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35968"/>
        <c:crosses val="autoZero"/>
        <c:crossBetween val="midCat"/>
      </c:valAx>
      <c:valAx>
        <c:axId val="596359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34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-1.5016894462103996</c:v>
                </c:pt>
                <c:pt idx="1">
                  <c:v>-0.9393021596463883</c:v>
                </c:pt>
                <c:pt idx="2">
                  <c:v>-0.44551083999618102</c:v>
                </c:pt>
                <c:pt idx="3">
                  <c:v>9.3071306376063409E-2</c:v>
                </c:pt>
                <c:pt idx="4">
                  <c:v>0.32888903983956058</c:v>
                </c:pt>
              </c:numCache>
            </c:numRef>
          </c:yVal>
        </c:ser>
        <c:axId val="60861056"/>
        <c:axId val="60866944"/>
      </c:scatterChart>
      <c:valAx>
        <c:axId val="6086105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866944"/>
        <c:crosses val="autoZero"/>
        <c:crossBetween val="midCat"/>
      </c:valAx>
      <c:valAx>
        <c:axId val="6086694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86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0.22081405140778093</c:v>
                  </c:pt>
                  <c:pt idx="1">
                    <c:v>0.24226646138005298</c:v>
                  </c:pt>
                  <c:pt idx="2">
                    <c:v>0.7958610814910716</c:v>
                  </c:pt>
                  <c:pt idx="3">
                    <c:v>0.70806586071206912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0.22081405140778093</c:v>
                  </c:pt>
                  <c:pt idx="1">
                    <c:v>0.24226646138005298</c:v>
                  </c:pt>
                  <c:pt idx="2">
                    <c:v>0.7958610814910716</c:v>
                  </c:pt>
                  <c:pt idx="3">
                    <c:v>0.70806586071206912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1.0098424397661205</c:v>
                </c:pt>
                <c:pt idx="1">
                  <c:v>1.4146607347803295</c:v>
                </c:pt>
                <c:pt idx="2">
                  <c:v>2.1968314592988643</c:v>
                </c:pt>
                <c:pt idx="3">
                  <c:v>3.811030421702629</c:v>
                </c:pt>
              </c:numCache>
            </c:numRef>
          </c:val>
        </c:ser>
        <c:axId val="60906880"/>
        <c:axId val="60912768"/>
      </c:barChart>
      <c:catAx>
        <c:axId val="6090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912768"/>
        <c:crosses val="autoZero"/>
        <c:auto val="1"/>
        <c:lblAlgn val="ctr"/>
        <c:lblOffset val="100"/>
      </c:catAx>
      <c:valAx>
        <c:axId val="6091276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906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0.11171707440336665</c:v>
                  </c:pt>
                  <c:pt idx="1">
                    <c:v>0.45066655345439183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0.11171707440336665</c:v>
                  </c:pt>
                  <c:pt idx="1">
                    <c:v>0.45066655345439183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1.4136111165129632</c:v>
                </c:pt>
                <c:pt idx="1">
                  <c:v>1.8199724099464831</c:v>
                </c:pt>
              </c:numCache>
            </c:numRef>
          </c:val>
        </c:ser>
        <c:axId val="60945536"/>
        <c:axId val="60947072"/>
      </c:barChart>
      <c:catAx>
        <c:axId val="60945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947072"/>
        <c:crosses val="autoZero"/>
        <c:auto val="1"/>
        <c:lblAlgn val="ctr"/>
        <c:lblOffset val="100"/>
      </c:catAx>
      <c:valAx>
        <c:axId val="609470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9455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0.45488690007941546</c:v>
                  </c:pt>
                  <c:pt idx="1">
                    <c:v>1.6828016457809303</c:v>
                  </c:pt>
                  <c:pt idx="2">
                    <c:v>0.35338279868520989</c:v>
                  </c:pt>
                  <c:pt idx="3">
                    <c:v>1.4072166360403646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0.45488690007941546</c:v>
                  </c:pt>
                  <c:pt idx="1">
                    <c:v>1.6828016457809303</c:v>
                  </c:pt>
                  <c:pt idx="2">
                    <c:v>0.35338279868520989</c:v>
                  </c:pt>
                  <c:pt idx="3">
                    <c:v>1.4072166360403646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1.7510779077418546</c:v>
                </c:pt>
                <c:pt idx="1">
                  <c:v>2.1674796680250874</c:v>
                </c:pt>
                <c:pt idx="2">
                  <c:v>3.1606147303173402</c:v>
                </c:pt>
                <c:pt idx="3">
                  <c:v>5.5898224689451856</c:v>
                </c:pt>
              </c:numCache>
            </c:numRef>
          </c:val>
        </c:ser>
        <c:axId val="60007936"/>
        <c:axId val="60009472"/>
      </c:barChart>
      <c:catAx>
        <c:axId val="60007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9472"/>
        <c:crosses val="autoZero"/>
        <c:auto val="1"/>
        <c:lblAlgn val="ctr"/>
        <c:lblOffset val="100"/>
      </c:catAx>
      <c:valAx>
        <c:axId val="600094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7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0.91653260300041561</c:v>
                  </c:pt>
                  <c:pt idx="1">
                    <c:v>0.50241662816066079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0.91653260300041561</c:v>
                  </c:pt>
                  <c:pt idx="1">
                    <c:v>0.50241662816066079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1.2932565878768905</c:v>
                </c:pt>
                <c:pt idx="1">
                  <c:v>1.78766301745599</c:v>
                </c:pt>
              </c:numCache>
            </c:numRef>
          </c:val>
        </c:ser>
        <c:axId val="60300288"/>
        <c:axId val="60310272"/>
      </c:barChart>
      <c:catAx>
        <c:axId val="6030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310272"/>
        <c:crosses val="autoZero"/>
        <c:auto val="1"/>
        <c:lblAlgn val="ctr"/>
        <c:lblOffset val="100"/>
      </c:catAx>
      <c:valAx>
        <c:axId val="603102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300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-1.5016894462103996</c:v>
                </c:pt>
                <c:pt idx="1">
                  <c:v>-0.9393021596463883</c:v>
                </c:pt>
                <c:pt idx="2">
                  <c:v>-0.44551083999618102</c:v>
                </c:pt>
                <c:pt idx="3">
                  <c:v>9.3071306376063409E-2</c:v>
                </c:pt>
                <c:pt idx="4">
                  <c:v>0.32888903983956058</c:v>
                </c:pt>
              </c:numCache>
            </c:numRef>
          </c:yVal>
        </c:ser>
        <c:axId val="60474880"/>
        <c:axId val="60476416"/>
      </c:scatterChart>
      <c:valAx>
        <c:axId val="6047488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6416"/>
        <c:crosses val="autoZero"/>
        <c:crossBetween val="midCat"/>
      </c:valAx>
      <c:valAx>
        <c:axId val="6047641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4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0.22549126730581515</c:v>
                  </c:pt>
                  <c:pt idx="1">
                    <c:v>0.17912978249680989</c:v>
                  </c:pt>
                  <c:pt idx="2">
                    <c:v>0.62608511735252581</c:v>
                  </c:pt>
                  <c:pt idx="3">
                    <c:v>0.14031938696806986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0.22549126730581515</c:v>
                  </c:pt>
                  <c:pt idx="1">
                    <c:v>0.17912978249680989</c:v>
                  </c:pt>
                  <c:pt idx="2">
                    <c:v>0.62608511735252581</c:v>
                  </c:pt>
                  <c:pt idx="3">
                    <c:v>0.14031938696806986</c:v>
                  </c:pt>
                </c:numCache>
              </c:numRef>
            </c:minus>
          </c:errBars>
          <c:cat>
            <c:strRef>
              <c:f>(siCDKN2A!$A$65,siCDKN2A!$A$66,siCDKN2A!$A$67,siCDKN2A!$A$68)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1.5706134974695738</c:v>
                </c:pt>
                <c:pt idx="1">
                  <c:v>2.387696060954188</c:v>
                </c:pt>
                <c:pt idx="2">
                  <c:v>2.2940212484325504</c:v>
                </c:pt>
                <c:pt idx="3">
                  <c:v>3.3465373790498525</c:v>
                </c:pt>
              </c:numCache>
            </c:numRef>
          </c:val>
        </c:ser>
        <c:axId val="60528896"/>
        <c:axId val="60534784"/>
      </c:barChart>
      <c:catAx>
        <c:axId val="60528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4784"/>
        <c:crosses val="autoZero"/>
        <c:auto val="1"/>
        <c:lblAlgn val="ctr"/>
        <c:lblOffset val="100"/>
      </c:catAx>
      <c:valAx>
        <c:axId val="605347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0.15930142681334591</c:v>
                  </c:pt>
                  <c:pt idx="1">
                    <c:v>0.38900918234275311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0.15930142681334591</c:v>
                  </c:pt>
                  <c:pt idx="1">
                    <c:v>0.38900918234275311</c:v>
                  </c:pt>
                </c:numCache>
              </c:numRef>
            </c:minus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1.5340579540548396</c:v>
                </c:pt>
                <c:pt idx="1">
                  <c:v>1.5294508628216601</c:v>
                </c:pt>
              </c:numCache>
            </c:numRef>
          </c:val>
        </c:ser>
        <c:axId val="60567552"/>
        <c:axId val="60569088"/>
      </c:barChart>
      <c:catAx>
        <c:axId val="60567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9088"/>
        <c:crosses val="autoZero"/>
        <c:auto val="1"/>
        <c:lblAlgn val="ctr"/>
        <c:lblOffset val="100"/>
      </c:catAx>
      <c:valAx>
        <c:axId val="605690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7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-1.5016894462103996</c:v>
                </c:pt>
                <c:pt idx="1">
                  <c:v>-0.9393021596463883</c:v>
                </c:pt>
                <c:pt idx="2">
                  <c:v>-0.44551083999618102</c:v>
                </c:pt>
                <c:pt idx="3">
                  <c:v>9.3071306376063409E-2</c:v>
                </c:pt>
                <c:pt idx="4">
                  <c:v>0.32888903983956058</c:v>
                </c:pt>
              </c:numCache>
            </c:numRef>
          </c:yVal>
        </c:ser>
        <c:axId val="60610432"/>
        <c:axId val="60611968"/>
      </c:scatterChart>
      <c:valAx>
        <c:axId val="6061043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11968"/>
        <c:crosses val="autoZero"/>
        <c:crossBetween val="midCat"/>
      </c:valAx>
      <c:valAx>
        <c:axId val="606119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10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siPRC1!$C$65:$C$68</c:f>
                <c:numCache>
                  <c:formatCode>General</c:formatCode>
                  <c:ptCount val="4"/>
                  <c:pt idx="0">
                    <c:v>0.31288861539171836</c:v>
                  </c:pt>
                  <c:pt idx="1">
                    <c:v>0.61123244915271091</c:v>
                  </c:pt>
                  <c:pt idx="2">
                    <c:v>0.35640713113367067</c:v>
                  </c:pt>
                  <c:pt idx="3">
                    <c:v>0.21170702095962621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0.31288861539171836</c:v>
                  </c:pt>
                  <c:pt idx="1">
                    <c:v>0.61123244915271091</c:v>
                  </c:pt>
                  <c:pt idx="2">
                    <c:v>0.35640713113367067</c:v>
                  </c:pt>
                  <c:pt idx="3">
                    <c:v>0.21170702095962621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1.1911009227913907</c:v>
                </c:pt>
                <c:pt idx="1">
                  <c:v>2.2573642290448301</c:v>
                </c:pt>
                <c:pt idx="2">
                  <c:v>2.6650934232045986</c:v>
                </c:pt>
                <c:pt idx="3">
                  <c:v>3.861526457181657</c:v>
                </c:pt>
              </c:numCache>
            </c:numRef>
          </c:val>
        </c:ser>
        <c:axId val="60656256"/>
        <c:axId val="60670336"/>
      </c:barChart>
      <c:catAx>
        <c:axId val="6065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70336"/>
        <c:crosses val="autoZero"/>
        <c:auto val="1"/>
        <c:lblAlgn val="ctr"/>
        <c:lblOffset val="100"/>
      </c:catAx>
      <c:valAx>
        <c:axId val="606703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562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siPRC1!$O$58:$O$59</c:f>
                <c:numCache>
                  <c:formatCode>General</c:formatCode>
                  <c:ptCount val="2"/>
                  <c:pt idx="0">
                    <c:v>0.48589857374659434</c:v>
                  </c:pt>
                  <c:pt idx="1">
                    <c:v>0.12171906178655072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0.48589857374659434</c:v>
                  </c:pt>
                  <c:pt idx="1">
                    <c:v>0.12171906178655072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1.9206519356835301</c:v>
                </c:pt>
                <c:pt idx="1">
                  <c:v>1.4592586629816779</c:v>
                </c:pt>
              </c:numCache>
            </c:numRef>
          </c:val>
        </c:ser>
        <c:axId val="60711296"/>
        <c:axId val="60712832"/>
      </c:barChart>
      <c:catAx>
        <c:axId val="607112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12832"/>
        <c:crosses val="autoZero"/>
        <c:auto val="1"/>
        <c:lblAlgn val="ctr"/>
        <c:lblOffset val="100"/>
      </c:catAx>
      <c:valAx>
        <c:axId val="6071283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11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4" zoomScale="80" zoomScaleNormal="80" workbookViewId="0">
      <selection activeCell="F19" sqref="F19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42485</v>
      </c>
    </row>
    <row r="2" spans="1:20">
      <c r="A2" s="1" t="s">
        <v>1</v>
      </c>
      <c r="B2" s="2">
        <v>78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0.05</v>
      </c>
      <c r="D8" s="65">
        <v>5.0999999999999997E-2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2" si="1">A9/23</f>
        <v>0.13695652173913042</v>
      </c>
      <c r="C9" s="65">
        <v>7.9000000000000001E-2</v>
      </c>
      <c r="D9" s="65">
        <v>8.5000000000000006E-2</v>
      </c>
      <c r="E9" s="11">
        <f t="shared" si="0"/>
        <v>8.2000000000000003E-2</v>
      </c>
      <c r="F9" s="12">
        <f>(E9-$E$8)</f>
        <v>3.15E-2</v>
      </c>
      <c r="G9" s="12">
        <f>LOG(B9)</f>
        <v>-0.86341728222799241</v>
      </c>
      <c r="H9" s="12">
        <f>LOG(F9)</f>
        <v>-1.5016894462103996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5">
        <v>0.16200000000000001</v>
      </c>
      <c r="D10" s="65">
        <v>0.16900000000000001</v>
      </c>
      <c r="E10" s="11">
        <f t="shared" si="0"/>
        <v>0.16550000000000001</v>
      </c>
      <c r="F10" s="12">
        <f>(E10-$E$8)</f>
        <v>0.115</v>
      </c>
      <c r="G10" s="12">
        <f>LOG(B10)</f>
        <v>-0.34469449671881253</v>
      </c>
      <c r="H10" s="12">
        <f>LOG(F10)</f>
        <v>-0.9393021596463883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0.42599999999999999</v>
      </c>
      <c r="D11" s="65">
        <v>0.39200000000000002</v>
      </c>
      <c r="E11" s="11">
        <f t="shared" si="0"/>
        <v>0.40900000000000003</v>
      </c>
      <c r="F11" s="12">
        <f>(E11-$E$8)</f>
        <v>0.35850000000000004</v>
      </c>
      <c r="G11" s="12">
        <f>LOG(B11)</f>
        <v>0.13658271777200767</v>
      </c>
      <c r="H11" s="12">
        <f>LOG(F11)</f>
        <v>-0.44551083999618102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1.4019999999999999</v>
      </c>
      <c r="D12" s="65">
        <v>1.177</v>
      </c>
      <c r="E12" s="11">
        <f t="shared" si="0"/>
        <v>1.2894999999999999</v>
      </c>
      <c r="F12" s="12">
        <f>(E12-$E$8)</f>
        <v>1.2389999999999999</v>
      </c>
      <c r="G12" s="12">
        <f>LOG(B12)</f>
        <v>0.66357802924717735</v>
      </c>
      <c r="H12" s="12">
        <f>LOG(F12)</f>
        <v>9.3071306376063409E-2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5">
        <v>2.077</v>
      </c>
      <c r="D13" s="65">
        <v>2.2890000000000001</v>
      </c>
      <c r="E13" s="11">
        <f t="shared" si="0"/>
        <v>2.1829999999999998</v>
      </c>
      <c r="F13" s="12">
        <f>(E13-$E$8)</f>
        <v>2.1324999999999998</v>
      </c>
      <c r="G13" s="12">
        <f>LOG(B13)</f>
        <v>0.96049145871632635</v>
      </c>
      <c r="H13" s="12">
        <f>LOG(F13)</f>
        <v>0.32888903983956058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1.0113223604763859</v>
      </c>
      <c r="N15"/>
    </row>
    <row r="16" spans="1:20" ht="15">
      <c r="A16" s="5" t="s">
        <v>11</v>
      </c>
      <c r="B16" s="11">
        <f>INTERCEPT(H9:H13,G9:G13)</f>
        <v>-0.60466771766318583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0.20899999999999999</v>
      </c>
      <c r="C22" s="65">
        <v>0.20300000000000001</v>
      </c>
      <c r="D22" s="27">
        <f>AVERAGE(B22:C22)</f>
        <v>0.20600000000000002</v>
      </c>
      <c r="E22" s="27">
        <f t="shared" ref="E22:E27" si="2">D22-E$8</f>
        <v>0.15550000000000003</v>
      </c>
      <c r="F22" s="27">
        <f>LOG(E22)</f>
        <v>-0.80826960663714364</v>
      </c>
      <c r="G22" s="28">
        <f>(F22-$B$16)/$B$15</f>
        <v>-0.2013224436944622</v>
      </c>
      <c r="H22" s="28">
        <f>10^G22</f>
        <v>0.62903897690682276</v>
      </c>
      <c r="I22" s="29">
        <v>500</v>
      </c>
      <c r="J22" s="30">
        <f>(H22*I22)</f>
        <v>314.51948845341138</v>
      </c>
      <c r="K22" s="31">
        <f>(0.05*J22/1000)*1000</f>
        <v>15.72597442267057</v>
      </c>
      <c r="L22" s="32">
        <f>K22+K40+K50</f>
        <v>16.208865632810738</v>
      </c>
      <c r="M22" s="33">
        <f>(L22*1000000/50000)/1000</f>
        <v>0.3241773126562148</v>
      </c>
      <c r="N22" s="34"/>
    </row>
    <row r="23" spans="1:17" ht="15">
      <c r="B23" s="65">
        <v>0.20200000000000001</v>
      </c>
      <c r="C23" s="65">
        <v>0.20300000000000001</v>
      </c>
      <c r="D23" s="27">
        <f t="shared" ref="D23:D27" si="3">AVERAGE(B23:C23)</f>
        <v>0.20250000000000001</v>
      </c>
      <c r="E23" s="27">
        <f t="shared" si="2"/>
        <v>0.15200000000000002</v>
      </c>
      <c r="F23" s="27">
        <f t="shared" ref="F23:F27" si="4">LOG(E23)</f>
        <v>-0.81815641205522738</v>
      </c>
      <c r="G23" s="28">
        <f t="shared" ref="G23:G27" si="5">(F23-$B$16)/$B$15</f>
        <v>-0.21109856039520095</v>
      </c>
      <c r="H23" s="28">
        <f t="shared" ref="H23:H27" si="6">10^G23</f>
        <v>0.61503727803688535</v>
      </c>
      <c r="I23" s="29">
        <v>500</v>
      </c>
      <c r="J23" s="30">
        <f t="shared" ref="J23:J27" si="7">(H23*I23)</f>
        <v>307.51863901844268</v>
      </c>
      <c r="K23" s="31">
        <f t="shared" ref="K23:K27" si="8">(0.05*J23/1000)*1000</f>
        <v>15.375931950922135</v>
      </c>
      <c r="L23" s="32">
        <f>K23+K41+K51</f>
        <v>16.324956876818973</v>
      </c>
      <c r="M23" s="33">
        <f t="shared" ref="M23:M27" si="9">(L23*1000000/50000)/1000</f>
        <v>0.32649913753637949</v>
      </c>
      <c r="N23" s="34"/>
    </row>
    <row r="24" spans="1:17" ht="15">
      <c r="B24" s="65">
        <v>0.215</v>
      </c>
      <c r="C24" s="65">
        <v>0.21199999999999999</v>
      </c>
      <c r="D24" s="27">
        <f t="shared" si="3"/>
        <v>0.2135</v>
      </c>
      <c r="E24" s="27">
        <f t="shared" si="2"/>
        <v>0.16299999999999998</v>
      </c>
      <c r="F24" s="27">
        <f t="shared" si="4"/>
        <v>-0.78781239559604221</v>
      </c>
      <c r="G24" s="28">
        <f t="shared" si="5"/>
        <v>-0.18109426340240872</v>
      </c>
      <c r="H24" s="28">
        <f t="shared" si="6"/>
        <v>0.65903083740239554</v>
      </c>
      <c r="I24" s="29">
        <v>500</v>
      </c>
      <c r="J24" s="30">
        <f t="shared" si="7"/>
        <v>329.51541870119775</v>
      </c>
      <c r="K24" s="31">
        <f t="shared" si="8"/>
        <v>16.475770935059888</v>
      </c>
      <c r="L24" s="32">
        <f t="shared" ref="L24:L27" si="10">K24+K42+K52</f>
        <v>16.959203611619703</v>
      </c>
      <c r="M24" s="33">
        <f t="shared" si="9"/>
        <v>0.33918407223239405</v>
      </c>
      <c r="N24" s="34"/>
    </row>
    <row r="25" spans="1:17" ht="15">
      <c r="A25" s="1" t="s">
        <v>26</v>
      </c>
      <c r="B25" s="66">
        <v>0.16600000000000001</v>
      </c>
      <c r="C25" s="66">
        <v>0.17799999999999999</v>
      </c>
      <c r="D25" s="27">
        <f t="shared" si="3"/>
        <v>0.17199999999999999</v>
      </c>
      <c r="E25" s="27">
        <f t="shared" si="2"/>
        <v>0.12149999999999998</v>
      </c>
      <c r="F25" s="27">
        <f t="shared" si="4"/>
        <v>-0.91542372206566902</v>
      </c>
      <c r="G25" s="28">
        <f t="shared" si="5"/>
        <v>-0.30727690452340123</v>
      </c>
      <c r="H25" s="28">
        <f t="shared" si="6"/>
        <v>0.49285945842131351</v>
      </c>
      <c r="I25" s="29">
        <v>500</v>
      </c>
      <c r="J25" s="30">
        <f t="shared" si="7"/>
        <v>246.42972921065675</v>
      </c>
      <c r="K25" s="31">
        <f t="shared" si="8"/>
        <v>12.321486460532839</v>
      </c>
      <c r="L25" s="32">
        <f t="shared" si="10"/>
        <v>13.679516589425226</v>
      </c>
      <c r="M25" s="33">
        <f t="shared" si="9"/>
        <v>0.27359033178850456</v>
      </c>
      <c r="N25" s="34"/>
    </row>
    <row r="26" spans="1:17" ht="15">
      <c r="B26" s="66">
        <v>0.20399999999999999</v>
      </c>
      <c r="C26" s="66">
        <v>0.21299999999999999</v>
      </c>
      <c r="D26" s="27">
        <f t="shared" si="3"/>
        <v>0.20849999999999999</v>
      </c>
      <c r="E26" s="27">
        <f t="shared" si="2"/>
        <v>0.15799999999999997</v>
      </c>
      <c r="F26" s="27">
        <f t="shared" si="4"/>
        <v>-0.80134291304557748</v>
      </c>
      <c r="G26" s="28">
        <f t="shared" si="5"/>
        <v>-0.19447329859269333</v>
      </c>
      <c r="H26" s="28">
        <f t="shared" si="6"/>
        <v>0.63903802564409085</v>
      </c>
      <c r="I26" s="29">
        <v>500</v>
      </c>
      <c r="J26" s="30">
        <f t="shared" si="7"/>
        <v>319.5190128220454</v>
      </c>
      <c r="K26" s="31">
        <f t="shared" si="8"/>
        <v>15.975950641102271</v>
      </c>
      <c r="L26" s="32">
        <f t="shared" si="10"/>
        <v>17.484568910785978</v>
      </c>
      <c r="M26" s="33">
        <f t="shared" si="9"/>
        <v>0.34969137821571949</v>
      </c>
      <c r="N26" s="34"/>
    </row>
    <row r="27" spans="1:17" ht="15">
      <c r="B27" s="66">
        <v>0.19400000000000001</v>
      </c>
      <c r="C27" s="66">
        <v>0.193</v>
      </c>
      <c r="D27" s="27">
        <f t="shared" si="3"/>
        <v>0.19350000000000001</v>
      </c>
      <c r="E27" s="27">
        <f t="shared" si="2"/>
        <v>0.14300000000000002</v>
      </c>
      <c r="F27" s="27">
        <f t="shared" si="4"/>
        <v>-0.84466396253493814</v>
      </c>
      <c r="G27" s="28">
        <f t="shared" si="5"/>
        <v>-0.23730934294649778</v>
      </c>
      <c r="H27" s="28">
        <f t="shared" si="6"/>
        <v>0.57901612300771466</v>
      </c>
      <c r="I27" s="29">
        <v>500</v>
      </c>
      <c r="J27" s="30">
        <f t="shared" si="7"/>
        <v>289.50806150385733</v>
      </c>
      <c r="K27" s="31">
        <f t="shared" si="8"/>
        <v>14.475403075192867</v>
      </c>
      <c r="L27" s="32">
        <f t="shared" si="10"/>
        <v>15.592801579443684</v>
      </c>
      <c r="M27" s="33">
        <f t="shared" si="9"/>
        <v>0.31185603158887371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0.20899999999999999</v>
      </c>
      <c r="C31" s="65">
        <v>0.20300000000000001</v>
      </c>
      <c r="D31" s="27">
        <f t="shared" ref="D31:D36" si="11">AVERAGE(B31:C31)</f>
        <v>0.20600000000000002</v>
      </c>
      <c r="E31" s="27">
        <f t="shared" ref="E31:E36" si="12">D31-E$8</f>
        <v>0.15550000000000003</v>
      </c>
      <c r="F31" s="27">
        <f>LOG(E31)</f>
        <v>-0.80826960663714364</v>
      </c>
      <c r="G31" s="28">
        <f>(F31-$B$16)/$B$15</f>
        <v>-0.2013224436944622</v>
      </c>
      <c r="H31" s="28">
        <f>10^G31</f>
        <v>0.62903897690682276</v>
      </c>
      <c r="I31" s="29">
        <v>500</v>
      </c>
      <c r="J31" s="30">
        <f>(H31*I31)</f>
        <v>314.51948845341138</v>
      </c>
      <c r="K31" s="31">
        <f>(0.05*J31/1000)*1000</f>
        <v>15.72597442267057</v>
      </c>
      <c r="L31" s="32">
        <f>K31+K50</f>
        <v>15.858429639068923</v>
      </c>
      <c r="M31" s="33">
        <f>(L31*1000000/50000)/1000</f>
        <v>0.31716859278137849</v>
      </c>
      <c r="N31" s="35"/>
      <c r="Q31"/>
    </row>
    <row r="32" spans="1:17" ht="15">
      <c r="B32" s="65">
        <v>0.20200000000000001</v>
      </c>
      <c r="C32" s="65">
        <v>0.20300000000000001</v>
      </c>
      <c r="D32" s="27">
        <f t="shared" si="11"/>
        <v>0.20250000000000001</v>
      </c>
      <c r="E32" s="27">
        <f t="shared" si="12"/>
        <v>0.15200000000000002</v>
      </c>
      <c r="F32" s="27">
        <f t="shared" ref="F32:F36" si="13">LOG(E32)</f>
        <v>-0.81815641205522738</v>
      </c>
      <c r="G32" s="28">
        <f t="shared" ref="G32:G36" si="14">(F32-$B$16)/$B$15</f>
        <v>-0.21109856039520095</v>
      </c>
      <c r="H32" s="28">
        <f t="shared" ref="H32:H36" si="15">10^G32</f>
        <v>0.61503727803688535</v>
      </c>
      <c r="I32" s="29">
        <v>500</v>
      </c>
      <c r="J32" s="30">
        <f t="shared" ref="J32:J36" si="16">(H32*I32)</f>
        <v>307.51863901844268</v>
      </c>
      <c r="K32" s="31">
        <f t="shared" ref="K32:K36" si="17">(0.05*J32/1000)*1000</f>
        <v>15.375931950922135</v>
      </c>
      <c r="L32" s="32">
        <f>K32+K51</f>
        <v>16.02638159796825</v>
      </c>
      <c r="M32" s="33">
        <f t="shared" ref="M32:M36" si="18">(L32*1000000/50000)/1000</f>
        <v>0.32052763195936501</v>
      </c>
      <c r="N32" s="36"/>
      <c r="Q32"/>
    </row>
    <row r="33" spans="1:21" ht="15">
      <c r="B33" s="65">
        <v>0.215</v>
      </c>
      <c r="C33" s="65">
        <v>0.21199999999999999</v>
      </c>
      <c r="D33" s="27">
        <f t="shared" si="11"/>
        <v>0.2135</v>
      </c>
      <c r="E33" s="27">
        <f t="shared" si="12"/>
        <v>0.16299999999999998</v>
      </c>
      <c r="F33" s="27">
        <f t="shared" si="13"/>
        <v>-0.78781239559604221</v>
      </c>
      <c r="G33" s="28">
        <f t="shared" si="14"/>
        <v>-0.18109426340240872</v>
      </c>
      <c r="H33" s="28">
        <f t="shared" si="15"/>
        <v>0.65903083740239554</v>
      </c>
      <c r="I33" s="29">
        <v>500</v>
      </c>
      <c r="J33" s="30">
        <f t="shared" si="16"/>
        <v>329.51541870119775</v>
      </c>
      <c r="K33" s="31">
        <f t="shared" si="17"/>
        <v>16.475770935059888</v>
      </c>
      <c r="L33" s="32">
        <f t="shared" ref="L33:L36" si="19">K33+K52</f>
        <v>16.745130657635144</v>
      </c>
      <c r="M33" s="33">
        <f t="shared" si="18"/>
        <v>0.33490261315270287</v>
      </c>
      <c r="N33" s="36"/>
      <c r="Q33"/>
      <c r="R33"/>
      <c r="S33"/>
    </row>
    <row r="34" spans="1:21" ht="15">
      <c r="A34" s="1" t="s">
        <v>26</v>
      </c>
      <c r="B34" s="66">
        <v>0.16600000000000001</v>
      </c>
      <c r="C34" s="66">
        <v>0.17799999999999999</v>
      </c>
      <c r="D34" s="27">
        <f t="shared" si="11"/>
        <v>0.17199999999999999</v>
      </c>
      <c r="E34" s="27">
        <f t="shared" si="12"/>
        <v>0.12149999999999998</v>
      </c>
      <c r="F34" s="27">
        <f t="shared" si="13"/>
        <v>-0.91542372206566902</v>
      </c>
      <c r="G34" s="28">
        <f t="shared" si="14"/>
        <v>-0.30727690452340123</v>
      </c>
      <c r="H34" s="28">
        <f t="shared" si="15"/>
        <v>0.49285945842131351</v>
      </c>
      <c r="I34" s="29">
        <v>500</v>
      </c>
      <c r="J34" s="30">
        <f t="shared" si="16"/>
        <v>246.42972921065675</v>
      </c>
      <c r="K34" s="31">
        <f t="shared" si="17"/>
        <v>12.321486460532839</v>
      </c>
      <c r="L34" s="32">
        <f t="shared" si="19"/>
        <v>13.209467271229251</v>
      </c>
      <c r="M34" s="33">
        <f t="shared" si="18"/>
        <v>0.264189345424585</v>
      </c>
      <c r="N34" s="36"/>
      <c r="Q34"/>
      <c r="R34"/>
      <c r="S34"/>
    </row>
    <row r="35" spans="1:21" ht="15">
      <c r="B35" s="66">
        <v>0.20399999999999999</v>
      </c>
      <c r="C35" s="66">
        <v>0.21299999999999999</v>
      </c>
      <c r="D35" s="27">
        <f t="shared" si="11"/>
        <v>0.20849999999999999</v>
      </c>
      <c r="E35" s="27">
        <f t="shared" si="12"/>
        <v>0.15799999999999997</v>
      </c>
      <c r="F35" s="27">
        <f t="shared" si="13"/>
        <v>-0.80134291304557748</v>
      </c>
      <c r="G35" s="28">
        <f t="shared" si="14"/>
        <v>-0.19447329859269333</v>
      </c>
      <c r="H35" s="28">
        <f t="shared" si="15"/>
        <v>0.63903802564409085</v>
      </c>
      <c r="I35" s="29">
        <v>500</v>
      </c>
      <c r="J35" s="30">
        <f t="shared" si="16"/>
        <v>319.5190128220454</v>
      </c>
      <c r="K35" s="31">
        <f t="shared" si="17"/>
        <v>15.975950641102271</v>
      </c>
      <c r="L35" s="32">
        <f t="shared" si="19"/>
        <v>17.001610836208751</v>
      </c>
      <c r="M35" s="33">
        <f t="shared" si="18"/>
        <v>0.34003221672417505</v>
      </c>
      <c r="N35" s="36"/>
      <c r="Q35"/>
      <c r="R35"/>
      <c r="S35"/>
    </row>
    <row r="36" spans="1:21" ht="15">
      <c r="B36" s="66">
        <v>0.19400000000000001</v>
      </c>
      <c r="C36" s="66">
        <v>0.193</v>
      </c>
      <c r="D36" s="27">
        <f t="shared" si="11"/>
        <v>0.19350000000000001</v>
      </c>
      <c r="E36" s="27">
        <f t="shared" si="12"/>
        <v>0.14300000000000002</v>
      </c>
      <c r="F36" s="27">
        <f t="shared" si="13"/>
        <v>-0.84466396253493814</v>
      </c>
      <c r="G36" s="28">
        <f t="shared" si="14"/>
        <v>-0.23730934294649778</v>
      </c>
      <c r="H36" s="28">
        <f t="shared" si="15"/>
        <v>0.57901612300771466</v>
      </c>
      <c r="I36" s="29">
        <v>500</v>
      </c>
      <c r="J36" s="30">
        <f t="shared" si="16"/>
        <v>289.50806150385733</v>
      </c>
      <c r="K36" s="31">
        <f t="shared" si="17"/>
        <v>14.475403075192867</v>
      </c>
      <c r="L36" s="32">
        <f t="shared" si="19"/>
        <v>15.080812925998625</v>
      </c>
      <c r="M36" s="33">
        <f t="shared" si="18"/>
        <v>0.30161625851997248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0.10299999999999999</v>
      </c>
      <c r="C40" s="65">
        <v>0.105</v>
      </c>
      <c r="D40" s="27">
        <f>AVERAGE(B40:C40)</f>
        <v>0.104</v>
      </c>
      <c r="E40" s="27">
        <f t="shared" ref="E40:E45" si="20">D40-E$8</f>
        <v>5.3499999999999992E-2</v>
      </c>
      <c r="F40" s="27">
        <f t="shared" ref="F40:F45" si="21">LOG(E40)</f>
        <v>-1.2716462179787715</v>
      </c>
      <c r="G40" s="28">
        <f t="shared" ref="G40:G45" si="22">(F40-$B$16)/$B$15</f>
        <v>-0.65951127591147474</v>
      </c>
      <c r="H40" s="27">
        <f t="shared" ref="H40:H45" si="23">10^G40</f>
        <v>0.21902249608863664</v>
      </c>
      <c r="I40" s="41">
        <v>16</v>
      </c>
      <c r="J40" s="42">
        <f t="shared" ref="J40:J45" si="24">H40*I40</f>
        <v>3.5043599374181862</v>
      </c>
      <c r="K40" s="30">
        <f>(0.1*J40/1000)*1000</f>
        <v>0.35043599374181866</v>
      </c>
      <c r="L40" s="43">
        <f>K40*100/L22</f>
        <v>2.1620019665808683</v>
      </c>
      <c r="M40" s="30">
        <f>AVERAGE(L40:L42)</f>
        <v>1.7510779077418546</v>
      </c>
      <c r="N40" s="44">
        <f>STDEV(L40:L42)</f>
        <v>0.45488690007941546</v>
      </c>
      <c r="R40"/>
      <c r="S40"/>
      <c r="T40"/>
      <c r="U40"/>
    </row>
    <row r="41" spans="1:21" ht="15">
      <c r="B41" s="65">
        <v>9.5000000000000001E-2</v>
      </c>
      <c r="C41" s="65">
        <v>9.7000000000000003E-2</v>
      </c>
      <c r="D41" s="27">
        <f t="shared" ref="D41:D45" si="25">AVERAGE(B41:C41)</f>
        <v>9.6000000000000002E-2</v>
      </c>
      <c r="E41" s="27">
        <f t="shared" si="20"/>
        <v>4.5499999999999999E-2</v>
      </c>
      <c r="F41" s="27">
        <f t="shared" si="21"/>
        <v>-1.3419886033428876</v>
      </c>
      <c r="G41" s="28">
        <f t="shared" si="22"/>
        <v>-0.7290661360759243</v>
      </c>
      <c r="H41" s="27">
        <f t="shared" si="23"/>
        <v>0.18660954928170331</v>
      </c>
      <c r="I41" s="41">
        <v>16</v>
      </c>
      <c r="J41" s="42">
        <f t="shared" si="24"/>
        <v>2.985752788507253</v>
      </c>
      <c r="K41" s="30">
        <f t="shared" ref="K41:K45" si="26">(0.1*J41/1000)*1000</f>
        <v>0.29857527885072532</v>
      </c>
      <c r="L41" s="43">
        <f t="shared" ref="L41:L45" si="27">K41*100/L23</f>
        <v>1.8289498778076081</v>
      </c>
      <c r="M41" s="30"/>
      <c r="N41" s="44"/>
      <c r="R41"/>
      <c r="S41"/>
      <c r="T41"/>
      <c r="U41"/>
    </row>
    <row r="42" spans="1:21" s="17" customFormat="1" ht="15">
      <c r="A42" s="1"/>
      <c r="B42" s="65">
        <v>8.6999999999999994E-2</v>
      </c>
      <c r="C42" s="65">
        <v>7.9000000000000001E-2</v>
      </c>
      <c r="D42" s="27">
        <f t="shared" si="25"/>
        <v>8.299999999999999E-2</v>
      </c>
      <c r="E42" s="27">
        <f t="shared" si="20"/>
        <v>3.2499999999999987E-2</v>
      </c>
      <c r="F42" s="27">
        <f t="shared" si="21"/>
        <v>-1.4881166390211258</v>
      </c>
      <c r="G42" s="28">
        <f t="shared" si="22"/>
        <v>-0.87355818073852254</v>
      </c>
      <c r="H42" s="27">
        <f t="shared" si="23"/>
        <v>0.13379559624035023</v>
      </c>
      <c r="I42" s="41">
        <v>16</v>
      </c>
      <c r="J42" s="42">
        <f t="shared" si="24"/>
        <v>2.1407295398456037</v>
      </c>
      <c r="K42" s="30">
        <f t="shared" si="26"/>
        <v>0.21407295398456039</v>
      </c>
      <c r="L42" s="43">
        <f t="shared" si="27"/>
        <v>1.2622818788370875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0.122</v>
      </c>
      <c r="C43" s="65">
        <v>0.123</v>
      </c>
      <c r="D43" s="27">
        <f t="shared" si="25"/>
        <v>0.1225</v>
      </c>
      <c r="E43" s="27">
        <f t="shared" si="20"/>
        <v>7.1999999999999995E-2</v>
      </c>
      <c r="F43" s="27">
        <f t="shared" si="21"/>
        <v>-1.1426675035687315</v>
      </c>
      <c r="G43" s="28">
        <f t="shared" si="22"/>
        <v>-0.53197655557830192</v>
      </c>
      <c r="H43" s="27">
        <f t="shared" si="23"/>
        <v>0.293780823872485</v>
      </c>
      <c r="I43" s="41">
        <v>16</v>
      </c>
      <c r="J43" s="42">
        <f t="shared" si="24"/>
        <v>4.70049318195976</v>
      </c>
      <c r="K43" s="30">
        <f t="shared" si="26"/>
        <v>0.47004931819597601</v>
      </c>
      <c r="L43" s="43">
        <f t="shared" si="27"/>
        <v>3.4361544512423894</v>
      </c>
      <c r="M43" s="30">
        <f>AVERAGE(L43:L45)</f>
        <v>3.1606147303173402</v>
      </c>
      <c r="N43" s="44">
        <f>STDEV(L43:L45)</f>
        <v>0.35338279868520989</v>
      </c>
      <c r="R43"/>
      <c r="S43"/>
      <c r="T43"/>
      <c r="U43"/>
    </row>
    <row r="44" spans="1:21" ht="15">
      <c r="A44" s="45"/>
      <c r="B44" s="65">
        <v>0.129</v>
      </c>
      <c r="C44" s="65">
        <v>0.12</v>
      </c>
      <c r="D44" s="27">
        <f t="shared" si="25"/>
        <v>0.1245</v>
      </c>
      <c r="E44" s="27">
        <f t="shared" si="20"/>
        <v>7.3999999999999996E-2</v>
      </c>
      <c r="F44" s="27">
        <f t="shared" si="21"/>
        <v>-1.1307682802690238</v>
      </c>
      <c r="G44" s="28">
        <f t="shared" si="22"/>
        <v>-0.52021055122129101</v>
      </c>
      <c r="H44" s="27">
        <f t="shared" si="23"/>
        <v>0.30184879661076808</v>
      </c>
      <c r="I44" s="41">
        <v>16</v>
      </c>
      <c r="J44" s="42">
        <f t="shared" si="24"/>
        <v>4.8295807457722892</v>
      </c>
      <c r="K44" s="30">
        <f t="shared" si="26"/>
        <v>0.48295807457722895</v>
      </c>
      <c r="L44" s="43">
        <f t="shared" si="27"/>
        <v>2.7621960658080571</v>
      </c>
      <c r="M44" s="30"/>
      <c r="N44" s="44"/>
      <c r="R44"/>
      <c r="S44"/>
      <c r="T44"/>
      <c r="U44"/>
    </row>
    <row r="45" spans="1:21" ht="15">
      <c r="A45" s="46"/>
      <c r="B45" s="65">
        <v>0.128</v>
      </c>
      <c r="C45" s="65">
        <v>0.13</v>
      </c>
      <c r="D45" s="27">
        <f t="shared" si="25"/>
        <v>0.129</v>
      </c>
      <c r="E45" s="27">
        <f t="shared" si="20"/>
        <v>7.85E-2</v>
      </c>
      <c r="F45" s="27">
        <f t="shared" si="21"/>
        <v>-1.1051303432547475</v>
      </c>
      <c r="G45" s="28">
        <f t="shared" si="22"/>
        <v>-0.49485964629103768</v>
      </c>
      <c r="H45" s="27">
        <f t="shared" si="23"/>
        <v>0.3199929084031613</v>
      </c>
      <c r="I45" s="41">
        <v>16</v>
      </c>
      <c r="J45" s="42">
        <f t="shared" si="24"/>
        <v>5.1198865344505808</v>
      </c>
      <c r="K45" s="30">
        <f t="shared" si="26"/>
        <v>0.51198865344505806</v>
      </c>
      <c r="L45" s="43">
        <f t="shared" si="27"/>
        <v>3.2834936739015737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6.9000000000000006E-2</v>
      </c>
      <c r="C50" s="65">
        <v>7.1999999999999995E-2</v>
      </c>
      <c r="D50" s="27">
        <f>AVERAGE(B50:C50)</f>
        <v>7.0500000000000007E-2</v>
      </c>
      <c r="E50" s="27">
        <f t="shared" ref="E50:E55" si="28">D50-E$8</f>
        <v>2.0000000000000004E-2</v>
      </c>
      <c r="F50" s="27">
        <f t="shared" ref="F50:F55" si="29">LOG(E50)</f>
        <v>-1.6989700043360187</v>
      </c>
      <c r="G50" s="28">
        <f t="shared" ref="G50:G55" si="30">(F50-$B$16)/$B$15</f>
        <v>-1.0820509161464196</v>
      </c>
      <c r="H50" s="27">
        <f t="shared" ref="H50:H55" si="31">10^G50</f>
        <v>8.2784510248970516E-2</v>
      </c>
      <c r="I50" s="41">
        <v>16</v>
      </c>
      <c r="J50" s="42">
        <f t="shared" ref="J50:J55" si="32">H50*I50</f>
        <v>1.3245521639835283</v>
      </c>
      <c r="K50" s="30">
        <f>(0.1*J50/1000)*1000</f>
        <v>0.13245521639835284</v>
      </c>
      <c r="L50" s="43">
        <f t="shared" ref="L50:L55" si="33">K50*100/L31</f>
        <v>0.83523538845255751</v>
      </c>
      <c r="M50" s="30">
        <f>AVERAGE(L50:L52)</f>
        <v>2.1674796680250874</v>
      </c>
      <c r="N50" s="44">
        <f>STDEV(L50:L52)</f>
        <v>1.6828016457809303</v>
      </c>
      <c r="O50" s="48">
        <f>L50/L40</f>
        <v>0.38632499015412719</v>
      </c>
      <c r="P50" s="30">
        <f>AVERAGE(O50:O52)</f>
        <v>1.2932565878768905</v>
      </c>
      <c r="Q50" s="44">
        <f>STDEV(O50:O52)</f>
        <v>0.91653260300041561</v>
      </c>
      <c r="S50"/>
      <c r="T50"/>
    </row>
    <row r="51" spans="1:25" ht="15">
      <c r="B51" s="65">
        <v>0.14599999999999999</v>
      </c>
      <c r="C51" s="65">
        <v>0.155</v>
      </c>
      <c r="D51" s="27">
        <f t="shared" ref="D51:D55" si="34">AVERAGE(B51:C51)</f>
        <v>0.15049999999999999</v>
      </c>
      <c r="E51" s="27">
        <f t="shared" si="28"/>
        <v>9.9999999999999992E-2</v>
      </c>
      <c r="F51" s="27">
        <f t="shared" si="29"/>
        <v>-1</v>
      </c>
      <c r="G51" s="28">
        <f t="shared" si="30"/>
        <v>-0.39090630029241313</v>
      </c>
      <c r="H51" s="27">
        <f t="shared" si="31"/>
        <v>0.40653102940382063</v>
      </c>
      <c r="I51" s="41">
        <v>16</v>
      </c>
      <c r="J51" s="42">
        <f t="shared" si="32"/>
        <v>6.5044964704611301</v>
      </c>
      <c r="K51" s="30">
        <f t="shared" ref="K51:K55" si="35">(0.1*J51/1000)*1000</f>
        <v>0.65044964704611308</v>
      </c>
      <c r="L51" s="43">
        <f t="shared" si="33"/>
        <v>4.0586182418654877</v>
      </c>
      <c r="M51" s="30"/>
      <c r="N51" s="44"/>
      <c r="O51" s="2">
        <f t="shared" ref="O51:O55" si="36">L51/L41</f>
        <v>2.2190975767638963</v>
      </c>
      <c r="P51" s="30"/>
      <c r="Q51" s="44"/>
      <c r="S51"/>
      <c r="T51"/>
    </row>
    <row r="52" spans="1:25" ht="15">
      <c r="B52" s="65">
        <v>8.8999999999999996E-2</v>
      </c>
      <c r="C52" s="65">
        <v>9.4E-2</v>
      </c>
      <c r="D52" s="27">
        <f t="shared" si="34"/>
        <v>9.1499999999999998E-2</v>
      </c>
      <c r="E52" s="27">
        <f t="shared" si="28"/>
        <v>4.0999999999999995E-2</v>
      </c>
      <c r="F52" s="27">
        <f t="shared" si="29"/>
        <v>-1.3872161432802645</v>
      </c>
      <c r="G52" s="28">
        <f t="shared" si="30"/>
        <v>-0.77378732657355398</v>
      </c>
      <c r="H52" s="27">
        <f t="shared" si="31"/>
        <v>0.16834982660953415</v>
      </c>
      <c r="I52" s="41">
        <v>16</v>
      </c>
      <c r="J52" s="42">
        <f t="shared" si="32"/>
        <v>2.6935972257525465</v>
      </c>
      <c r="K52" s="30">
        <f t="shared" si="35"/>
        <v>0.26935972257525465</v>
      </c>
      <c r="L52" s="43">
        <f t="shared" si="33"/>
        <v>1.6085853737572171</v>
      </c>
      <c r="M52" s="30"/>
      <c r="N52" s="44"/>
      <c r="O52" s="2">
        <f t="shared" si="36"/>
        <v>1.2743471967126481</v>
      </c>
      <c r="P52" s="30"/>
      <c r="Q52" s="44"/>
      <c r="S52"/>
      <c r="T52"/>
    </row>
    <row r="53" spans="1:25" ht="15">
      <c r="A53" s="1" t="s">
        <v>26</v>
      </c>
      <c r="B53" s="65">
        <v>0.187</v>
      </c>
      <c r="C53" s="65">
        <v>0.188</v>
      </c>
      <c r="D53" s="27">
        <f t="shared" si="34"/>
        <v>0.1875</v>
      </c>
      <c r="E53" s="27">
        <f t="shared" si="28"/>
        <v>0.13700000000000001</v>
      </c>
      <c r="F53" s="27">
        <f t="shared" si="29"/>
        <v>-0.86327943284359321</v>
      </c>
      <c r="G53" s="28">
        <f t="shared" si="30"/>
        <v>-0.25571640189838946</v>
      </c>
      <c r="H53" s="27">
        <f t="shared" si="31"/>
        <v>0.55498800668525716</v>
      </c>
      <c r="I53" s="41">
        <v>16</v>
      </c>
      <c r="J53" s="42">
        <f t="shared" si="32"/>
        <v>8.8798081069641146</v>
      </c>
      <c r="K53" s="30">
        <f t="shared" si="35"/>
        <v>0.88798081069641155</v>
      </c>
      <c r="L53" s="43">
        <f t="shared" si="33"/>
        <v>6.7223059981417217</v>
      </c>
      <c r="M53" s="30">
        <f>AVERAGE(L53:L55)</f>
        <v>5.5898224689451856</v>
      </c>
      <c r="N53" s="44">
        <f>STDEV(L53:L55)</f>
        <v>1.4072166360403646</v>
      </c>
      <c r="O53" s="2">
        <f t="shared" si="36"/>
        <v>1.956345703759381</v>
      </c>
      <c r="P53" s="30">
        <f>AVERAGE(O53:O55)</f>
        <v>1.78766301745599</v>
      </c>
      <c r="Q53" s="44">
        <f>STDEV(O53:O55)</f>
        <v>0.50241662816066079</v>
      </c>
      <c r="S53"/>
      <c r="T53"/>
    </row>
    <row r="54" spans="1:25" ht="15">
      <c r="A54" s="45"/>
      <c r="B54" s="65">
        <v>0.20300000000000001</v>
      </c>
      <c r="C54" s="65">
        <v>0.215</v>
      </c>
      <c r="D54" s="27">
        <f t="shared" si="34"/>
        <v>0.20900000000000002</v>
      </c>
      <c r="E54" s="27">
        <f t="shared" si="28"/>
        <v>0.15850000000000003</v>
      </c>
      <c r="F54" s="27">
        <f t="shared" si="29"/>
        <v>-0.7999707334462296</v>
      </c>
      <c r="G54" s="28">
        <f t="shared" si="30"/>
        <v>-0.19311648136707449</v>
      </c>
      <c r="H54" s="27">
        <f t="shared" si="31"/>
        <v>0.64103762194154978</v>
      </c>
      <c r="I54" s="41">
        <v>16</v>
      </c>
      <c r="J54" s="42">
        <f t="shared" si="32"/>
        <v>10.256601951064797</v>
      </c>
      <c r="K54" s="30">
        <f t="shared" si="35"/>
        <v>1.0256601951064797</v>
      </c>
      <c r="L54" s="43">
        <f t="shared" si="33"/>
        <v>6.0327236341753316</v>
      </c>
      <c r="M54" s="30"/>
      <c r="N54" s="44"/>
      <c r="O54" s="2">
        <f t="shared" si="36"/>
        <v>2.1840316510661997</v>
      </c>
      <c r="P54" s="30"/>
      <c r="Q54" s="44"/>
      <c r="S54"/>
      <c r="T54"/>
    </row>
    <row r="55" spans="1:25" ht="15">
      <c r="A55" s="46"/>
      <c r="B55" s="65">
        <v>0.14599999999999999</v>
      </c>
      <c r="C55" s="65">
        <v>0.14099999999999999</v>
      </c>
      <c r="D55" s="27">
        <f t="shared" si="34"/>
        <v>0.14349999999999999</v>
      </c>
      <c r="E55" s="27">
        <f t="shared" si="28"/>
        <v>9.2999999999999985E-2</v>
      </c>
      <c r="F55" s="27">
        <f t="shared" si="29"/>
        <v>-1.031517051446065</v>
      </c>
      <c r="G55" s="28">
        <f t="shared" si="30"/>
        <v>-0.4220704994417514</v>
      </c>
      <c r="H55" s="27">
        <f t="shared" si="31"/>
        <v>0.37838115675359846</v>
      </c>
      <c r="I55" s="41">
        <v>16</v>
      </c>
      <c r="J55" s="42">
        <f t="shared" si="32"/>
        <v>6.0540985080575753</v>
      </c>
      <c r="K55" s="30">
        <f t="shared" si="35"/>
        <v>0.6054098508057576</v>
      </c>
      <c r="L55" s="43">
        <f t="shared" si="33"/>
        <v>4.0144377745185009</v>
      </c>
      <c r="M55" s="30"/>
      <c r="N55" s="44"/>
      <c r="O55" s="2">
        <f t="shared" si="36"/>
        <v>1.2226116975423897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1.2932565878768905</v>
      </c>
      <c r="O58" s="30">
        <f>Q50</f>
        <v>0.91653260300041561</v>
      </c>
    </row>
    <row r="59" spans="1:25" ht="15">
      <c r="D59"/>
      <c r="E59"/>
      <c r="G59"/>
      <c r="M59" s="2" t="s">
        <v>26</v>
      </c>
      <c r="N59" s="30">
        <f>P53</f>
        <v>1.78766301745599</v>
      </c>
      <c r="O59" s="30">
        <f>Q53</f>
        <v>0.50241662816066079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1.7510779077418546</v>
      </c>
      <c r="C65" s="30">
        <f>N40</f>
        <v>0.45488690007941546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2.1674796680250874</v>
      </c>
      <c r="C66" s="30">
        <f>N50</f>
        <v>1.6828016457809303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3.1606147303173402</v>
      </c>
      <c r="C67" s="30">
        <f>N43</f>
        <v>0.35338279868520989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5.5898224689451856</v>
      </c>
      <c r="C68" s="30">
        <f>N53</f>
        <v>1.4072166360403646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F18" sqref="F18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42485</v>
      </c>
    </row>
    <row r="2" spans="1:20">
      <c r="A2" s="1" t="s">
        <v>1</v>
      </c>
      <c r="B2" s="2">
        <v>78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0.05</v>
      </c>
      <c r="D8" s="65">
        <v>5.0999999999999997E-2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>A9/23</f>
        <v>0.13695652173913042</v>
      </c>
      <c r="C9" s="65">
        <v>7.9000000000000001E-2</v>
      </c>
      <c r="D9" s="65">
        <v>8.5000000000000006E-2</v>
      </c>
      <c r="E9" s="11">
        <f t="shared" si="0"/>
        <v>8.2000000000000003E-2</v>
      </c>
      <c r="F9" s="12">
        <f>(E9-$E$8)</f>
        <v>3.15E-2</v>
      </c>
      <c r="G9" s="12">
        <f>LOG(B9)</f>
        <v>-0.86341728222799241</v>
      </c>
      <c r="H9" s="12">
        <f>LOG(F9)</f>
        <v>-1.5016894462103996</v>
      </c>
      <c r="N9"/>
      <c r="O9"/>
      <c r="P9"/>
    </row>
    <row r="10" spans="1:20" ht="15">
      <c r="A10" s="10">
        <v>10.4</v>
      </c>
      <c r="B10" s="10">
        <f t="shared" ref="B10:B12" si="1">A10/23</f>
        <v>0.45217391304347826</v>
      </c>
      <c r="C10" s="65">
        <v>0.16200000000000001</v>
      </c>
      <c r="D10" s="65">
        <v>0.16900000000000001</v>
      </c>
      <c r="E10" s="11">
        <f t="shared" si="0"/>
        <v>0.16550000000000001</v>
      </c>
      <c r="F10" s="12">
        <f>(E10-$E$8)</f>
        <v>0.115</v>
      </c>
      <c r="G10" s="12">
        <f>LOG(B10)</f>
        <v>-0.34469449671881253</v>
      </c>
      <c r="H10" s="12">
        <f>LOG(F10)</f>
        <v>-0.9393021596463883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0.42599999999999999</v>
      </c>
      <c r="D11" s="65">
        <v>0.39200000000000002</v>
      </c>
      <c r="E11" s="11">
        <f t="shared" si="0"/>
        <v>0.40900000000000003</v>
      </c>
      <c r="F11" s="12">
        <f>(E11-$E$8)</f>
        <v>0.35850000000000004</v>
      </c>
      <c r="G11" s="12">
        <f>LOG(B11)</f>
        <v>0.13658271777200767</v>
      </c>
      <c r="H11" s="12">
        <f>LOG(F11)</f>
        <v>-0.44551083999618102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1.4019999999999999</v>
      </c>
      <c r="D12" s="65">
        <v>1.177</v>
      </c>
      <c r="E12" s="11">
        <f t="shared" si="0"/>
        <v>1.2894999999999999</v>
      </c>
      <c r="F12" s="12">
        <f>(E12-$E$8)</f>
        <v>1.2389999999999999</v>
      </c>
      <c r="G12" s="12">
        <f>LOG(B12)</f>
        <v>0.66357802924717735</v>
      </c>
      <c r="H12" s="12">
        <f>LOG(F12)</f>
        <v>9.3071306376063409E-2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5">
        <v>2.077</v>
      </c>
      <c r="D13" s="65">
        <v>2.2890000000000001</v>
      </c>
      <c r="E13" s="11">
        <f t="shared" si="0"/>
        <v>2.1829999999999998</v>
      </c>
      <c r="F13" s="12">
        <f>(E13-$E$8)</f>
        <v>2.1324999999999998</v>
      </c>
      <c r="G13" s="12">
        <f>LOG(B13)</f>
        <v>0.96049145871632635</v>
      </c>
      <c r="H13" s="12">
        <f>LOG(F13)</f>
        <v>0.32888903983956058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1.0113223604763859</v>
      </c>
      <c r="N15"/>
    </row>
    <row r="16" spans="1:20" ht="15">
      <c r="A16" s="5" t="s">
        <v>11</v>
      </c>
      <c r="B16" s="11">
        <f>INTERCEPT(H9:H13,G9:G13)</f>
        <v>-0.60466771766318583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0.218</v>
      </c>
      <c r="C22" s="65">
        <v>0.221</v>
      </c>
      <c r="D22" s="27">
        <f>AVERAGE(B22:C22)</f>
        <v>0.2195</v>
      </c>
      <c r="E22" s="27">
        <f>D22-E$8</f>
        <v>0.16899999999999998</v>
      </c>
      <c r="F22" s="27">
        <f>LOG(E22)</f>
        <v>-0.77211329538632656</v>
      </c>
      <c r="G22" s="28">
        <f>(F22-$B$16)/$B$15</f>
        <v>-0.16557092403678791</v>
      </c>
      <c r="H22" s="28">
        <f>10^G22</f>
        <v>0.68301316692646075</v>
      </c>
      <c r="I22" s="29">
        <v>500</v>
      </c>
      <c r="J22" s="30">
        <f>(H22*I22)</f>
        <v>341.50658346323036</v>
      </c>
      <c r="K22" s="31">
        <f>(0.05*J22/1000)*1000</f>
        <v>17.075329173161517</v>
      </c>
      <c r="L22" s="32">
        <f>K22+K40+K50</f>
        <v>17.821338556287113</v>
      </c>
      <c r="M22" s="33">
        <f>(L22*1000000/50000)/1000</f>
        <v>0.35642677112574228</v>
      </c>
      <c r="N22" s="34"/>
    </row>
    <row r="23" spans="1:17" ht="15">
      <c r="B23" s="65">
        <v>0.221</v>
      </c>
      <c r="C23" s="65">
        <v>0.22</v>
      </c>
      <c r="D23" s="27">
        <f t="shared" ref="D23:D27" si="2">AVERAGE(B23:C23)</f>
        <v>0.2205</v>
      </c>
      <c r="E23" s="27">
        <f>D23-E$8</f>
        <v>0.16999999999999998</v>
      </c>
      <c r="F23" s="27">
        <f t="shared" ref="F23:F27" si="3">LOG(E23)</f>
        <v>-0.76955107862172611</v>
      </c>
      <c r="G23" s="28">
        <f t="shared" ref="G23:G27" si="4">(F23-$B$16)/$B$15</f>
        <v>-0.16303739282583604</v>
      </c>
      <c r="H23" s="28">
        <f t="shared" ref="H23:H27" si="5">10^G23</f>
        <v>0.68700928585593868</v>
      </c>
      <c r="I23" s="29">
        <v>500</v>
      </c>
      <c r="J23" s="30">
        <f t="shared" ref="J23:J27" si="6">(H23*I23)</f>
        <v>343.50464292796931</v>
      </c>
      <c r="K23" s="31">
        <f t="shared" ref="K23:K27" si="7">(0.05*J23/1000)*1000</f>
        <v>17.175232146398468</v>
      </c>
      <c r="L23" s="32">
        <f>K23+K41+K51</f>
        <v>17.905154474114184</v>
      </c>
      <c r="M23" s="33">
        <f t="shared" ref="M23:M27" si="8">(L23*1000000/50000)/1000</f>
        <v>0.3581030894822837</v>
      </c>
      <c r="N23" s="34"/>
    </row>
    <row r="24" spans="1:17" ht="15">
      <c r="B24" s="65">
        <v>0.22700000000000001</v>
      </c>
      <c r="C24" s="65">
        <v>0.223</v>
      </c>
      <c r="D24" s="27">
        <f t="shared" si="2"/>
        <v>0.22500000000000001</v>
      </c>
      <c r="E24" s="27">
        <f>D24-E$8</f>
        <v>0.17449999999999999</v>
      </c>
      <c r="F24" s="27">
        <f t="shared" si="3"/>
        <v>-0.75820456870480135</v>
      </c>
      <c r="G24" s="28">
        <f t="shared" si="4"/>
        <v>-0.15181791389373769</v>
      </c>
      <c r="H24" s="28">
        <f t="shared" si="5"/>
        <v>0.70498858669841591</v>
      </c>
      <c r="I24" s="29">
        <v>500</v>
      </c>
      <c r="J24" s="30">
        <f t="shared" si="6"/>
        <v>352.49429334920796</v>
      </c>
      <c r="K24" s="31">
        <f t="shared" si="7"/>
        <v>17.624714667460399</v>
      </c>
      <c r="L24" s="32">
        <f t="shared" ref="L24:L27" si="9">K24+K42+K52</f>
        <v>18.263798937163628</v>
      </c>
      <c r="M24" s="33">
        <f t="shared" si="8"/>
        <v>0.36527597874327256</v>
      </c>
      <c r="N24" s="34"/>
    </row>
    <row r="25" spans="1:17" ht="15">
      <c r="A25" s="1" t="s">
        <v>26</v>
      </c>
      <c r="B25" s="65">
        <v>0.20200000000000001</v>
      </c>
      <c r="C25" s="65">
        <v>0.23100000000000001</v>
      </c>
      <c r="D25" s="27">
        <f t="shared" si="2"/>
        <v>0.21650000000000003</v>
      </c>
      <c r="E25" s="27">
        <f>D25-E$8</f>
        <v>0.16600000000000004</v>
      </c>
      <c r="F25" s="27">
        <f t="shared" si="3"/>
        <v>-0.77989191195994478</v>
      </c>
      <c r="G25" s="28">
        <f t="shared" si="4"/>
        <v>-0.17326245433179105</v>
      </c>
      <c r="H25" s="28">
        <f t="shared" si="5"/>
        <v>0.6710232153177268</v>
      </c>
      <c r="I25" s="29">
        <v>500</v>
      </c>
      <c r="J25" s="30">
        <f t="shared" si="6"/>
        <v>335.5116076588634</v>
      </c>
      <c r="K25" s="31">
        <f t="shared" si="7"/>
        <v>16.775580382943172</v>
      </c>
      <c r="L25" s="32">
        <f t="shared" si="9"/>
        <v>17.796157687653722</v>
      </c>
      <c r="M25" s="33">
        <f t="shared" si="8"/>
        <v>0.35592315375307443</v>
      </c>
      <c r="N25" s="34"/>
    </row>
    <row r="26" spans="1:17" ht="15">
      <c r="B26" s="65">
        <v>0.217</v>
      </c>
      <c r="C26" s="65">
        <v>0.221</v>
      </c>
      <c r="D26" s="27">
        <f t="shared" si="2"/>
        <v>0.219</v>
      </c>
      <c r="E26" s="27">
        <f>D26-E$8</f>
        <v>0.16849999999999998</v>
      </c>
      <c r="F26" s="27">
        <f t="shared" si="3"/>
        <v>-0.7734000947926426</v>
      </c>
      <c r="G26" s="28">
        <f t="shared" si="4"/>
        <v>-0.16684331695185201</v>
      </c>
      <c r="H26" s="28">
        <f t="shared" si="5"/>
        <v>0.68101500828418637</v>
      </c>
      <c r="I26" s="29">
        <v>500</v>
      </c>
      <c r="J26" s="30">
        <f t="shared" si="6"/>
        <v>340.50750414209318</v>
      </c>
      <c r="K26" s="31">
        <f t="shared" si="7"/>
        <v>17.025375207104659</v>
      </c>
      <c r="L26" s="32">
        <f t="shared" si="9"/>
        <v>17.877793102530113</v>
      </c>
      <c r="M26" s="33">
        <f t="shared" si="8"/>
        <v>0.3575558620506023</v>
      </c>
      <c r="N26" s="34"/>
    </row>
    <row r="27" spans="1:17" ht="15">
      <c r="B27" s="65">
        <v>0.21199999999999999</v>
      </c>
      <c r="C27" s="65">
        <v>0.19600000000000001</v>
      </c>
      <c r="D27" s="27">
        <f t="shared" si="2"/>
        <v>0.20400000000000001</v>
      </c>
      <c r="E27" s="27">
        <f>D27-E$8</f>
        <v>0.15350000000000003</v>
      </c>
      <c r="F27" s="27">
        <f t="shared" si="3"/>
        <v>-0.81389162018679462</v>
      </c>
      <c r="G27" s="28">
        <f t="shared" si="4"/>
        <v>-0.20688151543000924</v>
      </c>
      <c r="H27" s="28">
        <f t="shared" si="5"/>
        <v>0.62103844332765235</v>
      </c>
      <c r="I27" s="29">
        <v>500</v>
      </c>
      <c r="J27" s="30">
        <f t="shared" si="6"/>
        <v>310.51922166382616</v>
      </c>
      <c r="K27" s="31">
        <f t="shared" si="7"/>
        <v>15.525961083191309</v>
      </c>
      <c r="L27" s="32">
        <f t="shared" si="9"/>
        <v>16.54991054387526</v>
      </c>
      <c r="M27" s="33">
        <f t="shared" si="8"/>
        <v>0.33099821087750519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0.218</v>
      </c>
      <c r="C31" s="65">
        <v>0.221</v>
      </c>
      <c r="D31" s="27">
        <f t="shared" ref="D31:D36" si="10">AVERAGE(B31:C31)</f>
        <v>0.2195</v>
      </c>
      <c r="E31" s="27">
        <f t="shared" ref="E31:E36" si="11">D31-E$8</f>
        <v>0.16899999999999998</v>
      </c>
      <c r="F31" s="27">
        <f>LOG(E31)</f>
        <v>-0.77211329538632656</v>
      </c>
      <c r="G31" s="28">
        <f>(F31-$B$16)/$B$15</f>
        <v>-0.16557092403678791</v>
      </c>
      <c r="H31" s="28">
        <f>10^G31</f>
        <v>0.68301316692646075</v>
      </c>
      <c r="I31" s="29">
        <v>500</v>
      </c>
      <c r="J31" s="30">
        <f>(H31*I31)</f>
        <v>341.50658346323036</v>
      </c>
      <c r="K31" s="31">
        <f>(0.05*J31/1000)*1000</f>
        <v>17.075329173161517</v>
      </c>
      <c r="L31" s="32">
        <f>K31+K50</f>
        <v>17.526007791482133</v>
      </c>
      <c r="M31" s="33">
        <f>(L31*1000000/50000)/1000</f>
        <v>0.35052015582964263</v>
      </c>
      <c r="N31" s="35"/>
      <c r="Q31"/>
    </row>
    <row r="32" spans="1:17" ht="15">
      <c r="B32" s="65">
        <v>0.221</v>
      </c>
      <c r="C32" s="65">
        <v>0.22</v>
      </c>
      <c r="D32" s="27">
        <f t="shared" si="10"/>
        <v>0.2205</v>
      </c>
      <c r="E32" s="27">
        <f t="shared" si="11"/>
        <v>0.16999999999999998</v>
      </c>
      <c r="F32" s="27">
        <f t="shared" ref="F32:F36" si="12">LOG(E32)</f>
        <v>-0.76955107862172611</v>
      </c>
      <c r="G32" s="28">
        <f t="shared" ref="G32:G36" si="13">(F32-$B$16)/$B$15</f>
        <v>-0.16303739282583604</v>
      </c>
      <c r="H32" s="28">
        <f t="shared" ref="H32:H36" si="14">10^G32</f>
        <v>0.68700928585593868</v>
      </c>
      <c r="I32" s="29">
        <v>500</v>
      </c>
      <c r="J32" s="30">
        <f t="shared" ref="J32:J36" si="15">(H32*I32)</f>
        <v>343.50464292796931</v>
      </c>
      <c r="K32" s="31">
        <f t="shared" ref="K32:K36" si="16">(0.05*J32/1000)*1000</f>
        <v>17.175232146398468</v>
      </c>
      <c r="L32" s="32">
        <f>K32+K51</f>
        <v>17.593605087195453</v>
      </c>
      <c r="M32" s="33">
        <f t="shared" ref="M32:M36" si="17">(L32*1000000/50000)/1000</f>
        <v>0.35187210174390909</v>
      </c>
      <c r="N32" s="36"/>
      <c r="Q32"/>
    </row>
    <row r="33" spans="1:21" ht="15">
      <c r="B33" s="65">
        <v>0.22700000000000001</v>
      </c>
      <c r="C33" s="65">
        <v>0.223</v>
      </c>
      <c r="D33" s="27">
        <f t="shared" si="10"/>
        <v>0.22500000000000001</v>
      </c>
      <c r="E33" s="27">
        <f t="shared" si="11"/>
        <v>0.17449999999999999</v>
      </c>
      <c r="F33" s="27">
        <f t="shared" si="12"/>
        <v>-0.75820456870480135</v>
      </c>
      <c r="G33" s="28">
        <f t="shared" si="13"/>
        <v>-0.15181791389373769</v>
      </c>
      <c r="H33" s="28">
        <f t="shared" si="14"/>
        <v>0.70498858669841591</v>
      </c>
      <c r="I33" s="29">
        <v>500</v>
      </c>
      <c r="J33" s="30">
        <f t="shared" si="15"/>
        <v>352.49429334920796</v>
      </c>
      <c r="K33" s="31">
        <f t="shared" si="16"/>
        <v>17.624714667460399</v>
      </c>
      <c r="L33" s="32">
        <f t="shared" ref="L33:L36" si="18">K33+K52</f>
        <v>18.02369076550012</v>
      </c>
      <c r="M33" s="33">
        <f t="shared" si="17"/>
        <v>0.36047381531000239</v>
      </c>
      <c r="N33" s="36"/>
      <c r="Q33"/>
      <c r="R33"/>
      <c r="S33"/>
    </row>
    <row r="34" spans="1:21" ht="15">
      <c r="A34" s="1" t="s">
        <v>26</v>
      </c>
      <c r="B34" s="65">
        <v>0.20200000000000001</v>
      </c>
      <c r="C34" s="65">
        <v>0.23100000000000001</v>
      </c>
      <c r="D34" s="27">
        <f t="shared" si="10"/>
        <v>0.21650000000000003</v>
      </c>
      <c r="E34" s="27">
        <f t="shared" si="11"/>
        <v>0.16600000000000004</v>
      </c>
      <c r="F34" s="27">
        <f t="shared" si="12"/>
        <v>-0.77989191195994478</v>
      </c>
      <c r="G34" s="28">
        <f t="shared" si="13"/>
        <v>-0.17326245433179105</v>
      </c>
      <c r="H34" s="28">
        <f t="shared" si="14"/>
        <v>0.6710232153177268</v>
      </c>
      <c r="I34" s="29">
        <v>500</v>
      </c>
      <c r="J34" s="30">
        <f t="shared" si="15"/>
        <v>335.5116076588634</v>
      </c>
      <c r="K34" s="31">
        <f t="shared" si="16"/>
        <v>16.775580382943172</v>
      </c>
      <c r="L34" s="32">
        <f t="shared" si="18"/>
        <v>17.374552942478363</v>
      </c>
      <c r="M34" s="33">
        <f t="shared" si="17"/>
        <v>0.34749105884956727</v>
      </c>
      <c r="N34" s="36"/>
      <c r="Q34"/>
      <c r="R34"/>
      <c r="S34"/>
    </row>
    <row r="35" spans="1:21" ht="15">
      <c r="B35" s="65">
        <v>0.217</v>
      </c>
      <c r="C35" s="65">
        <v>0.221</v>
      </c>
      <c r="D35" s="27">
        <f t="shared" si="10"/>
        <v>0.219</v>
      </c>
      <c r="E35" s="27">
        <f t="shared" si="11"/>
        <v>0.16849999999999998</v>
      </c>
      <c r="F35" s="27">
        <f t="shared" si="12"/>
        <v>-0.7734000947926426</v>
      </c>
      <c r="G35" s="28">
        <f t="shared" si="13"/>
        <v>-0.16684331695185201</v>
      </c>
      <c r="H35" s="28">
        <f t="shared" si="14"/>
        <v>0.68101500828418637</v>
      </c>
      <c r="I35" s="29">
        <v>500</v>
      </c>
      <c r="J35" s="30">
        <f t="shared" si="15"/>
        <v>340.50750414209318</v>
      </c>
      <c r="K35" s="31">
        <f t="shared" si="16"/>
        <v>17.025375207104659</v>
      </c>
      <c r="L35" s="32">
        <f t="shared" si="18"/>
        <v>17.58570725540746</v>
      </c>
      <c r="M35" s="33">
        <f t="shared" si="17"/>
        <v>0.35171414510814919</v>
      </c>
      <c r="N35" s="36"/>
      <c r="Q35"/>
      <c r="R35"/>
      <c r="S35"/>
    </row>
    <row r="36" spans="1:21" ht="15">
      <c r="B36" s="65">
        <v>0.21199999999999999</v>
      </c>
      <c r="C36" s="65">
        <v>0.19600000000000001</v>
      </c>
      <c r="D36" s="27">
        <f t="shared" si="10"/>
        <v>0.20400000000000001</v>
      </c>
      <c r="E36" s="27">
        <f t="shared" si="11"/>
        <v>0.15350000000000003</v>
      </c>
      <c r="F36" s="27">
        <f t="shared" si="12"/>
        <v>-0.81389162018679462</v>
      </c>
      <c r="G36" s="28">
        <f t="shared" si="13"/>
        <v>-0.20688151543000924</v>
      </c>
      <c r="H36" s="28">
        <f t="shared" si="14"/>
        <v>0.62103844332765235</v>
      </c>
      <c r="I36" s="29">
        <v>500</v>
      </c>
      <c r="J36" s="30">
        <f t="shared" si="15"/>
        <v>310.51922166382616</v>
      </c>
      <c r="K36" s="31">
        <f t="shared" si="16"/>
        <v>15.525961083191309</v>
      </c>
      <c r="L36" s="32">
        <f t="shared" si="18"/>
        <v>16.07340635253723</v>
      </c>
      <c r="M36" s="33">
        <f t="shared" si="17"/>
        <v>0.32146812705074462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9.7000000000000003E-2</v>
      </c>
      <c r="C40" s="65">
        <v>9.4E-2</v>
      </c>
      <c r="D40" s="27">
        <f>AVERAGE(B40:C40)</f>
        <v>9.5500000000000002E-2</v>
      </c>
      <c r="E40" s="27">
        <f t="shared" ref="E40:E45" si="19">D40-E$8</f>
        <v>4.4999999999999998E-2</v>
      </c>
      <c r="F40" s="27">
        <f t="shared" ref="F40:F45" si="20">LOG(E40)</f>
        <v>-1.3467874862246563</v>
      </c>
      <c r="G40" s="28">
        <f t="shared" ref="G40:G45" si="21">(F40-$B$16)/$B$15</f>
        <v>-0.73381129258517841</v>
      </c>
      <c r="H40" s="27">
        <f t="shared" ref="H40:H45" si="22">10^G40</f>
        <v>0.18458172800311201</v>
      </c>
      <c r="I40" s="41">
        <v>16</v>
      </c>
      <c r="J40" s="42">
        <f t="shared" ref="J40:J45" si="23">H40*I40</f>
        <v>2.9533076480497922</v>
      </c>
      <c r="K40" s="30">
        <f>(0.1*J40/1000)*1000</f>
        <v>0.29533076480497922</v>
      </c>
      <c r="L40" s="43">
        <f>K40*100/L22</f>
        <v>1.6571749864478655</v>
      </c>
      <c r="M40" s="30">
        <f>AVERAGE(L40:L42)</f>
        <v>1.5706134974695738</v>
      </c>
      <c r="N40" s="44">
        <f>STDEV(L40:L42)</f>
        <v>0.22549126730581515</v>
      </c>
      <c r="R40"/>
      <c r="S40"/>
      <c r="T40"/>
      <c r="U40"/>
    </row>
    <row r="41" spans="1:21" ht="15">
      <c r="B41" s="65">
        <v>0.10100000000000001</v>
      </c>
      <c r="C41" s="65">
        <v>9.5000000000000001E-2</v>
      </c>
      <c r="D41" s="27">
        <f t="shared" ref="D41:D45" si="24">AVERAGE(B41:C41)</f>
        <v>9.8000000000000004E-2</v>
      </c>
      <c r="E41" s="27">
        <f t="shared" si="19"/>
        <v>4.7500000000000001E-2</v>
      </c>
      <c r="F41" s="27">
        <f t="shared" si="20"/>
        <v>-1.3233063903751334</v>
      </c>
      <c r="G41" s="28">
        <f t="shared" si="21"/>
        <v>-0.71059308168903834</v>
      </c>
      <c r="H41" s="27">
        <f t="shared" si="22"/>
        <v>0.19471836682420671</v>
      </c>
      <c r="I41" s="41">
        <v>16</v>
      </c>
      <c r="J41" s="42">
        <f t="shared" si="23"/>
        <v>3.1154938691873073</v>
      </c>
      <c r="K41" s="30">
        <f t="shared" ref="K41:K45" si="25">(0.1*J41/1000)*1000</f>
        <v>0.31154938691873074</v>
      </c>
      <c r="L41" s="43">
        <f t="shared" ref="L41:L45" si="26">K41*100/L23</f>
        <v>1.7399983193060049</v>
      </c>
      <c r="M41" s="30"/>
      <c r="N41" s="44"/>
      <c r="R41"/>
      <c r="S41"/>
      <c r="T41"/>
      <c r="U41"/>
    </row>
    <row r="42" spans="1:21" s="17" customFormat="1" ht="15">
      <c r="A42" s="1"/>
      <c r="B42" s="65">
        <v>0.09</v>
      </c>
      <c r="C42" s="65">
        <v>8.4000000000000005E-2</v>
      </c>
      <c r="D42" s="27">
        <f t="shared" si="24"/>
        <v>8.6999999999999994E-2</v>
      </c>
      <c r="E42" s="27">
        <f t="shared" si="19"/>
        <v>3.6499999999999991E-2</v>
      </c>
      <c r="F42" s="27">
        <f t="shared" si="20"/>
        <v>-1.4377071355435254</v>
      </c>
      <c r="G42" s="28">
        <f t="shared" si="21"/>
        <v>-0.82371304189094985</v>
      </c>
      <c r="H42" s="27">
        <f t="shared" si="22"/>
        <v>0.15006760728969226</v>
      </c>
      <c r="I42" s="41">
        <v>16</v>
      </c>
      <c r="J42" s="42">
        <f t="shared" si="23"/>
        <v>2.4010817166350762</v>
      </c>
      <c r="K42" s="30">
        <f t="shared" si="25"/>
        <v>0.24010817166350762</v>
      </c>
      <c r="L42" s="43">
        <f t="shared" si="26"/>
        <v>1.3146671866548509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0.112</v>
      </c>
      <c r="C43" s="65">
        <v>0.11799999999999999</v>
      </c>
      <c r="D43" s="27">
        <f t="shared" si="24"/>
        <v>0.11499999999999999</v>
      </c>
      <c r="E43" s="27">
        <f t="shared" si="19"/>
        <v>6.4499999999999988E-2</v>
      </c>
      <c r="F43" s="27">
        <f t="shared" si="20"/>
        <v>-1.1904402853647322</v>
      </c>
      <c r="G43" s="28">
        <f t="shared" si="21"/>
        <v>-0.57921449242516188</v>
      </c>
      <c r="H43" s="27">
        <f t="shared" si="22"/>
        <v>0.26350296573459897</v>
      </c>
      <c r="I43" s="41">
        <v>16</v>
      </c>
      <c r="J43" s="42">
        <f t="shared" si="23"/>
        <v>4.2160474517535835</v>
      </c>
      <c r="K43" s="30">
        <f t="shared" si="25"/>
        <v>0.4216047451753584</v>
      </c>
      <c r="L43" s="43">
        <f t="shared" si="26"/>
        <v>2.3690773737515896</v>
      </c>
      <c r="M43" s="30">
        <f>AVERAGE(L43:L45)</f>
        <v>2.2940212484325504</v>
      </c>
      <c r="N43" s="44">
        <f>STDEV(L43:L45)</f>
        <v>0.62608511735252581</v>
      </c>
      <c r="R43"/>
      <c r="S43"/>
      <c r="T43"/>
      <c r="U43"/>
    </row>
    <row r="44" spans="1:21" ht="15">
      <c r="A44" s="45"/>
      <c r="B44" s="65">
        <v>9.6000000000000002E-2</v>
      </c>
      <c r="C44" s="65">
        <v>9.4E-2</v>
      </c>
      <c r="D44" s="27">
        <f t="shared" si="24"/>
        <v>9.5000000000000001E-2</v>
      </c>
      <c r="E44" s="27">
        <f t="shared" si="19"/>
        <v>4.4499999999999998E-2</v>
      </c>
      <c r="F44" s="27">
        <f t="shared" si="20"/>
        <v>-1.3516399890190685</v>
      </c>
      <c r="G44" s="28">
        <f t="shared" si="21"/>
        <v>-0.73860946869998945</v>
      </c>
      <c r="H44" s="27">
        <f t="shared" si="22"/>
        <v>0.18255365445165886</v>
      </c>
      <c r="I44" s="41">
        <v>16</v>
      </c>
      <c r="J44" s="42">
        <f t="shared" si="23"/>
        <v>2.9208584712265417</v>
      </c>
      <c r="K44" s="30">
        <f t="shared" si="25"/>
        <v>0.29208584712265417</v>
      </c>
      <c r="L44" s="43">
        <f t="shared" si="26"/>
        <v>1.6337914050550086</v>
      </c>
      <c r="M44" s="30"/>
      <c r="N44" s="44"/>
      <c r="R44"/>
      <c r="S44"/>
      <c r="T44"/>
      <c r="U44"/>
    </row>
    <row r="45" spans="1:21" ht="15">
      <c r="A45" s="46"/>
      <c r="B45" s="65">
        <v>0.123</v>
      </c>
      <c r="C45" s="65">
        <v>0.124</v>
      </c>
      <c r="D45" s="27">
        <f t="shared" si="24"/>
        <v>0.1235</v>
      </c>
      <c r="E45" s="27">
        <f t="shared" si="19"/>
        <v>7.2999999999999995E-2</v>
      </c>
      <c r="F45" s="27">
        <f t="shared" si="20"/>
        <v>-1.1366771398795441</v>
      </c>
      <c r="G45" s="28">
        <f t="shared" si="21"/>
        <v>-0.5260532576039888</v>
      </c>
      <c r="H45" s="27">
        <f t="shared" si="22"/>
        <v>0.29781511958626783</v>
      </c>
      <c r="I45" s="41">
        <v>16</v>
      </c>
      <c r="J45" s="42">
        <f t="shared" si="23"/>
        <v>4.7650419133802853</v>
      </c>
      <c r="K45" s="30">
        <f t="shared" si="25"/>
        <v>0.47650419133802857</v>
      </c>
      <c r="L45" s="43">
        <f t="shared" si="26"/>
        <v>2.879194966491053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0.11700000000000001</v>
      </c>
      <c r="C50" s="65">
        <v>0.122</v>
      </c>
      <c r="D50" s="27">
        <f>AVERAGE(B50:C50)</f>
        <v>0.1195</v>
      </c>
      <c r="E50" s="27">
        <f t="shared" ref="E50:E55" si="27">D50-E$8</f>
        <v>6.8999999999999992E-2</v>
      </c>
      <c r="F50" s="27">
        <f t="shared" ref="F50:F55" si="28">LOG(E50)</f>
        <v>-1.1611509092627448</v>
      </c>
      <c r="G50" s="28">
        <f t="shared" ref="G50:G55" si="29">(F50-$B$16)/$B$15</f>
        <v>-0.55025302845813295</v>
      </c>
      <c r="H50" s="27">
        <f t="shared" ref="H50:H55" si="30">10^G50</f>
        <v>0.28167413645038486</v>
      </c>
      <c r="I50" s="41">
        <v>16</v>
      </c>
      <c r="J50" s="42">
        <f t="shared" ref="J50:J55" si="31">H50*I50</f>
        <v>4.5067861832061578</v>
      </c>
      <c r="K50" s="30">
        <f>(0.1*J50/1000)*1000</f>
        <v>0.45067861832061579</v>
      </c>
      <c r="L50" s="43">
        <f t="shared" ref="L50:L55" si="32">K50*100/L31</f>
        <v>2.5714847538733347</v>
      </c>
      <c r="M50" s="30">
        <f>AVERAGE(L50:L52)</f>
        <v>2.387696060954188</v>
      </c>
      <c r="N50" s="44">
        <f>STDEV(L50:L52)</f>
        <v>0.17912978249680989</v>
      </c>
      <c r="O50" s="48">
        <f>L50/L40</f>
        <v>1.5517279556489572</v>
      </c>
      <c r="P50" s="30">
        <f>AVERAGE(O50:O52)</f>
        <v>1.5340579540548396</v>
      </c>
      <c r="Q50" s="44">
        <f>STDEV(O50:O52)</f>
        <v>0.15930142681334591</v>
      </c>
      <c r="S50"/>
      <c r="T50"/>
    </row>
    <row r="51" spans="1:25" ht="15">
      <c r="B51" s="65">
        <v>0.114</v>
      </c>
      <c r="C51" s="65">
        <v>0.115</v>
      </c>
      <c r="D51" s="27">
        <f t="shared" ref="D51:D55" si="33">AVERAGE(B51:C51)</f>
        <v>0.1145</v>
      </c>
      <c r="E51" s="27">
        <f t="shared" si="27"/>
        <v>6.4000000000000001E-2</v>
      </c>
      <c r="F51" s="27">
        <f t="shared" si="28"/>
        <v>-1.1938200260161129</v>
      </c>
      <c r="G51" s="28">
        <f t="shared" si="29"/>
        <v>-0.58255639485258237</v>
      </c>
      <c r="H51" s="27">
        <f t="shared" si="30"/>
        <v>0.26148308799811582</v>
      </c>
      <c r="I51" s="41">
        <v>16</v>
      </c>
      <c r="J51" s="42">
        <f t="shared" si="31"/>
        <v>4.183729407969853</v>
      </c>
      <c r="K51" s="30">
        <f t="shared" ref="K51:K55" si="34">(0.1*J51/1000)*1000</f>
        <v>0.41837294079698534</v>
      </c>
      <c r="L51" s="43">
        <f t="shared" si="32"/>
        <v>2.3779830155530504</v>
      </c>
      <c r="M51" s="30"/>
      <c r="N51" s="44"/>
      <c r="O51" s="2">
        <f t="shared" ref="O51:O55" si="35">L51/L41</f>
        <v>1.3666582255674273</v>
      </c>
      <c r="P51" s="30"/>
      <c r="Q51" s="44"/>
      <c r="S51"/>
      <c r="T51"/>
    </row>
    <row r="52" spans="1:25" ht="15">
      <c r="B52" s="65">
        <v>0.112</v>
      </c>
      <c r="C52" s="65">
        <v>0.111</v>
      </c>
      <c r="D52" s="27">
        <f t="shared" si="33"/>
        <v>0.1115</v>
      </c>
      <c r="E52" s="27">
        <f t="shared" si="27"/>
        <v>6.0999999999999999E-2</v>
      </c>
      <c r="F52" s="27">
        <f t="shared" si="28"/>
        <v>-1.2146701649892331</v>
      </c>
      <c r="G52" s="28">
        <f t="shared" si="29"/>
        <v>-0.60317310401275426</v>
      </c>
      <c r="H52" s="27">
        <f t="shared" si="30"/>
        <v>0.24936006127482646</v>
      </c>
      <c r="I52" s="41">
        <v>16</v>
      </c>
      <c r="J52" s="42">
        <f t="shared" si="31"/>
        <v>3.9897609803972234</v>
      </c>
      <c r="K52" s="30">
        <f t="shared" si="34"/>
        <v>0.39897609803972234</v>
      </c>
      <c r="L52" s="43">
        <f t="shared" si="32"/>
        <v>2.2136204134361797</v>
      </c>
      <c r="M52" s="30"/>
      <c r="N52" s="44"/>
      <c r="O52" s="2">
        <f t="shared" si="35"/>
        <v>1.6837876809481345</v>
      </c>
      <c r="P52" s="30"/>
      <c r="Q52" s="44"/>
      <c r="S52"/>
      <c r="T52"/>
    </row>
    <row r="53" spans="1:25" ht="15">
      <c r="A53" s="1" t="s">
        <v>26</v>
      </c>
      <c r="B53" s="65">
        <v>0.14399999999999999</v>
      </c>
      <c r="C53" s="65">
        <v>0.14099999999999999</v>
      </c>
      <c r="D53" s="27">
        <f t="shared" si="33"/>
        <v>0.14249999999999999</v>
      </c>
      <c r="E53" s="27">
        <f t="shared" si="27"/>
        <v>9.1999999999999985E-2</v>
      </c>
      <c r="F53" s="27">
        <f t="shared" si="28"/>
        <v>-1.0362121726544449</v>
      </c>
      <c r="G53" s="28">
        <f t="shared" si="29"/>
        <v>-0.4267130559517926</v>
      </c>
      <c r="H53" s="27">
        <f t="shared" si="30"/>
        <v>0.37435784970949515</v>
      </c>
      <c r="I53" s="41">
        <v>16</v>
      </c>
      <c r="J53" s="42">
        <f t="shared" si="31"/>
        <v>5.9897255953519224</v>
      </c>
      <c r="K53" s="30">
        <f t="shared" si="34"/>
        <v>0.59897255953519224</v>
      </c>
      <c r="L53" s="43">
        <f t="shared" si="32"/>
        <v>3.447412785343027</v>
      </c>
      <c r="M53" s="30">
        <f>AVERAGE(L53:L55)</f>
        <v>3.3465373790498525</v>
      </c>
      <c r="N53" s="44">
        <f>STDEV(L53:L55)</f>
        <v>0.14031938696806986</v>
      </c>
      <c r="O53" s="2">
        <f t="shared" si="35"/>
        <v>1.4551710398060247</v>
      </c>
      <c r="P53" s="30">
        <f>AVERAGE(O53:O55)</f>
        <v>1.5294508628216601</v>
      </c>
      <c r="Q53" s="44">
        <f>STDEV(O53:O55)</f>
        <v>0.38900918234275311</v>
      </c>
      <c r="S53"/>
      <c r="T53"/>
    </row>
    <row r="54" spans="1:25" ht="15">
      <c r="A54" s="45"/>
      <c r="B54" s="65">
        <v>0.13900000000000001</v>
      </c>
      <c r="C54" s="65">
        <v>0.13400000000000001</v>
      </c>
      <c r="D54" s="27">
        <f t="shared" si="33"/>
        <v>0.13650000000000001</v>
      </c>
      <c r="E54" s="27">
        <f t="shared" si="27"/>
        <v>8.6000000000000007E-2</v>
      </c>
      <c r="F54" s="27">
        <f t="shared" si="28"/>
        <v>-1.0655015487564323</v>
      </c>
      <c r="G54" s="28">
        <f t="shared" si="29"/>
        <v>-0.45567451991882152</v>
      </c>
      <c r="H54" s="27">
        <f t="shared" si="30"/>
        <v>0.3502075301892506</v>
      </c>
      <c r="I54" s="41">
        <v>16</v>
      </c>
      <c r="J54" s="42">
        <f t="shared" si="31"/>
        <v>5.6033204830280097</v>
      </c>
      <c r="K54" s="30">
        <f t="shared" si="34"/>
        <v>0.56033204830280103</v>
      </c>
      <c r="L54" s="43">
        <f t="shared" si="32"/>
        <v>3.186292368937869</v>
      </c>
      <c r="M54" s="30"/>
      <c r="N54" s="44"/>
      <c r="O54" s="2">
        <f t="shared" si="35"/>
        <v>1.9502442962298414</v>
      </c>
      <c r="P54" s="30"/>
      <c r="Q54" s="44"/>
      <c r="S54"/>
      <c r="T54"/>
    </row>
    <row r="55" spans="1:25" ht="15">
      <c r="A55" s="46"/>
      <c r="B55" s="65">
        <v>0.13900000000000001</v>
      </c>
      <c r="C55" s="65">
        <v>0.13</v>
      </c>
      <c r="D55" s="27">
        <f t="shared" si="33"/>
        <v>0.13450000000000001</v>
      </c>
      <c r="E55" s="27">
        <f t="shared" si="27"/>
        <v>8.4000000000000005E-2</v>
      </c>
      <c r="F55" s="27">
        <f t="shared" si="28"/>
        <v>-1.0757207139381184</v>
      </c>
      <c r="G55" s="28">
        <f t="shared" si="29"/>
        <v>-0.46577927541624009</v>
      </c>
      <c r="H55" s="27">
        <f t="shared" si="30"/>
        <v>0.3421532933412002</v>
      </c>
      <c r="I55" s="41">
        <v>16</v>
      </c>
      <c r="J55" s="42">
        <f t="shared" si="31"/>
        <v>5.4744526934592033</v>
      </c>
      <c r="K55" s="30">
        <f t="shared" si="34"/>
        <v>0.5474452693459203</v>
      </c>
      <c r="L55" s="43">
        <f t="shared" si="32"/>
        <v>3.4059069828686601</v>
      </c>
      <c r="M55" s="30"/>
      <c r="N55" s="44"/>
      <c r="O55" s="2">
        <f t="shared" si="35"/>
        <v>1.1829372524291137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1.5340579540548396</v>
      </c>
      <c r="O58" s="30">
        <f>Q50</f>
        <v>0.15930142681334591</v>
      </c>
    </row>
    <row r="59" spans="1:25" ht="15">
      <c r="D59"/>
      <c r="E59"/>
      <c r="G59"/>
      <c r="M59" s="2" t="s">
        <v>26</v>
      </c>
      <c r="N59" s="30">
        <f>P53</f>
        <v>1.5294508628216601</v>
      </c>
      <c r="O59" s="30">
        <f>Q53</f>
        <v>0.38900918234275311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1.5706134974695738</v>
      </c>
      <c r="C65" s="30">
        <f>N40</f>
        <v>0.22549126730581515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2.387696060954188</v>
      </c>
      <c r="C66" s="30">
        <f>N50</f>
        <v>0.17912978249680989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2.2940212484325504</v>
      </c>
      <c r="C67" s="30">
        <f>N43</f>
        <v>0.62608511735252581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3.3465373790498525</v>
      </c>
      <c r="C68" s="30">
        <f>N53</f>
        <v>0.14031938696806986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opLeftCell="A2" zoomScale="80" zoomScaleNormal="80" workbookViewId="0">
      <selection activeCell="F16" sqref="F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42485</v>
      </c>
    </row>
    <row r="2" spans="1:20">
      <c r="A2" s="1" t="s">
        <v>1</v>
      </c>
      <c r="B2" s="2">
        <v>78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0.05</v>
      </c>
      <c r="D8" s="65">
        <v>5.0999999999999997E-2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>A9/23</f>
        <v>0.13695652173913042</v>
      </c>
      <c r="C9" s="65">
        <v>7.9000000000000001E-2</v>
      </c>
      <c r="D9" s="65">
        <v>8.5000000000000006E-2</v>
      </c>
      <c r="E9" s="11">
        <f t="shared" si="0"/>
        <v>8.2000000000000003E-2</v>
      </c>
      <c r="F9" s="12">
        <f>(E9-$E$8)</f>
        <v>3.15E-2</v>
      </c>
      <c r="G9" s="12">
        <f>LOG(B9)</f>
        <v>-0.86341728222799241</v>
      </c>
      <c r="H9" s="12">
        <f>LOG(F9)</f>
        <v>-1.5016894462103996</v>
      </c>
      <c r="N9"/>
      <c r="O9"/>
      <c r="P9"/>
    </row>
    <row r="10" spans="1:20" ht="15">
      <c r="A10" s="10">
        <v>10.4</v>
      </c>
      <c r="B10" s="10">
        <f t="shared" ref="B10:B11" si="1">A10/23</f>
        <v>0.45217391304347826</v>
      </c>
      <c r="C10" s="65">
        <v>0.16200000000000001</v>
      </c>
      <c r="D10" s="65">
        <v>0.16900000000000001</v>
      </c>
      <c r="E10" s="11">
        <f t="shared" si="0"/>
        <v>0.16550000000000001</v>
      </c>
      <c r="F10" s="12">
        <f>(E10-$E$8)</f>
        <v>0.115</v>
      </c>
      <c r="G10" s="12">
        <f>LOG(B10)</f>
        <v>-0.34469449671881253</v>
      </c>
      <c r="H10" s="12">
        <f>LOG(F10)</f>
        <v>-0.9393021596463883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0.42599999999999999</v>
      </c>
      <c r="D11" s="65">
        <v>0.39200000000000002</v>
      </c>
      <c r="E11" s="11">
        <f t="shared" si="0"/>
        <v>0.40900000000000003</v>
      </c>
      <c r="F11" s="12">
        <f>(E11-$E$8)</f>
        <v>0.35850000000000004</v>
      </c>
      <c r="G11" s="12">
        <f>LOG(B11)</f>
        <v>0.13658271777200767</v>
      </c>
      <c r="H11" s="12">
        <f>LOG(F11)</f>
        <v>-0.44551083999618102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>A12/23</f>
        <v>4.6086956521739131</v>
      </c>
      <c r="C12" s="65">
        <v>1.4019999999999999</v>
      </c>
      <c r="D12" s="65">
        <v>1.177</v>
      </c>
      <c r="E12" s="11">
        <f t="shared" si="0"/>
        <v>1.2894999999999999</v>
      </c>
      <c r="F12" s="12">
        <f>(E12-$E$8)</f>
        <v>1.2389999999999999</v>
      </c>
      <c r="G12" s="12">
        <f>LOG(B12)</f>
        <v>0.66357802924717735</v>
      </c>
      <c r="H12" s="12">
        <f>LOG(F12)</f>
        <v>9.3071306376063409E-2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5">
        <v>2.077</v>
      </c>
      <c r="D13" s="65">
        <v>2.2890000000000001</v>
      </c>
      <c r="E13" s="11">
        <f t="shared" si="0"/>
        <v>2.1829999999999998</v>
      </c>
      <c r="F13" s="12">
        <f>(E13-$E$8)</f>
        <v>2.1324999999999998</v>
      </c>
      <c r="G13" s="12">
        <f>LOG(B13)</f>
        <v>0.96049145871632635</v>
      </c>
      <c r="H13" s="12">
        <f>LOG(F13)</f>
        <v>0.32888903983956058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1.0113223604763859</v>
      </c>
      <c r="N15"/>
    </row>
    <row r="16" spans="1:20" ht="15">
      <c r="A16" s="5" t="s">
        <v>11</v>
      </c>
      <c r="B16" s="11">
        <f>INTERCEPT(H9:H13,G9:G13)</f>
        <v>-0.60466771766318583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0.20200000000000001</v>
      </c>
      <c r="C22" s="65">
        <v>0.20499999999999999</v>
      </c>
      <c r="D22" s="27">
        <f>AVERAGE(B22:C22)</f>
        <v>0.20350000000000001</v>
      </c>
      <c r="E22" s="27">
        <f t="shared" ref="E22:E27" si="2">D22-E$8</f>
        <v>0.15300000000000002</v>
      </c>
      <c r="F22" s="27">
        <f>LOG(E22)</f>
        <v>-0.81530856918240113</v>
      </c>
      <c r="G22" s="28">
        <f>(F22-$B$16)/$B$15</f>
        <v>-0.20828260083164027</v>
      </c>
      <c r="H22" s="28">
        <f>10^G22</f>
        <v>0.61903812816513548</v>
      </c>
      <c r="I22" s="29">
        <v>500</v>
      </c>
      <c r="J22" s="30">
        <f>(H22*I22)</f>
        <v>309.51906408256775</v>
      </c>
      <c r="K22" s="31">
        <f>(0.05*J22/1000)*1000</f>
        <v>15.475953204128388</v>
      </c>
      <c r="L22" s="32">
        <f>K22+K40+K50</f>
        <v>16.137724630408979</v>
      </c>
      <c r="M22" s="33">
        <f>(L22*1000000/50000)/1000</f>
        <v>0.32275449260817957</v>
      </c>
      <c r="N22" s="34"/>
    </row>
    <row r="23" spans="1:17" ht="15">
      <c r="B23" s="65">
        <v>0.19900000000000001</v>
      </c>
      <c r="C23" s="65">
        <v>0.19900000000000001</v>
      </c>
      <c r="D23" s="27">
        <f t="shared" ref="D23:D27" si="3">AVERAGE(B23:C23)</f>
        <v>0.19900000000000001</v>
      </c>
      <c r="E23" s="27">
        <f t="shared" si="2"/>
        <v>0.14850000000000002</v>
      </c>
      <c r="F23" s="27">
        <f t="shared" ref="F23:F27" si="4">LOG(E23)</f>
        <v>-0.82827354634676875</v>
      </c>
      <c r="G23" s="28">
        <f t="shared" ref="G23:G27" si="5">(F23-$B$16)/$B$15</f>
        <v>-0.22110242729949414</v>
      </c>
      <c r="H23" s="28">
        <f t="shared" ref="H23:H27" si="6">10^G23</f>
        <v>0.60103196883493581</v>
      </c>
      <c r="I23" s="29">
        <v>500</v>
      </c>
      <c r="J23" s="30">
        <f t="shared" ref="J23:J27" si="7">(H23*I23)</f>
        <v>300.51598441746791</v>
      </c>
      <c r="K23" s="31">
        <f t="shared" ref="K23:K27" si="8">(0.05*J23/1000)*1000</f>
        <v>15.025799220873395</v>
      </c>
      <c r="L23" s="32">
        <f>K23+K41+K51</f>
        <v>15.411470565843066</v>
      </c>
      <c r="M23" s="33">
        <f t="shared" ref="M23:M27" si="9">(L23*1000000/50000)/1000</f>
        <v>0.30822941131686132</v>
      </c>
      <c r="N23" s="34"/>
    </row>
    <row r="24" spans="1:17" ht="15">
      <c r="B24" s="65">
        <v>0.19</v>
      </c>
      <c r="C24" s="65">
        <v>0.19600000000000001</v>
      </c>
      <c r="D24" s="27">
        <f t="shared" si="3"/>
        <v>0.193</v>
      </c>
      <c r="E24" s="27">
        <f t="shared" si="2"/>
        <v>0.14250000000000002</v>
      </c>
      <c r="F24" s="27">
        <f t="shared" si="4"/>
        <v>-0.84618513565547093</v>
      </c>
      <c r="G24" s="28">
        <f t="shared" si="5"/>
        <v>-0.23881348562145677</v>
      </c>
      <c r="H24" s="28">
        <f t="shared" si="6"/>
        <v>0.57701421772988826</v>
      </c>
      <c r="I24" s="29">
        <v>500</v>
      </c>
      <c r="J24" s="30">
        <f t="shared" si="7"/>
        <v>288.50710886494414</v>
      </c>
      <c r="K24" s="31">
        <f t="shared" si="8"/>
        <v>14.425355443247208</v>
      </c>
      <c r="L24" s="32">
        <f t="shared" ref="L24:L27" si="10">K24+K42+K52</f>
        <v>14.973251295438152</v>
      </c>
      <c r="M24" s="33">
        <f t="shared" si="9"/>
        <v>0.29946502590876306</v>
      </c>
      <c r="N24" s="34"/>
    </row>
    <row r="25" spans="1:17" ht="15">
      <c r="A25" s="1" t="s">
        <v>26</v>
      </c>
      <c r="B25" s="66">
        <v>0.17799999999999999</v>
      </c>
      <c r="C25" s="66">
        <v>0.17699999999999999</v>
      </c>
      <c r="D25" s="27">
        <f t="shared" si="3"/>
        <v>0.17749999999999999</v>
      </c>
      <c r="E25" s="27">
        <f t="shared" si="2"/>
        <v>0.127</v>
      </c>
      <c r="F25" s="27">
        <f t="shared" si="4"/>
        <v>-0.89619627904404309</v>
      </c>
      <c r="G25" s="28">
        <f t="shared" si="5"/>
        <v>-0.28826472426015776</v>
      </c>
      <c r="H25" s="28">
        <f t="shared" si="6"/>
        <v>0.51491468258930484</v>
      </c>
      <c r="I25" s="29">
        <v>500</v>
      </c>
      <c r="J25" s="30">
        <f t="shared" si="7"/>
        <v>257.45734129465239</v>
      </c>
      <c r="K25" s="31">
        <f t="shared" si="8"/>
        <v>12.87286706473262</v>
      </c>
      <c r="L25" s="32">
        <f t="shared" si="10"/>
        <v>13.848370616794766</v>
      </c>
      <c r="M25" s="33">
        <f t="shared" si="9"/>
        <v>0.27696741233589528</v>
      </c>
      <c r="N25" s="34"/>
    </row>
    <row r="26" spans="1:17" ht="15">
      <c r="B26" s="66">
        <v>0.185</v>
      </c>
      <c r="C26" s="66">
        <v>0.193</v>
      </c>
      <c r="D26" s="27">
        <f t="shared" si="3"/>
        <v>0.189</v>
      </c>
      <c r="E26" s="27">
        <f t="shared" si="2"/>
        <v>0.13850000000000001</v>
      </c>
      <c r="F26" s="27">
        <f t="shared" si="4"/>
        <v>-0.85855022659953262</v>
      </c>
      <c r="G26" s="28">
        <f t="shared" si="5"/>
        <v>-0.25104014195508817</v>
      </c>
      <c r="H26" s="28">
        <f t="shared" si="6"/>
        <v>0.56099612061456938</v>
      </c>
      <c r="I26" s="29">
        <v>500</v>
      </c>
      <c r="J26" s="30">
        <f t="shared" si="7"/>
        <v>280.49806030728467</v>
      </c>
      <c r="K26" s="31">
        <f t="shared" si="8"/>
        <v>14.024903015364234</v>
      </c>
      <c r="L26" s="32">
        <f t="shared" si="10"/>
        <v>14.932482490639815</v>
      </c>
      <c r="M26" s="33">
        <f t="shared" si="9"/>
        <v>0.29864964981279635</v>
      </c>
      <c r="N26" s="34"/>
    </row>
    <row r="27" spans="1:17" ht="15">
      <c r="B27" s="66">
        <v>0.17499999999999999</v>
      </c>
      <c r="C27" s="66">
        <v>0.17699999999999999</v>
      </c>
      <c r="D27" s="27">
        <f t="shared" si="3"/>
        <v>0.17599999999999999</v>
      </c>
      <c r="E27" s="27">
        <f t="shared" si="2"/>
        <v>0.1255</v>
      </c>
      <c r="F27" s="27">
        <f t="shared" si="4"/>
        <v>-0.90135627418294306</v>
      </c>
      <c r="G27" s="28">
        <f t="shared" si="5"/>
        <v>-0.29336695015820807</v>
      </c>
      <c r="H27" s="28">
        <f t="shared" si="6"/>
        <v>0.50890070186311631</v>
      </c>
      <c r="I27" s="29">
        <v>500</v>
      </c>
      <c r="J27" s="30">
        <f t="shared" si="7"/>
        <v>254.45035093155815</v>
      </c>
      <c r="K27" s="31">
        <f t="shared" si="8"/>
        <v>12.722517546577908</v>
      </c>
      <c r="L27" s="32">
        <f t="shared" si="10"/>
        <v>13.555886967752292</v>
      </c>
      <c r="M27" s="33">
        <f t="shared" si="9"/>
        <v>0.27111773935504585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0.20200000000000001</v>
      </c>
      <c r="C31" s="65">
        <v>0.20499999999999999</v>
      </c>
      <c r="D31" s="27">
        <f t="shared" ref="D31:D36" si="11">AVERAGE(B31:C31)</f>
        <v>0.20350000000000001</v>
      </c>
      <c r="E31" s="27">
        <f t="shared" ref="E31:E36" si="12">D31-E$8</f>
        <v>0.15300000000000002</v>
      </c>
      <c r="F31" s="27">
        <f>LOG(E31)</f>
        <v>-0.81530856918240113</v>
      </c>
      <c r="G31" s="28">
        <f>(F31-$B$16)/$B$15</f>
        <v>-0.20828260083164027</v>
      </c>
      <c r="H31" s="28">
        <f>10^G31</f>
        <v>0.61903812816513548</v>
      </c>
      <c r="I31" s="29">
        <v>500</v>
      </c>
      <c r="J31" s="30">
        <f>(H31*I31)</f>
        <v>309.51906408256775</v>
      </c>
      <c r="K31" s="31">
        <f>(0.05*J31/1000)*1000</f>
        <v>15.475953204128388</v>
      </c>
      <c r="L31" s="32">
        <f>K31+K50</f>
        <v>15.887861685856556</v>
      </c>
      <c r="M31" s="33">
        <f>(L31*1000000/50000)/1000</f>
        <v>0.31775723371713116</v>
      </c>
      <c r="N31" s="35"/>
      <c r="Q31"/>
    </row>
    <row r="32" spans="1:17" ht="15">
      <c r="B32" s="65">
        <v>0.19900000000000001</v>
      </c>
      <c r="C32" s="65">
        <v>0.19900000000000001</v>
      </c>
      <c r="D32" s="27">
        <f t="shared" si="11"/>
        <v>0.19900000000000001</v>
      </c>
      <c r="E32" s="27">
        <f t="shared" si="12"/>
        <v>0.14850000000000002</v>
      </c>
      <c r="F32" s="27">
        <f t="shared" ref="F32:F36" si="13">LOG(E32)</f>
        <v>-0.82827354634676875</v>
      </c>
      <c r="G32" s="28">
        <f t="shared" ref="G32:G36" si="14">(F32-$B$16)/$B$15</f>
        <v>-0.22110242729949414</v>
      </c>
      <c r="H32" s="28">
        <f t="shared" ref="H32:H36" si="15">10^G32</f>
        <v>0.60103196883493581</v>
      </c>
      <c r="I32" s="29">
        <v>500</v>
      </c>
      <c r="J32" s="30">
        <f t="shared" ref="J32:J36" si="16">(H32*I32)</f>
        <v>300.51598441746791</v>
      </c>
      <c r="K32" s="31">
        <f t="shared" ref="K32:K36" si="17">(0.05*J32/1000)*1000</f>
        <v>15.025799220873395</v>
      </c>
      <c r="L32" s="32">
        <f>K32+K51</f>
        <v>15.262654812986435</v>
      </c>
      <c r="M32" s="33">
        <f t="shared" ref="M32:M36" si="18">(L32*1000000/50000)/1000</f>
        <v>0.30525309625972868</v>
      </c>
      <c r="N32" s="36"/>
      <c r="Q32"/>
    </row>
    <row r="33" spans="1:21" ht="15">
      <c r="B33" s="65">
        <v>0.19</v>
      </c>
      <c r="C33" s="65">
        <v>0.19600000000000001</v>
      </c>
      <c r="D33" s="27">
        <f t="shared" si="11"/>
        <v>0.193</v>
      </c>
      <c r="E33" s="27">
        <f t="shared" si="12"/>
        <v>0.14250000000000002</v>
      </c>
      <c r="F33" s="27">
        <f t="shared" si="13"/>
        <v>-0.84618513565547093</v>
      </c>
      <c r="G33" s="28">
        <f t="shared" si="14"/>
        <v>-0.23881348562145677</v>
      </c>
      <c r="H33" s="28">
        <f t="shared" si="15"/>
        <v>0.57701421772988826</v>
      </c>
      <c r="I33" s="29">
        <v>500</v>
      </c>
      <c r="J33" s="30">
        <f t="shared" si="16"/>
        <v>288.50710886494414</v>
      </c>
      <c r="K33" s="31">
        <f t="shared" si="17"/>
        <v>14.425355443247208</v>
      </c>
      <c r="L33" s="32">
        <f t="shared" ref="L33:L36" si="19">K33+K52</f>
        <v>14.814629145838369</v>
      </c>
      <c r="M33" s="33">
        <f t="shared" si="18"/>
        <v>0.29629258291676741</v>
      </c>
      <c r="N33" s="36"/>
      <c r="Q33"/>
      <c r="R33"/>
      <c r="S33"/>
    </row>
    <row r="34" spans="1:21" ht="15">
      <c r="A34" s="1" t="s">
        <v>26</v>
      </c>
      <c r="B34" s="66">
        <v>0.17799999999999999</v>
      </c>
      <c r="C34" s="66">
        <v>0.17699999999999999</v>
      </c>
      <c r="D34" s="27">
        <f t="shared" si="11"/>
        <v>0.17749999999999999</v>
      </c>
      <c r="E34" s="27">
        <f t="shared" si="12"/>
        <v>0.127</v>
      </c>
      <c r="F34" s="27">
        <f t="shared" si="13"/>
        <v>-0.89619627904404309</v>
      </c>
      <c r="G34" s="28">
        <f t="shared" si="14"/>
        <v>-0.28826472426015776</v>
      </c>
      <c r="H34" s="28">
        <f t="shared" si="15"/>
        <v>0.51491468258930484</v>
      </c>
      <c r="I34" s="29">
        <v>500</v>
      </c>
      <c r="J34" s="30">
        <f t="shared" si="16"/>
        <v>257.45734129465239</v>
      </c>
      <c r="K34" s="31">
        <f t="shared" si="17"/>
        <v>12.87286706473262</v>
      </c>
      <c r="L34" s="32">
        <f t="shared" si="19"/>
        <v>13.42353434771222</v>
      </c>
      <c r="M34" s="33">
        <f t="shared" si="18"/>
        <v>0.26847068695424442</v>
      </c>
      <c r="N34" s="36"/>
      <c r="Q34"/>
      <c r="R34"/>
      <c r="S34"/>
    </row>
    <row r="35" spans="1:21" ht="15">
      <c r="B35" s="66">
        <v>0.185</v>
      </c>
      <c r="C35" s="66">
        <v>0.193</v>
      </c>
      <c r="D35" s="27">
        <f t="shared" si="11"/>
        <v>0.189</v>
      </c>
      <c r="E35" s="27">
        <f t="shared" si="12"/>
        <v>0.13850000000000001</v>
      </c>
      <c r="F35" s="27">
        <f t="shared" si="13"/>
        <v>-0.85855022659953262</v>
      </c>
      <c r="G35" s="28">
        <f t="shared" si="14"/>
        <v>-0.25104014195508817</v>
      </c>
      <c r="H35" s="28">
        <f t="shared" si="15"/>
        <v>0.56099612061456938</v>
      </c>
      <c r="I35" s="29">
        <v>500</v>
      </c>
      <c r="J35" s="30">
        <f t="shared" si="16"/>
        <v>280.49806030728467</v>
      </c>
      <c r="K35" s="31">
        <f t="shared" si="17"/>
        <v>14.024903015364234</v>
      </c>
      <c r="L35" s="32">
        <f t="shared" si="19"/>
        <v>14.575570298343834</v>
      </c>
      <c r="M35" s="33">
        <f t="shared" si="18"/>
        <v>0.29151140596687669</v>
      </c>
      <c r="N35" s="36"/>
      <c r="Q35"/>
      <c r="R35"/>
      <c r="S35"/>
    </row>
    <row r="36" spans="1:21" ht="15">
      <c r="B36" s="66">
        <v>0.17499999999999999</v>
      </c>
      <c r="C36" s="66">
        <v>0.17699999999999999</v>
      </c>
      <c r="D36" s="27">
        <f t="shared" si="11"/>
        <v>0.17599999999999999</v>
      </c>
      <c r="E36" s="27">
        <f t="shared" si="12"/>
        <v>0.1255</v>
      </c>
      <c r="F36" s="27">
        <f t="shared" si="13"/>
        <v>-0.90135627418294306</v>
      </c>
      <c r="G36" s="28">
        <f t="shared" si="14"/>
        <v>-0.29336695015820807</v>
      </c>
      <c r="H36" s="28">
        <f t="shared" si="15"/>
        <v>0.50890070186311631</v>
      </c>
      <c r="I36" s="29">
        <v>500</v>
      </c>
      <c r="J36" s="30">
        <f t="shared" si="16"/>
        <v>254.45035093155815</v>
      </c>
      <c r="K36" s="31">
        <f t="shared" si="17"/>
        <v>12.722517546577908</v>
      </c>
      <c r="L36" s="32">
        <f t="shared" si="19"/>
        <v>13.21192852801812</v>
      </c>
      <c r="M36" s="33">
        <f t="shared" si="18"/>
        <v>0.26423857056036243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8.4000000000000005E-2</v>
      </c>
      <c r="C40" s="65">
        <v>9.2999999999999999E-2</v>
      </c>
      <c r="D40" s="27">
        <f>AVERAGE(B40:C40)</f>
        <v>8.8499999999999995E-2</v>
      </c>
      <c r="E40" s="27">
        <f t="shared" ref="E40:E45" si="20">D40-E$8</f>
        <v>3.7999999999999992E-2</v>
      </c>
      <c r="F40" s="27">
        <f t="shared" ref="F40:F45" si="21">LOG(E40)</f>
        <v>-1.4202164033831899</v>
      </c>
      <c r="G40" s="28">
        <f t="shared" ref="G40:G45" si="22">(F40-$B$16)/$B$15</f>
        <v>-0.80641812896912302</v>
      </c>
      <c r="H40" s="27">
        <f t="shared" ref="H40:H45" si="23">10^G40</f>
        <v>0.15616434034526311</v>
      </c>
      <c r="I40" s="41">
        <v>16</v>
      </c>
      <c r="J40" s="42">
        <f t="shared" ref="J40:J45" si="24">H40*I40</f>
        <v>2.4986294455242097</v>
      </c>
      <c r="K40" s="30">
        <f>(0.1*J40/1000)*1000</f>
        <v>0.24986294455242097</v>
      </c>
      <c r="L40" s="43">
        <f>K40*100/L22</f>
        <v>1.548315826889213</v>
      </c>
      <c r="M40" s="30">
        <f>AVERAGE(L40:L42)</f>
        <v>1.1911009227913907</v>
      </c>
      <c r="N40" s="44">
        <f>STDEV(L40:L42)</f>
        <v>0.31288861539171836</v>
      </c>
      <c r="R40"/>
      <c r="S40"/>
      <c r="T40"/>
      <c r="U40"/>
    </row>
    <row r="41" spans="1:21" ht="15">
      <c r="B41" s="65">
        <v>7.2999999999999995E-2</v>
      </c>
      <c r="C41" s="65">
        <v>7.2999999999999995E-2</v>
      </c>
      <c r="D41" s="27">
        <f t="shared" ref="D41:D45" si="25">AVERAGE(B41:C41)</f>
        <v>7.2999999999999995E-2</v>
      </c>
      <c r="E41" s="27">
        <f t="shared" si="20"/>
        <v>2.2499999999999992E-2</v>
      </c>
      <c r="F41" s="27">
        <f t="shared" si="21"/>
        <v>-1.6478174818886377</v>
      </c>
      <c r="G41" s="28">
        <f t="shared" si="22"/>
        <v>-1.0314710768721396</v>
      </c>
      <c r="H41" s="27">
        <f t="shared" si="23"/>
        <v>9.3009845535394473E-2</v>
      </c>
      <c r="I41" s="41">
        <v>16</v>
      </c>
      <c r="J41" s="42">
        <f t="shared" si="24"/>
        <v>1.4881575285663116</v>
      </c>
      <c r="K41" s="30">
        <f t="shared" ref="K41:K45" si="26">(0.1*J41/1000)*1000</f>
        <v>0.14881575285663115</v>
      </c>
      <c r="L41" s="43">
        <f t="shared" ref="L41:L45" si="27">K41*100/L23</f>
        <v>0.96561682560297812</v>
      </c>
      <c r="M41" s="30"/>
      <c r="N41" s="44"/>
      <c r="R41"/>
      <c r="S41"/>
      <c r="T41"/>
      <c r="U41"/>
    </row>
    <row r="42" spans="1:21" s="17" customFormat="1" ht="15">
      <c r="A42" s="1"/>
      <c r="B42" s="65">
        <v>7.4999999999999997E-2</v>
      </c>
      <c r="C42" s="65">
        <v>7.3999999999999996E-2</v>
      </c>
      <c r="D42" s="27">
        <f t="shared" si="25"/>
        <v>7.4499999999999997E-2</v>
      </c>
      <c r="E42" s="27">
        <f t="shared" si="20"/>
        <v>2.3999999999999994E-2</v>
      </c>
      <c r="F42" s="27">
        <f t="shared" si="21"/>
        <v>-1.6197887582883941</v>
      </c>
      <c r="G42" s="28">
        <f t="shared" si="22"/>
        <v>-1.0037561516458837</v>
      </c>
      <c r="H42" s="27">
        <f t="shared" si="23"/>
        <v>9.9138843499864598E-2</v>
      </c>
      <c r="I42" s="41">
        <v>16</v>
      </c>
      <c r="J42" s="42">
        <f t="shared" si="24"/>
        <v>1.5862214959978336</v>
      </c>
      <c r="K42" s="30">
        <f t="shared" si="26"/>
        <v>0.15862214959978338</v>
      </c>
      <c r="L42" s="43">
        <f t="shared" si="27"/>
        <v>1.059370115881981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0.109</v>
      </c>
      <c r="C43" s="65">
        <v>0.122</v>
      </c>
      <c r="D43" s="27">
        <f t="shared" si="25"/>
        <v>0.11549999999999999</v>
      </c>
      <c r="E43" s="27">
        <f t="shared" si="20"/>
        <v>6.4999999999999988E-2</v>
      </c>
      <c r="F43" s="27">
        <f t="shared" si="21"/>
        <v>-1.1870866433571445</v>
      </c>
      <c r="G43" s="28">
        <f t="shared" si="22"/>
        <v>-0.57589839645156149</v>
      </c>
      <c r="H43" s="27">
        <f t="shared" si="23"/>
        <v>0.26552266817659087</v>
      </c>
      <c r="I43" s="41">
        <v>16</v>
      </c>
      <c r="J43" s="42">
        <f t="shared" si="24"/>
        <v>4.2483626908254539</v>
      </c>
      <c r="K43" s="30">
        <f t="shared" si="26"/>
        <v>0.4248362690825454</v>
      </c>
      <c r="L43" s="43">
        <f t="shared" si="27"/>
        <v>3.067770792957552</v>
      </c>
      <c r="M43" s="30">
        <f>AVERAGE(L43:L45)</f>
        <v>2.6650934232045986</v>
      </c>
      <c r="N43" s="44">
        <f>STDEV(L43:L45)</f>
        <v>0.35640713113367067</v>
      </c>
      <c r="R43"/>
      <c r="S43"/>
      <c r="T43"/>
      <c r="U43"/>
    </row>
    <row r="44" spans="1:21" ht="15">
      <c r="A44" s="45"/>
      <c r="B44" s="65">
        <v>0.107</v>
      </c>
      <c r="C44" s="65">
        <v>0.10299999999999999</v>
      </c>
      <c r="D44" s="27">
        <f t="shared" si="25"/>
        <v>0.105</v>
      </c>
      <c r="E44" s="27">
        <f t="shared" si="20"/>
        <v>5.4499999999999993E-2</v>
      </c>
      <c r="F44" s="27">
        <f t="shared" si="21"/>
        <v>-1.2636034977233577</v>
      </c>
      <c r="G44" s="28">
        <f t="shared" si="22"/>
        <v>-0.65155859873381872</v>
      </c>
      <c r="H44" s="27">
        <f t="shared" si="23"/>
        <v>0.22307012018498795</v>
      </c>
      <c r="I44" s="41">
        <v>16</v>
      </c>
      <c r="J44" s="42">
        <f t="shared" si="24"/>
        <v>3.5691219229598072</v>
      </c>
      <c r="K44" s="30">
        <f t="shared" si="26"/>
        <v>0.35691219229598076</v>
      </c>
      <c r="L44" s="43">
        <f t="shared" si="27"/>
        <v>2.3901731846644076</v>
      </c>
      <c r="M44" s="30"/>
      <c r="N44" s="44"/>
      <c r="R44"/>
      <c r="S44"/>
      <c r="T44"/>
      <c r="U44"/>
    </row>
    <row r="45" spans="1:21" ht="15">
      <c r="A45" s="46"/>
      <c r="B45" s="65">
        <v>0.106</v>
      </c>
      <c r="C45" s="65">
        <v>0.1</v>
      </c>
      <c r="D45" s="27">
        <f t="shared" si="25"/>
        <v>0.10300000000000001</v>
      </c>
      <c r="E45" s="27">
        <f t="shared" si="20"/>
        <v>5.2500000000000005E-2</v>
      </c>
      <c r="F45" s="27">
        <f t="shared" si="21"/>
        <v>-1.279840696594043</v>
      </c>
      <c r="G45" s="28">
        <f t="shared" si="22"/>
        <v>-0.66761401242311624</v>
      </c>
      <c r="H45" s="27">
        <f t="shared" si="23"/>
        <v>0.21497402483385666</v>
      </c>
      <c r="I45" s="41">
        <v>16</v>
      </c>
      <c r="J45" s="42">
        <f t="shared" si="24"/>
        <v>3.4395843973417066</v>
      </c>
      <c r="K45" s="30">
        <f t="shared" si="26"/>
        <v>0.34395843973417067</v>
      </c>
      <c r="L45" s="43">
        <f t="shared" si="27"/>
        <v>2.5373362919918367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0.115</v>
      </c>
      <c r="C50" s="65">
        <v>0.112</v>
      </c>
      <c r="D50" s="27">
        <f>AVERAGE(B50:C50)</f>
        <v>0.1135</v>
      </c>
      <c r="E50" s="27">
        <f t="shared" ref="E50:E55" si="28">D50-E$8</f>
        <v>6.3E-2</v>
      </c>
      <c r="F50" s="27">
        <f t="shared" ref="F50:F55" si="29">LOG(E50)</f>
        <v>-1.2006594505464183</v>
      </c>
      <c r="G50" s="28">
        <f t="shared" ref="G50:G55" si="30">(F50-$B$16)/$B$15</f>
        <v>-0.58931924792258039</v>
      </c>
      <c r="H50" s="27">
        <f t="shared" ref="H50:H55" si="31">10^G50</f>
        <v>0.25744280108010609</v>
      </c>
      <c r="I50" s="41">
        <v>16</v>
      </c>
      <c r="J50" s="42">
        <f t="shared" ref="J50:J55" si="32">H50*I50</f>
        <v>4.1190848172816974</v>
      </c>
      <c r="K50" s="30">
        <f>(0.1*J50/1000)*1000</f>
        <v>0.41190848172816974</v>
      </c>
      <c r="L50" s="43">
        <f t="shared" ref="L50:L55" si="33">K50*100/L31</f>
        <v>2.5925986131592045</v>
      </c>
      <c r="M50" s="30">
        <f>AVERAGE(L50:L52)</f>
        <v>2.2573642290448301</v>
      </c>
      <c r="N50" s="44">
        <f>STDEV(L50:L52)</f>
        <v>0.61123244915271091</v>
      </c>
      <c r="O50" s="48">
        <f>L50/L40</f>
        <v>1.6744636773287427</v>
      </c>
      <c r="P50" s="30">
        <f>AVERAGE(O50:O52)</f>
        <v>1.9206519356835301</v>
      </c>
      <c r="Q50" s="44">
        <f>STDEV(O50:O52)</f>
        <v>0.48589857374659434</v>
      </c>
      <c r="S50"/>
      <c r="T50"/>
    </row>
    <row r="51" spans="1:25" ht="15">
      <c r="B51" s="65">
        <v>8.7999999999999995E-2</v>
      </c>
      <c r="C51" s="65">
        <v>8.5000000000000006E-2</v>
      </c>
      <c r="D51" s="27">
        <f t="shared" ref="D51:D55" si="34">AVERAGE(B51:C51)</f>
        <v>8.6499999999999994E-2</v>
      </c>
      <c r="E51" s="27">
        <f t="shared" si="28"/>
        <v>3.599999999999999E-2</v>
      </c>
      <c r="F51" s="27">
        <f t="shared" si="29"/>
        <v>-1.443697499232713</v>
      </c>
      <c r="G51" s="28">
        <f t="shared" si="30"/>
        <v>-0.82963633986526319</v>
      </c>
      <c r="H51" s="27">
        <f t="shared" si="31"/>
        <v>0.14803474507065004</v>
      </c>
      <c r="I51" s="41">
        <v>16</v>
      </c>
      <c r="J51" s="42">
        <f t="shared" si="32"/>
        <v>2.3685559211304006</v>
      </c>
      <c r="K51" s="30">
        <f t="shared" ref="K51:K55" si="35">(0.1*J51/1000)*1000</f>
        <v>0.23685559211304008</v>
      </c>
      <c r="L51" s="43">
        <f t="shared" si="33"/>
        <v>1.5518636502969869</v>
      </c>
      <c r="M51" s="30"/>
      <c r="N51" s="44"/>
      <c r="O51" s="2">
        <f t="shared" ref="O51:O55" si="36">L51/L41</f>
        <v>1.6071215922816255</v>
      </c>
      <c r="P51" s="30"/>
      <c r="Q51" s="44"/>
      <c r="S51"/>
      <c r="T51"/>
    </row>
    <row r="52" spans="1:25" ht="15">
      <c r="B52" s="65">
        <v>0.112</v>
      </c>
      <c r="C52" s="65">
        <v>0.108</v>
      </c>
      <c r="D52" s="27">
        <f t="shared" si="34"/>
        <v>0.11</v>
      </c>
      <c r="E52" s="27">
        <f t="shared" si="28"/>
        <v>5.9499999999999997E-2</v>
      </c>
      <c r="F52" s="27">
        <f t="shared" si="29"/>
        <v>-1.2254830342714504</v>
      </c>
      <c r="G52" s="28">
        <f t="shared" si="30"/>
        <v>-0.61386491673715982</v>
      </c>
      <c r="H52" s="27">
        <f t="shared" si="31"/>
        <v>0.24329606411947602</v>
      </c>
      <c r="I52" s="41">
        <v>16</v>
      </c>
      <c r="J52" s="42">
        <f t="shared" si="32"/>
        <v>3.8927370259116163</v>
      </c>
      <c r="K52" s="30">
        <f t="shared" si="35"/>
        <v>0.38927370259116167</v>
      </c>
      <c r="L52" s="43">
        <f t="shared" si="33"/>
        <v>2.6276304236782999</v>
      </c>
      <c r="M52" s="30"/>
      <c r="N52" s="44"/>
      <c r="O52" s="2">
        <f t="shared" si="36"/>
        <v>2.4803705374402223</v>
      </c>
      <c r="P52" s="30"/>
      <c r="Q52" s="44"/>
      <c r="S52"/>
      <c r="T52"/>
    </row>
    <row r="53" spans="1:25" ht="15">
      <c r="A53" s="1" t="s">
        <v>26</v>
      </c>
      <c r="B53" s="65">
        <v>0.13200000000000001</v>
      </c>
      <c r="C53" s="65">
        <v>0.13800000000000001</v>
      </c>
      <c r="D53" s="27">
        <f t="shared" si="34"/>
        <v>0.13500000000000001</v>
      </c>
      <c r="E53" s="27">
        <f t="shared" si="28"/>
        <v>8.4500000000000006E-2</v>
      </c>
      <c r="F53" s="27">
        <f t="shared" si="29"/>
        <v>-1.0731432910503076</v>
      </c>
      <c r="G53" s="28">
        <f t="shared" si="30"/>
        <v>-0.46323070832374869</v>
      </c>
      <c r="H53" s="27">
        <f t="shared" si="31"/>
        <v>0.34416705186225</v>
      </c>
      <c r="I53" s="41">
        <v>16</v>
      </c>
      <c r="J53" s="42">
        <f t="shared" si="32"/>
        <v>5.5066728297959999</v>
      </c>
      <c r="K53" s="30">
        <f t="shared" si="35"/>
        <v>0.55066728297959999</v>
      </c>
      <c r="L53" s="43">
        <f t="shared" si="33"/>
        <v>4.1022525716071971</v>
      </c>
      <c r="M53" s="30">
        <f>AVERAGE(L53:L55)</f>
        <v>3.861526457181657</v>
      </c>
      <c r="N53" s="44">
        <f>STDEV(L53:L55)</f>
        <v>0.21170702095962621</v>
      </c>
      <c r="O53" s="2">
        <f t="shared" si="36"/>
        <v>1.3372096054322007</v>
      </c>
      <c r="P53" s="30">
        <f>AVERAGE(O53:O55)</f>
        <v>1.4592586629816779</v>
      </c>
      <c r="Q53" s="44">
        <f>STDEV(O53:O55)</f>
        <v>0.12171906178655072</v>
      </c>
      <c r="S53"/>
      <c r="T53"/>
    </row>
    <row r="54" spans="1:25" ht="15">
      <c r="A54" s="45"/>
      <c r="B54" s="65">
        <v>0.13700000000000001</v>
      </c>
      <c r="C54" s="65">
        <v>0.13300000000000001</v>
      </c>
      <c r="D54" s="27">
        <f t="shared" si="34"/>
        <v>0.13500000000000001</v>
      </c>
      <c r="E54" s="27">
        <f t="shared" si="28"/>
        <v>8.4500000000000006E-2</v>
      </c>
      <c r="F54" s="27">
        <f t="shared" si="29"/>
        <v>-1.0731432910503076</v>
      </c>
      <c r="G54" s="28">
        <f t="shared" si="30"/>
        <v>-0.46323070832374869</v>
      </c>
      <c r="H54" s="27">
        <f t="shared" si="31"/>
        <v>0.34416705186225</v>
      </c>
      <c r="I54" s="41">
        <v>16</v>
      </c>
      <c r="J54" s="42">
        <f t="shared" si="32"/>
        <v>5.5066728297959999</v>
      </c>
      <c r="K54" s="30">
        <f t="shared" si="35"/>
        <v>0.55066728297959999</v>
      </c>
      <c r="L54" s="43">
        <f t="shared" si="33"/>
        <v>3.7780153483405736</v>
      </c>
      <c r="M54" s="30"/>
      <c r="N54" s="44"/>
      <c r="O54" s="2">
        <f t="shared" si="36"/>
        <v>1.5806450229551152</v>
      </c>
      <c r="P54" s="30"/>
      <c r="Q54" s="44"/>
      <c r="S54"/>
      <c r="T54"/>
    </row>
    <row r="55" spans="1:25" ht="15">
      <c r="A55" s="46"/>
      <c r="B55" s="65">
        <v>0.13100000000000001</v>
      </c>
      <c r="C55" s="65">
        <v>0.12</v>
      </c>
      <c r="D55" s="27">
        <f t="shared" si="34"/>
        <v>0.1255</v>
      </c>
      <c r="E55" s="27">
        <f t="shared" si="28"/>
        <v>7.4999999999999997E-2</v>
      </c>
      <c r="F55" s="27">
        <f t="shared" si="29"/>
        <v>-1.1249387366082999</v>
      </c>
      <c r="G55" s="28">
        <f t="shared" si="30"/>
        <v>-0.51444627279875343</v>
      </c>
      <c r="H55" s="27">
        <f t="shared" si="31"/>
        <v>0.30588186340013279</v>
      </c>
      <c r="I55" s="41">
        <v>16</v>
      </c>
      <c r="J55" s="42">
        <f t="shared" si="32"/>
        <v>4.8941098144021247</v>
      </c>
      <c r="K55" s="30">
        <f t="shared" si="35"/>
        <v>0.48941098144021256</v>
      </c>
      <c r="L55" s="43">
        <f t="shared" si="33"/>
        <v>3.7043114515971993</v>
      </c>
      <c r="M55" s="30"/>
      <c r="N55" s="44"/>
      <c r="O55" s="2">
        <f t="shared" si="36"/>
        <v>1.4599213605577186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1.9206519356835301</v>
      </c>
      <c r="O58" s="30">
        <f>Q50</f>
        <v>0.48589857374659434</v>
      </c>
    </row>
    <row r="59" spans="1:25" ht="15">
      <c r="D59"/>
      <c r="E59"/>
      <c r="G59"/>
      <c r="M59" s="2" t="s">
        <v>26</v>
      </c>
      <c r="N59" s="30">
        <f>P53</f>
        <v>1.4592586629816779</v>
      </c>
      <c r="O59" s="30">
        <f>Q53</f>
        <v>0.12171906178655072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1.1911009227913907</v>
      </c>
      <c r="C65" s="30">
        <f>N40</f>
        <v>0.31288861539171836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2.2573642290448301</v>
      </c>
      <c r="C66" s="30">
        <f>N50</f>
        <v>0.61123244915271091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2.6650934232045986</v>
      </c>
      <c r="C67" s="30">
        <f>N43</f>
        <v>0.35640713113367067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3.861526457181657</v>
      </c>
      <c r="C68" s="30">
        <f>N53</f>
        <v>0.21170702095962621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F15" sqref="F1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42485</v>
      </c>
    </row>
    <row r="2" spans="1:20">
      <c r="A2" s="1" t="s">
        <v>1</v>
      </c>
      <c r="B2" s="2">
        <v>78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0.05</v>
      </c>
      <c r="D8" s="65">
        <v>5.0999999999999997E-2</v>
      </c>
      <c r="E8" s="11">
        <f t="shared" ref="E8:E13" si="0">AVERAGE(C8:D8)</f>
        <v>5.0500000000000003E-2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>A9/23</f>
        <v>0.13695652173913042</v>
      </c>
      <c r="C9" s="65">
        <v>7.9000000000000001E-2</v>
      </c>
      <c r="D9" s="65">
        <v>8.5000000000000006E-2</v>
      </c>
      <c r="E9" s="11">
        <f t="shared" si="0"/>
        <v>8.2000000000000003E-2</v>
      </c>
      <c r="F9" s="12">
        <f>(E9-$E$8)</f>
        <v>3.15E-2</v>
      </c>
      <c r="G9" s="12">
        <f>LOG(B9)</f>
        <v>-0.86341728222799241</v>
      </c>
      <c r="H9" s="12">
        <f>LOG(F9)</f>
        <v>-1.5016894462103996</v>
      </c>
      <c r="N9"/>
      <c r="O9"/>
      <c r="P9"/>
    </row>
    <row r="10" spans="1:20" ht="15">
      <c r="A10" s="10">
        <v>10.4</v>
      </c>
      <c r="B10" s="10">
        <f t="shared" ref="B10:B12" si="1">A10/23</f>
        <v>0.45217391304347826</v>
      </c>
      <c r="C10" s="65">
        <v>0.16200000000000001</v>
      </c>
      <c r="D10" s="65">
        <v>0.16900000000000001</v>
      </c>
      <c r="E10" s="11">
        <f t="shared" si="0"/>
        <v>0.16550000000000001</v>
      </c>
      <c r="F10" s="12">
        <f>(E10-$E$8)</f>
        <v>0.115</v>
      </c>
      <c r="G10" s="12">
        <f>LOG(B10)</f>
        <v>-0.34469449671881253</v>
      </c>
      <c r="H10" s="12">
        <f>LOG(F10)</f>
        <v>-0.9393021596463883</v>
      </c>
      <c r="N10"/>
      <c r="O10"/>
      <c r="P10"/>
    </row>
    <row r="11" spans="1:20" ht="15">
      <c r="A11" s="10">
        <v>31.5</v>
      </c>
      <c r="B11" s="10">
        <f>A11/23</f>
        <v>1.3695652173913044</v>
      </c>
      <c r="C11" s="65">
        <v>0.42599999999999999</v>
      </c>
      <c r="D11" s="65">
        <v>0.39200000000000002</v>
      </c>
      <c r="E11" s="11">
        <f t="shared" si="0"/>
        <v>0.40900000000000003</v>
      </c>
      <c r="F11" s="12">
        <f>(E11-$E$8)</f>
        <v>0.35850000000000004</v>
      </c>
      <c r="G11" s="12">
        <f>LOG(B11)</f>
        <v>0.13658271777200767</v>
      </c>
      <c r="H11" s="12">
        <f>LOG(F11)</f>
        <v>-0.44551083999618102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1.4019999999999999</v>
      </c>
      <c r="D12" s="65">
        <v>1.177</v>
      </c>
      <c r="E12" s="11">
        <f t="shared" si="0"/>
        <v>1.2894999999999999</v>
      </c>
      <c r="F12" s="12">
        <f>(E12-$E$8)</f>
        <v>1.2389999999999999</v>
      </c>
      <c r="G12" s="12">
        <f>LOG(B12)</f>
        <v>0.66357802924717735</v>
      </c>
      <c r="H12" s="12">
        <f>LOG(F12)</f>
        <v>9.3071306376063409E-2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5">
        <v>2.077</v>
      </c>
      <c r="D13" s="65">
        <v>2.2890000000000001</v>
      </c>
      <c r="E13" s="11">
        <f t="shared" si="0"/>
        <v>2.1829999999999998</v>
      </c>
      <c r="F13" s="12">
        <f>(E13-$E$8)</f>
        <v>2.1324999999999998</v>
      </c>
      <c r="G13" s="12">
        <f>LOG(B13)</f>
        <v>0.96049145871632635</v>
      </c>
      <c r="H13" s="12">
        <f>LOG(F13)</f>
        <v>0.32888903983956058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1.0113223604763859</v>
      </c>
      <c r="N15"/>
    </row>
    <row r="16" spans="1:20" ht="15">
      <c r="A16" s="5" t="s">
        <v>11</v>
      </c>
      <c r="B16" s="11">
        <f>INTERCEPT(H9:H13,G9:G13)</f>
        <v>-0.60466771766318583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0.33600000000000002</v>
      </c>
      <c r="C22" s="65">
        <v>0.34799999999999998</v>
      </c>
      <c r="D22" s="27">
        <f>AVERAGE(B22:C22)</f>
        <v>0.34199999999999997</v>
      </c>
      <c r="E22" s="27">
        <f t="shared" ref="E22:E27" si="2">D22-E$8</f>
        <v>0.29149999999999998</v>
      </c>
      <c r="F22" s="27">
        <f>LOG(E22)</f>
        <v>-0.53536144090496718</v>
      </c>
      <c r="G22" s="28">
        <f>(F22-$B$16)/$B$15</f>
        <v>6.8530351415914265E-2</v>
      </c>
      <c r="H22" s="28">
        <f>10^G22</f>
        <v>1.1709284318057303</v>
      </c>
      <c r="I22" s="29">
        <v>500</v>
      </c>
      <c r="J22" s="30">
        <f>(H22*I22)</f>
        <v>585.46421590286513</v>
      </c>
      <c r="K22" s="31">
        <f>(0.05*J22/1000)*1000</f>
        <v>29.273210795143257</v>
      </c>
      <c r="L22" s="32">
        <f>K22+K40+K50</f>
        <v>29.863725494188088</v>
      </c>
      <c r="M22" s="33">
        <f>(L22*1000000/50000)/1000</f>
        <v>0.59727450988376174</v>
      </c>
      <c r="N22" s="34"/>
    </row>
    <row r="23" spans="1:17" ht="15">
      <c r="B23" s="65">
        <v>0.32600000000000001</v>
      </c>
      <c r="C23" s="65">
        <v>0.33400000000000002</v>
      </c>
      <c r="D23" s="27">
        <f t="shared" ref="D23:D27" si="3">AVERAGE(B23:C23)</f>
        <v>0.33</v>
      </c>
      <c r="E23" s="27">
        <f t="shared" si="2"/>
        <v>0.27950000000000003</v>
      </c>
      <c r="F23" s="27">
        <f t="shared" ref="F23:F27" si="4">LOG(E23)</f>
        <v>-0.55361818777755789</v>
      </c>
      <c r="G23" s="28">
        <f t="shared" ref="G23:G27" si="5">(F23-$B$16)/$B$15</f>
        <v>5.047799977603673E-2</v>
      </c>
      <c r="H23" s="28">
        <f t="shared" ref="H23:H27" si="6">10^G23</f>
        <v>1.1232540671162601</v>
      </c>
      <c r="I23" s="29">
        <v>500</v>
      </c>
      <c r="J23" s="30">
        <f t="shared" ref="J23:J27" si="7">(H23*I23)</f>
        <v>561.62703355813005</v>
      </c>
      <c r="K23" s="31">
        <f t="shared" ref="K23:K27" si="8">(0.05*J23/1000)*1000</f>
        <v>28.081351677906504</v>
      </c>
      <c r="L23" s="32">
        <f>K23+K41+K51</f>
        <v>28.91475719460469</v>
      </c>
      <c r="M23" s="33">
        <f t="shared" ref="M23:M27" si="9">(L23*1000000/50000)/1000</f>
        <v>0.5782951438920938</v>
      </c>
      <c r="N23" s="34"/>
    </row>
    <row r="24" spans="1:17" ht="15">
      <c r="B24" s="65">
        <v>0.32200000000000001</v>
      </c>
      <c r="C24" s="65">
        <v>0.32700000000000001</v>
      </c>
      <c r="D24" s="27">
        <f t="shared" si="3"/>
        <v>0.32450000000000001</v>
      </c>
      <c r="E24" s="27">
        <f t="shared" si="2"/>
        <v>0.27400000000000002</v>
      </c>
      <c r="F24" s="27">
        <f t="shared" si="4"/>
        <v>-0.56224943717961195</v>
      </c>
      <c r="G24" s="28">
        <f t="shared" si="5"/>
        <v>4.1943382388571572E-2</v>
      </c>
      <c r="H24" s="28">
        <f t="shared" si="6"/>
        <v>1.1013957146717774</v>
      </c>
      <c r="I24" s="29">
        <v>500</v>
      </c>
      <c r="J24" s="30">
        <f t="shared" si="7"/>
        <v>550.69785733588867</v>
      </c>
      <c r="K24" s="31">
        <f t="shared" si="8"/>
        <v>27.534892866794436</v>
      </c>
      <c r="L24" s="32">
        <f t="shared" ref="L24:L27" si="10">K24+K42+K52</f>
        <v>28.203301956052332</v>
      </c>
      <c r="M24" s="33">
        <f t="shared" si="9"/>
        <v>0.56406603912104658</v>
      </c>
      <c r="N24" s="34"/>
    </row>
    <row r="25" spans="1:17" ht="15">
      <c r="A25" s="1" t="s">
        <v>26</v>
      </c>
      <c r="B25" s="65">
        <v>0.255</v>
      </c>
      <c r="C25" s="65">
        <v>0.25800000000000001</v>
      </c>
      <c r="D25" s="27">
        <f t="shared" si="3"/>
        <v>0.25650000000000001</v>
      </c>
      <c r="E25" s="27">
        <f t="shared" si="2"/>
        <v>0.20600000000000002</v>
      </c>
      <c r="F25" s="27">
        <f t="shared" si="4"/>
        <v>-0.68613277963084651</v>
      </c>
      <c r="G25" s="28">
        <f t="shared" si="5"/>
        <v>-8.0553011731379465E-2</v>
      </c>
      <c r="H25" s="28">
        <f t="shared" si="6"/>
        <v>0.830705313281072</v>
      </c>
      <c r="I25" s="29">
        <v>500</v>
      </c>
      <c r="J25" s="30">
        <f t="shared" si="7"/>
        <v>415.352656640536</v>
      </c>
      <c r="K25" s="31">
        <f t="shared" si="8"/>
        <v>20.767632832026802</v>
      </c>
      <c r="L25" s="32">
        <f t="shared" si="10"/>
        <v>22.437555787972187</v>
      </c>
      <c r="M25" s="33">
        <f t="shared" si="9"/>
        <v>0.44875111575944371</v>
      </c>
      <c r="N25" s="34"/>
    </row>
    <row r="26" spans="1:17" ht="15">
      <c r="B26" s="65">
        <v>0.29299999999999998</v>
      </c>
      <c r="C26" s="65">
        <v>0.32100000000000001</v>
      </c>
      <c r="D26" s="27">
        <f t="shared" si="3"/>
        <v>0.307</v>
      </c>
      <c r="E26" s="27">
        <f t="shared" si="2"/>
        <v>0.25650000000000001</v>
      </c>
      <c r="F26" s="27">
        <f t="shared" si="4"/>
        <v>-0.59091263055216492</v>
      </c>
      <c r="G26" s="28">
        <f t="shared" si="5"/>
        <v>1.3601090659699788E-2</v>
      </c>
      <c r="H26" s="28">
        <f t="shared" si="6"/>
        <v>1.0318132264948301</v>
      </c>
      <c r="I26" s="29">
        <v>500</v>
      </c>
      <c r="J26" s="30">
        <f t="shared" si="7"/>
        <v>515.90661324741507</v>
      </c>
      <c r="K26" s="31">
        <f t="shared" si="8"/>
        <v>25.795330662370755</v>
      </c>
      <c r="L26" s="32">
        <f t="shared" si="10"/>
        <v>27.303748314118046</v>
      </c>
      <c r="M26" s="33">
        <f t="shared" si="9"/>
        <v>0.54607496628236096</v>
      </c>
      <c r="N26" s="34"/>
    </row>
    <row r="27" spans="1:17" ht="15">
      <c r="B27" s="65">
        <v>0.30399999999999999</v>
      </c>
      <c r="C27" s="65">
        <v>0.318</v>
      </c>
      <c r="D27" s="27">
        <f t="shared" si="3"/>
        <v>0.311</v>
      </c>
      <c r="E27" s="27">
        <f t="shared" si="2"/>
        <v>0.26050000000000001</v>
      </c>
      <c r="F27" s="27">
        <f t="shared" si="4"/>
        <v>-0.5841922723644567</v>
      </c>
      <c r="G27" s="28">
        <f t="shared" si="5"/>
        <v>2.0246210406229051E-2</v>
      </c>
      <c r="H27" s="28">
        <f t="shared" si="6"/>
        <v>1.0477223549025674</v>
      </c>
      <c r="I27" s="29">
        <v>500</v>
      </c>
      <c r="J27" s="30">
        <f t="shared" si="7"/>
        <v>523.86117745128365</v>
      </c>
      <c r="K27" s="31">
        <f t="shared" si="8"/>
        <v>26.193058872564183</v>
      </c>
      <c r="L27" s="32">
        <f t="shared" si="10"/>
        <v>27.51276661046446</v>
      </c>
      <c r="M27" s="33">
        <f t="shared" si="9"/>
        <v>0.55025533220928924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0.33600000000000002</v>
      </c>
      <c r="C31" s="65">
        <v>0.34799999999999998</v>
      </c>
      <c r="D31" s="27">
        <f t="shared" ref="D31:D36" si="11">AVERAGE(B31:C31)</f>
        <v>0.34199999999999997</v>
      </c>
      <c r="E31" s="27">
        <f t="shared" ref="E31:E36" si="12">D31-E$8</f>
        <v>0.29149999999999998</v>
      </c>
      <c r="F31" s="27">
        <f>LOG(E31)</f>
        <v>-0.53536144090496718</v>
      </c>
      <c r="G31" s="28">
        <f>(F31-$B$16)/$B$15</f>
        <v>6.8530351415914265E-2</v>
      </c>
      <c r="H31" s="28">
        <f>10^G31</f>
        <v>1.1709284318057303</v>
      </c>
      <c r="I31" s="29">
        <v>500</v>
      </c>
      <c r="J31" s="30">
        <f>(H31*I31)</f>
        <v>585.46421590286513</v>
      </c>
      <c r="K31" s="31">
        <f>(0.05*J31/1000)*1000</f>
        <v>29.273210795143257</v>
      </c>
      <c r="L31" s="32">
        <f>K31+K50</f>
        <v>29.630122987439236</v>
      </c>
      <c r="M31" s="33">
        <f>(L31*1000000/50000)/1000</f>
        <v>0.59260245974878478</v>
      </c>
      <c r="N31" s="35"/>
      <c r="Q31"/>
    </row>
    <row r="32" spans="1:17" ht="15">
      <c r="B32" s="65">
        <v>0.32600000000000001</v>
      </c>
      <c r="C32" s="65">
        <v>0.33400000000000002</v>
      </c>
      <c r="D32" s="27">
        <f t="shared" si="11"/>
        <v>0.33</v>
      </c>
      <c r="E32" s="27">
        <f t="shared" si="12"/>
        <v>0.27950000000000003</v>
      </c>
      <c r="F32" s="27">
        <f t="shared" ref="F32:F36" si="13">LOG(E32)</f>
        <v>-0.55361818777755789</v>
      </c>
      <c r="G32" s="28">
        <f t="shared" ref="G32:G36" si="14">(F32-$B$16)/$B$15</f>
        <v>5.047799977603673E-2</v>
      </c>
      <c r="H32" s="28">
        <f t="shared" ref="H32:H36" si="15">10^G32</f>
        <v>1.1232540671162601</v>
      </c>
      <c r="I32" s="29">
        <v>500</v>
      </c>
      <c r="J32" s="30">
        <f t="shared" ref="J32:J36" si="16">(H32*I32)</f>
        <v>561.62703355813005</v>
      </c>
      <c r="K32" s="31">
        <f t="shared" ref="K32:K36" si="17">(0.05*J32/1000)*1000</f>
        <v>28.081351677906504</v>
      </c>
      <c r="L32" s="32">
        <f>K32+K51</f>
        <v>28.561082933747898</v>
      </c>
      <c r="M32" s="33">
        <f t="shared" ref="M32:M36" si="18">(L32*1000000/50000)/1000</f>
        <v>0.571221658674958</v>
      </c>
      <c r="N32" s="36"/>
      <c r="Q32"/>
    </row>
    <row r="33" spans="1:21" ht="15">
      <c r="B33" s="65">
        <v>0.32200000000000001</v>
      </c>
      <c r="C33" s="65">
        <v>0.32700000000000001</v>
      </c>
      <c r="D33" s="27">
        <f t="shared" si="11"/>
        <v>0.32450000000000001</v>
      </c>
      <c r="E33" s="27">
        <f t="shared" si="12"/>
        <v>0.27400000000000002</v>
      </c>
      <c r="F33" s="27">
        <f t="shared" si="13"/>
        <v>-0.56224943717961195</v>
      </c>
      <c r="G33" s="28">
        <f t="shared" si="14"/>
        <v>4.1943382388571572E-2</v>
      </c>
      <c r="H33" s="28">
        <f t="shared" si="15"/>
        <v>1.1013957146717774</v>
      </c>
      <c r="I33" s="29">
        <v>500</v>
      </c>
      <c r="J33" s="30">
        <f t="shared" si="16"/>
        <v>550.69785733588867</v>
      </c>
      <c r="K33" s="31">
        <f t="shared" si="17"/>
        <v>27.534892866794436</v>
      </c>
      <c r="L33" s="32">
        <f t="shared" ref="L33:L36" si="19">K33+K52</f>
        <v>27.914461434835079</v>
      </c>
      <c r="M33" s="33">
        <f t="shared" si="18"/>
        <v>0.55828922869670161</v>
      </c>
      <c r="N33" s="36"/>
      <c r="Q33"/>
      <c r="R33"/>
      <c r="S33"/>
    </row>
    <row r="34" spans="1:21" ht="15">
      <c r="A34" s="1" t="s">
        <v>26</v>
      </c>
      <c r="B34" s="65">
        <v>0.255</v>
      </c>
      <c r="C34" s="65">
        <v>0.25800000000000001</v>
      </c>
      <c r="D34" s="27">
        <f t="shared" si="11"/>
        <v>0.25650000000000001</v>
      </c>
      <c r="E34" s="27">
        <f t="shared" si="12"/>
        <v>0.20600000000000002</v>
      </c>
      <c r="F34" s="27">
        <f t="shared" si="13"/>
        <v>-0.68613277963084651</v>
      </c>
      <c r="G34" s="28">
        <f t="shared" si="14"/>
        <v>-8.0553011731379465E-2</v>
      </c>
      <c r="H34" s="28">
        <f t="shared" si="15"/>
        <v>0.830705313281072</v>
      </c>
      <c r="I34" s="29">
        <v>500</v>
      </c>
      <c r="J34" s="30">
        <f t="shared" si="16"/>
        <v>415.352656640536</v>
      </c>
      <c r="K34" s="31">
        <f t="shared" si="17"/>
        <v>20.767632832026802</v>
      </c>
      <c r="L34" s="32">
        <f t="shared" si="19"/>
        <v>21.738888338773734</v>
      </c>
      <c r="M34" s="33">
        <f t="shared" si="18"/>
        <v>0.43477776677547469</v>
      </c>
      <c r="N34" s="36"/>
      <c r="Q34"/>
      <c r="R34"/>
      <c r="S34"/>
    </row>
    <row r="35" spans="1:21" ht="15">
      <c r="B35" s="65">
        <v>0.29299999999999998</v>
      </c>
      <c r="C35" s="65">
        <v>0.32100000000000001</v>
      </c>
      <c r="D35" s="27">
        <f t="shared" si="11"/>
        <v>0.307</v>
      </c>
      <c r="E35" s="27">
        <f t="shared" si="12"/>
        <v>0.25650000000000001</v>
      </c>
      <c r="F35" s="27">
        <f t="shared" si="13"/>
        <v>-0.59091263055216492</v>
      </c>
      <c r="G35" s="28">
        <f t="shared" si="14"/>
        <v>1.3601090659699788E-2</v>
      </c>
      <c r="H35" s="28">
        <f t="shared" si="15"/>
        <v>1.0318132264948301</v>
      </c>
      <c r="I35" s="29">
        <v>500</v>
      </c>
      <c r="J35" s="30">
        <f t="shared" si="16"/>
        <v>515.90661324741507</v>
      </c>
      <c r="K35" s="31">
        <f t="shared" si="17"/>
        <v>25.795330662370755</v>
      </c>
      <c r="L35" s="32">
        <f t="shared" si="19"/>
        <v>26.843383192226447</v>
      </c>
      <c r="M35" s="33">
        <f t="shared" si="18"/>
        <v>0.53686766384452889</v>
      </c>
      <c r="N35" s="36"/>
      <c r="Q35"/>
      <c r="R35"/>
      <c r="S35"/>
    </row>
    <row r="36" spans="1:21" ht="15">
      <c r="B36" s="65">
        <v>0.30399999999999999</v>
      </c>
      <c r="C36" s="65">
        <v>0.318</v>
      </c>
      <c r="D36" s="27">
        <f t="shared" si="11"/>
        <v>0.311</v>
      </c>
      <c r="E36" s="27">
        <f t="shared" si="12"/>
        <v>0.26050000000000001</v>
      </c>
      <c r="F36" s="27">
        <f t="shared" si="13"/>
        <v>-0.5841922723644567</v>
      </c>
      <c r="G36" s="28">
        <f t="shared" si="14"/>
        <v>2.0246210406229051E-2</v>
      </c>
      <c r="H36" s="28">
        <f t="shared" si="15"/>
        <v>1.0477223549025674</v>
      </c>
      <c r="I36" s="29">
        <v>500</v>
      </c>
      <c r="J36" s="30">
        <f t="shared" si="16"/>
        <v>523.86117745128365</v>
      </c>
      <c r="K36" s="31">
        <f t="shared" si="17"/>
        <v>26.193058872564183</v>
      </c>
      <c r="L36" s="32">
        <f t="shared" si="19"/>
        <v>27.020129537606351</v>
      </c>
      <c r="M36" s="33">
        <f t="shared" si="18"/>
        <v>0.54040259075212704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8.6999999999999994E-2</v>
      </c>
      <c r="C40" s="65">
        <v>8.5000000000000006E-2</v>
      </c>
      <c r="D40" s="27">
        <f>AVERAGE(B40:C40)</f>
        <v>8.5999999999999993E-2</v>
      </c>
      <c r="E40" s="27">
        <f t="shared" ref="E40:E45" si="20">D40-E$8</f>
        <v>3.549999999999999E-2</v>
      </c>
      <c r="F40" s="27">
        <f t="shared" ref="F40:F45" si="21">LOG(E40)</f>
        <v>-1.449771646944906</v>
      </c>
      <c r="G40" s="28">
        <f t="shared" ref="G40:G45" si="22">(F40-$B$16)/$B$15</f>
        <v>-0.83564248385018591</v>
      </c>
      <c r="H40" s="27">
        <f t="shared" ref="H40:H45" si="23">10^G40</f>
        <v>0.14600156671803144</v>
      </c>
      <c r="I40" s="41">
        <v>16</v>
      </c>
      <c r="J40" s="42">
        <f t="shared" ref="J40:J45" si="24">H40*I40</f>
        <v>2.336025067488503</v>
      </c>
      <c r="K40" s="30">
        <f>(0.1*J40/1000)*1000</f>
        <v>0.2336025067488503</v>
      </c>
      <c r="L40" s="43">
        <f>K40*100/L22</f>
        <v>0.78222828157964663</v>
      </c>
      <c r="M40" s="30">
        <f>AVERAGE(L40:L42)</f>
        <v>1.0098424397661205</v>
      </c>
      <c r="N40" s="44">
        <f>STDEV(L40:L42)</f>
        <v>0.22081405140778093</v>
      </c>
      <c r="R40"/>
      <c r="S40"/>
      <c r="T40"/>
      <c r="U40"/>
    </row>
    <row r="41" spans="1:21" ht="15">
      <c r="B41" s="65">
        <v>0.105</v>
      </c>
      <c r="C41" s="65">
        <v>0.104</v>
      </c>
      <c r="D41" s="27">
        <f t="shared" ref="D41:D45" si="25">AVERAGE(B41:C41)</f>
        <v>0.1045</v>
      </c>
      <c r="E41" s="27">
        <f t="shared" si="20"/>
        <v>5.3999999999999992E-2</v>
      </c>
      <c r="F41" s="27">
        <f t="shared" si="21"/>
        <v>-1.2676062401770316</v>
      </c>
      <c r="G41" s="28">
        <f t="shared" si="22"/>
        <v>-0.65551652808464256</v>
      </c>
      <c r="H41" s="27">
        <f t="shared" si="23"/>
        <v>0.22104641303549485</v>
      </c>
      <c r="I41" s="41">
        <v>16</v>
      </c>
      <c r="J41" s="42">
        <f t="shared" si="24"/>
        <v>3.5367426085679177</v>
      </c>
      <c r="K41" s="30">
        <f t="shared" ref="K41:K45" si="26">(0.1*J41/1000)*1000</f>
        <v>0.35367426085679177</v>
      </c>
      <c r="L41" s="43">
        <f t="shared" ref="L41:L45" si="27">K41*100/L23</f>
        <v>1.2231617871679212</v>
      </c>
      <c r="M41" s="30"/>
      <c r="N41" s="44"/>
      <c r="R41"/>
      <c r="S41"/>
      <c r="T41"/>
      <c r="U41"/>
    </row>
    <row r="42" spans="1:21" s="17" customFormat="1" ht="15">
      <c r="A42" s="1"/>
      <c r="B42" s="65">
        <v>0.11</v>
      </c>
      <c r="C42" s="65">
        <v>7.9000000000000001E-2</v>
      </c>
      <c r="D42" s="27">
        <f t="shared" si="25"/>
        <v>9.4500000000000001E-2</v>
      </c>
      <c r="E42" s="27">
        <f t="shared" si="20"/>
        <v>4.3999999999999997E-2</v>
      </c>
      <c r="F42" s="27">
        <f t="shared" si="21"/>
        <v>-1.3565473235138126</v>
      </c>
      <c r="G42" s="28">
        <f t="shared" si="22"/>
        <v>-0.74346186264135605</v>
      </c>
      <c r="H42" s="27">
        <f t="shared" si="23"/>
        <v>0.18052532576078284</v>
      </c>
      <c r="I42" s="41">
        <v>16</v>
      </c>
      <c r="J42" s="42">
        <f t="shared" si="24"/>
        <v>2.8884052121725254</v>
      </c>
      <c r="K42" s="30">
        <f t="shared" si="26"/>
        <v>0.28884052121725257</v>
      </c>
      <c r="L42" s="43">
        <f t="shared" si="27"/>
        <v>1.0241372505507937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0.153</v>
      </c>
      <c r="C43" s="65">
        <v>0.16300000000000001</v>
      </c>
      <c r="D43" s="27">
        <f t="shared" si="25"/>
        <v>0.158</v>
      </c>
      <c r="E43" s="27">
        <f t="shared" si="20"/>
        <v>0.1075</v>
      </c>
      <c r="F43" s="27">
        <f t="shared" si="21"/>
        <v>-0.96859153574837586</v>
      </c>
      <c r="G43" s="28">
        <f t="shared" si="22"/>
        <v>-0.3598494726387369</v>
      </c>
      <c r="H43" s="27">
        <f t="shared" si="23"/>
        <v>0.43666715574903253</v>
      </c>
      <c r="I43" s="41">
        <v>16</v>
      </c>
      <c r="J43" s="42">
        <f t="shared" si="24"/>
        <v>6.9866744919845205</v>
      </c>
      <c r="K43" s="30">
        <f t="shared" si="26"/>
        <v>0.69866744919845214</v>
      </c>
      <c r="L43" s="43">
        <f t="shared" si="27"/>
        <v>3.113830471556879</v>
      </c>
      <c r="M43" s="30">
        <f>AVERAGE(L43:L45)</f>
        <v>2.1968314592988643</v>
      </c>
      <c r="N43" s="44">
        <f>STDEV(L43:L45)</f>
        <v>0.7958610814910716</v>
      </c>
      <c r="R43"/>
      <c r="S43"/>
      <c r="T43"/>
      <c r="U43"/>
    </row>
    <row r="44" spans="1:21" ht="15">
      <c r="A44" s="45"/>
      <c r="B44" s="65">
        <v>0.11799999999999999</v>
      </c>
      <c r="C44" s="65">
        <v>0.124</v>
      </c>
      <c r="D44" s="27">
        <f t="shared" si="25"/>
        <v>0.121</v>
      </c>
      <c r="E44" s="27">
        <f t="shared" si="20"/>
        <v>7.0499999999999993E-2</v>
      </c>
      <c r="F44" s="27">
        <f t="shared" si="21"/>
        <v>-1.1518108830086013</v>
      </c>
      <c r="G44" s="28">
        <f t="shared" si="22"/>
        <v>-0.54101756940060375</v>
      </c>
      <c r="H44" s="27">
        <f t="shared" si="23"/>
        <v>0.28772820118224846</v>
      </c>
      <c r="I44" s="41">
        <v>16</v>
      </c>
      <c r="J44" s="42">
        <f t="shared" si="24"/>
        <v>4.6036512189159753</v>
      </c>
      <c r="K44" s="30">
        <f t="shared" si="26"/>
        <v>0.46036512189159756</v>
      </c>
      <c r="L44" s="43">
        <f t="shared" si="27"/>
        <v>1.6860876264873674</v>
      </c>
      <c r="M44" s="30"/>
      <c r="N44" s="44"/>
      <c r="R44"/>
      <c r="S44"/>
      <c r="T44"/>
      <c r="U44"/>
    </row>
    <row r="45" spans="1:21" ht="15">
      <c r="A45" s="46"/>
      <c r="B45" s="65">
        <v>0.13200000000000001</v>
      </c>
      <c r="C45" s="65">
        <v>0.12</v>
      </c>
      <c r="D45" s="27">
        <f t="shared" si="25"/>
        <v>0.126</v>
      </c>
      <c r="E45" s="27">
        <f t="shared" si="20"/>
        <v>7.5499999999999998E-2</v>
      </c>
      <c r="F45" s="27">
        <f t="shared" si="21"/>
        <v>-1.1220530483708118</v>
      </c>
      <c r="G45" s="28">
        <f t="shared" si="22"/>
        <v>-0.51159289157209009</v>
      </c>
      <c r="H45" s="27">
        <f t="shared" si="23"/>
        <v>0.30789817053632063</v>
      </c>
      <c r="I45" s="41">
        <v>16</v>
      </c>
      <c r="J45" s="42">
        <f t="shared" si="24"/>
        <v>4.92637072858113</v>
      </c>
      <c r="K45" s="30">
        <f t="shared" si="26"/>
        <v>0.49263707285811309</v>
      </c>
      <c r="L45" s="43">
        <f t="shared" si="27"/>
        <v>1.7905762798523466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0.104</v>
      </c>
      <c r="C50" s="65">
        <v>0.106</v>
      </c>
      <c r="D50" s="27">
        <f>AVERAGE(B50:C50)</f>
        <v>0.105</v>
      </c>
      <c r="E50" s="27">
        <f t="shared" ref="E50:E55" si="28">D50-E$8</f>
        <v>5.4499999999999993E-2</v>
      </c>
      <c r="F50" s="27">
        <f t="shared" ref="F50:F55" si="29">LOG(E50)</f>
        <v>-1.2636034977233577</v>
      </c>
      <c r="G50" s="28">
        <f t="shared" ref="G50:G55" si="30">(F50-$B$16)/$B$15</f>
        <v>-0.65155859873381872</v>
      </c>
      <c r="H50" s="27">
        <f t="shared" ref="H50:H55" si="31">10^G50</f>
        <v>0.22307012018498795</v>
      </c>
      <c r="I50" s="41">
        <v>16</v>
      </c>
      <c r="J50" s="42">
        <f t="shared" ref="J50:J55" si="32">H50*I50</f>
        <v>3.5691219229598072</v>
      </c>
      <c r="K50" s="30">
        <f>(0.1*J50/1000)*1000</f>
        <v>0.35691219229598076</v>
      </c>
      <c r="L50" s="43">
        <f t="shared" ref="L50:L55" si="33">K50*100/L31</f>
        <v>1.2045585921033217</v>
      </c>
      <c r="M50" s="30">
        <f>AVERAGE(L50:L52)</f>
        <v>1.4146607347803295</v>
      </c>
      <c r="N50" s="44">
        <f>STDEV(L50:L52)</f>
        <v>0.24226646138005298</v>
      </c>
      <c r="O50" s="48">
        <f>L50/L40</f>
        <v>1.5399067260401442</v>
      </c>
      <c r="P50" s="30">
        <f>AVERAGE(O50:O52)</f>
        <v>1.4136111165129632</v>
      </c>
      <c r="Q50" s="44">
        <f>STDEV(O50:O52)</f>
        <v>0.11171707440336665</v>
      </c>
      <c r="S50"/>
      <c r="T50"/>
    </row>
    <row r="51" spans="1:25" ht="15">
      <c r="B51" s="65">
        <v>0.128</v>
      </c>
      <c r="C51" s="65">
        <v>0.12</v>
      </c>
      <c r="D51" s="27">
        <f t="shared" ref="D51:D55" si="34">AVERAGE(B51:C51)</f>
        <v>0.124</v>
      </c>
      <c r="E51" s="27">
        <f t="shared" si="28"/>
        <v>7.3499999999999996E-2</v>
      </c>
      <c r="F51" s="27">
        <f t="shared" si="29"/>
        <v>-1.133712660915805</v>
      </c>
      <c r="G51" s="28">
        <f t="shared" si="30"/>
        <v>-0.52312196776051822</v>
      </c>
      <c r="H51" s="27">
        <f t="shared" si="31"/>
        <v>0.29983203490087201</v>
      </c>
      <c r="I51" s="41">
        <v>16</v>
      </c>
      <c r="J51" s="42">
        <f t="shared" si="32"/>
        <v>4.7973125584139522</v>
      </c>
      <c r="K51" s="30">
        <f t="shared" ref="K51:K55" si="35">(0.1*J51/1000)*1000</f>
        <v>0.47973125584139525</v>
      </c>
      <c r="L51" s="43">
        <f t="shared" si="33"/>
        <v>1.6796675985788436</v>
      </c>
      <c r="M51" s="30"/>
      <c r="N51" s="44"/>
      <c r="O51" s="2">
        <f t="shared" ref="O51:O55" si="36">L51/L41</f>
        <v>1.3732178491840434</v>
      </c>
      <c r="P51" s="30"/>
      <c r="Q51" s="44"/>
      <c r="S51"/>
      <c r="T51"/>
    </row>
    <row r="52" spans="1:25" ht="15">
      <c r="B52" s="65">
        <v>0.112</v>
      </c>
      <c r="C52" s="65">
        <v>0.105</v>
      </c>
      <c r="D52" s="27">
        <f t="shared" si="34"/>
        <v>0.1085</v>
      </c>
      <c r="E52" s="27">
        <f t="shared" si="28"/>
        <v>5.7999999999999996E-2</v>
      </c>
      <c r="F52" s="27">
        <f t="shared" si="29"/>
        <v>-1.2365720064370627</v>
      </c>
      <c r="G52" s="28">
        <f t="shared" si="30"/>
        <v>-0.62482974120755796</v>
      </c>
      <c r="H52" s="27">
        <f t="shared" si="31"/>
        <v>0.23723035502540193</v>
      </c>
      <c r="I52" s="41">
        <v>16</v>
      </c>
      <c r="J52" s="42">
        <f t="shared" si="32"/>
        <v>3.795685680406431</v>
      </c>
      <c r="K52" s="30">
        <f t="shared" si="35"/>
        <v>0.3795685680406431</v>
      </c>
      <c r="L52" s="43">
        <f t="shared" si="33"/>
        <v>1.3597560136588234</v>
      </c>
      <c r="M52" s="30"/>
      <c r="N52" s="44"/>
      <c r="O52" s="2">
        <f t="shared" si="36"/>
        <v>1.3277087743147022</v>
      </c>
      <c r="P52" s="30"/>
      <c r="Q52" s="44"/>
      <c r="S52"/>
      <c r="T52"/>
    </row>
    <row r="53" spans="1:25" ht="15">
      <c r="A53" s="1" t="s">
        <v>26</v>
      </c>
      <c r="B53" s="65">
        <v>0.193</v>
      </c>
      <c r="C53" s="65">
        <v>0.20799999999999999</v>
      </c>
      <c r="D53" s="27">
        <f t="shared" si="34"/>
        <v>0.20050000000000001</v>
      </c>
      <c r="E53" s="27">
        <f t="shared" si="28"/>
        <v>0.15000000000000002</v>
      </c>
      <c r="F53" s="27">
        <f t="shared" si="29"/>
        <v>-0.82390874094431865</v>
      </c>
      <c r="G53" s="28">
        <f t="shared" si="30"/>
        <v>-0.21678648851179241</v>
      </c>
      <c r="H53" s="27">
        <f t="shared" si="31"/>
        <v>0.607034691716832</v>
      </c>
      <c r="I53" s="41">
        <v>16</v>
      </c>
      <c r="J53" s="42">
        <f t="shared" si="32"/>
        <v>9.712555067469312</v>
      </c>
      <c r="K53" s="30">
        <f t="shared" si="35"/>
        <v>0.97125550674693129</v>
      </c>
      <c r="L53" s="43">
        <f t="shared" si="33"/>
        <v>4.4678250865964877</v>
      </c>
      <c r="M53" s="30">
        <f>AVERAGE(L53:L55)</f>
        <v>3.811030421702629</v>
      </c>
      <c r="N53" s="44">
        <f>STDEV(L53:L55)</f>
        <v>0.70806586071206912</v>
      </c>
      <c r="O53" s="2">
        <f t="shared" si="36"/>
        <v>1.4348324764008835</v>
      </c>
      <c r="P53" s="30">
        <f>AVERAGE(O53:O55)</f>
        <v>1.8199724099464831</v>
      </c>
      <c r="Q53" s="44">
        <f>STDEV(O53:O55)</f>
        <v>0.45066655345439183</v>
      </c>
      <c r="S53"/>
      <c r="T53"/>
    </row>
    <row r="54" spans="1:25" ht="15">
      <c r="A54" s="45"/>
      <c r="B54" s="65">
        <v>0.214</v>
      </c>
      <c r="C54" s="65">
        <v>0.21099999999999999</v>
      </c>
      <c r="D54" s="27">
        <f t="shared" si="34"/>
        <v>0.21249999999999999</v>
      </c>
      <c r="E54" s="27">
        <f t="shared" si="28"/>
        <v>0.16199999999999998</v>
      </c>
      <c r="F54" s="27">
        <f t="shared" si="29"/>
        <v>-0.79048498545736912</v>
      </c>
      <c r="G54" s="28">
        <f t="shared" si="30"/>
        <v>-0.1837369320170609</v>
      </c>
      <c r="H54" s="27">
        <f t="shared" si="31"/>
        <v>0.65503283115980637</v>
      </c>
      <c r="I54" s="41">
        <v>16</v>
      </c>
      <c r="J54" s="42">
        <f t="shared" si="32"/>
        <v>10.480525298556902</v>
      </c>
      <c r="K54" s="30">
        <f t="shared" si="35"/>
        <v>1.0480525298556902</v>
      </c>
      <c r="L54" s="43">
        <f t="shared" si="33"/>
        <v>3.904323543536028</v>
      </c>
      <c r="M54" s="30"/>
      <c r="N54" s="44"/>
      <c r="O54" s="2">
        <f t="shared" si="36"/>
        <v>2.3156112898295325</v>
      </c>
      <c r="P54" s="30"/>
      <c r="Q54" s="44"/>
      <c r="S54"/>
      <c r="T54"/>
    </row>
    <row r="55" spans="1:25" ht="15">
      <c r="A55" s="46"/>
      <c r="B55" s="65">
        <v>0.18</v>
      </c>
      <c r="C55" s="65">
        <v>0.17599999999999999</v>
      </c>
      <c r="D55" s="27">
        <f t="shared" si="34"/>
        <v>0.17799999999999999</v>
      </c>
      <c r="E55" s="27">
        <f t="shared" si="28"/>
        <v>0.1275</v>
      </c>
      <c r="F55" s="27">
        <f t="shared" si="29"/>
        <v>-0.89448981523002602</v>
      </c>
      <c r="G55" s="28">
        <f t="shared" si="30"/>
        <v>-0.28657736533217637</v>
      </c>
      <c r="H55" s="27">
        <f t="shared" si="31"/>
        <v>0.51691916565135387</v>
      </c>
      <c r="I55" s="41">
        <v>16</v>
      </c>
      <c r="J55" s="42">
        <f t="shared" si="32"/>
        <v>8.270706650421662</v>
      </c>
      <c r="K55" s="30">
        <f t="shared" si="35"/>
        <v>0.8270706650421662</v>
      </c>
      <c r="L55" s="43">
        <f t="shared" si="33"/>
        <v>3.0609426349753699</v>
      </c>
      <c r="M55" s="30"/>
      <c r="N55" s="44"/>
      <c r="O55" s="2">
        <f t="shared" si="36"/>
        <v>1.7094734636090341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1.4136111165129632</v>
      </c>
      <c r="O58" s="30">
        <f>Q50</f>
        <v>0.11171707440336665</v>
      </c>
    </row>
    <row r="59" spans="1:25" ht="15">
      <c r="D59"/>
      <c r="E59"/>
      <c r="G59"/>
      <c r="M59" s="2" t="s">
        <v>26</v>
      </c>
      <c r="N59" s="30">
        <f>P53</f>
        <v>1.8199724099464831</v>
      </c>
      <c r="O59" s="30">
        <f>Q53</f>
        <v>0.45066655345439183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1.0098424397661205</v>
      </c>
      <c r="C65" s="30">
        <f>N40</f>
        <v>0.22081405140778093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1.4146607347803295</v>
      </c>
      <c r="C66" s="30">
        <f>N50</f>
        <v>0.24226646138005298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2.1968314592988643</v>
      </c>
      <c r="C67" s="30">
        <f>N43</f>
        <v>0.7958610814910716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3.811030421702629</v>
      </c>
      <c r="C68" s="30">
        <f>N53</f>
        <v>0.70806586071206912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siCDKN2A</vt:lpstr>
      <vt:lpstr>siPRC1</vt:lpstr>
      <vt:lpstr>siHNF4A</vt:lpstr>
      <vt:lpstr>siCDKN2A!Zone_d_impression</vt:lpstr>
      <vt:lpstr>siHNF4A!Zone_d_impression</vt:lpstr>
      <vt:lpstr>siNTP!Zone_d_impression</vt:lpstr>
      <vt:lpstr>siPRC1!Zone_d_impression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2016-05-12T10:03:20Z</dcterms:modified>
</cp:coreProperties>
</file>