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fichiers shinny\fichiers mis à jour 12.5.16\"/>
    </mc:Choice>
  </mc:AlternateContent>
  <bookViews>
    <workbookView xWindow="1800" yWindow="75" windowWidth="8295" windowHeight="10155" tabRatio="693" activeTab="3"/>
  </bookViews>
  <sheets>
    <sheet name="siNTP" sheetId="3" r:id="rId1"/>
    <sheet name="siCDKN2A" sheetId="1" r:id="rId2"/>
    <sheet name="siPRC1" sheetId="4" r:id="rId3"/>
    <sheet name="siGCK" sheetId="5" r:id="rId4"/>
  </sheets>
  <externalReferences>
    <externalReference r:id="rId5"/>
  </externalReferences>
  <definedNames>
    <definedName name="_xlnm.Print_Area" localSheetId="1">siCDKN2A!$A$1:$Q$83</definedName>
    <definedName name="_xlnm.Print_Area" localSheetId="3">siGCK!$A$1:$Q$83</definedName>
    <definedName name="_xlnm.Print_Area" localSheetId="0">siNTP!$A$1:$Q$83</definedName>
    <definedName name="_xlnm.Print_Area" localSheetId="2">siPRC1!$A$1:$Q$83</definedName>
  </definedNames>
  <calcPr calcId="152511"/>
</workbook>
</file>

<file path=xl/calcChain.xml><?xml version="1.0" encoding="utf-8"?>
<calcChain xmlns="http://schemas.openxmlformats.org/spreadsheetml/2006/main">
  <c r="B11" i="5" l="1"/>
  <c r="B12" i="3"/>
  <c r="B8" i="3"/>
  <c r="B9" i="5" l="1"/>
  <c r="B13" i="5" l="1"/>
  <c r="B12" i="5"/>
  <c r="B10" i="5"/>
  <c r="B8" i="5"/>
  <c r="B13" i="4" l="1"/>
  <c r="B9" i="4"/>
  <c r="G9" i="4" s="1"/>
  <c r="B13" i="1"/>
  <c r="B9" i="1"/>
  <c r="B13" i="3"/>
  <c r="B8" i="4"/>
  <c r="B8" i="1"/>
  <c r="B9" i="3"/>
  <c r="B10" i="3"/>
  <c r="G10" i="3" s="1"/>
  <c r="B11" i="3"/>
  <c r="B10" i="1"/>
  <c r="B11" i="1"/>
  <c r="B12" i="1"/>
  <c r="B12" i="4"/>
  <c r="B10" i="4"/>
  <c r="B11" i="4"/>
  <c r="G11" i="4" s="1"/>
  <c r="D55" i="5"/>
  <c r="D54" i="5"/>
  <c r="D53" i="5"/>
  <c r="D52" i="5"/>
  <c r="D51" i="5"/>
  <c r="D50" i="5"/>
  <c r="D45" i="5"/>
  <c r="D44" i="5"/>
  <c r="D43" i="5"/>
  <c r="D42" i="5"/>
  <c r="D41" i="5"/>
  <c r="D40" i="5"/>
  <c r="D36" i="5"/>
  <c r="D35" i="5"/>
  <c r="D34" i="5"/>
  <c r="D33" i="5"/>
  <c r="D32" i="5"/>
  <c r="D31" i="5"/>
  <c r="D27" i="5"/>
  <c r="D26" i="5"/>
  <c r="D25" i="5"/>
  <c r="D24" i="5"/>
  <c r="D23" i="5"/>
  <c r="D22" i="5"/>
  <c r="G13" i="5"/>
  <c r="E13" i="5"/>
  <c r="G12" i="5"/>
  <c r="E12" i="5"/>
  <c r="G11" i="5"/>
  <c r="E11" i="5"/>
  <c r="G10" i="5"/>
  <c r="E10" i="5"/>
  <c r="G9" i="5"/>
  <c r="E9" i="5"/>
  <c r="E8" i="5"/>
  <c r="D55" i="4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E11" i="4"/>
  <c r="G10" i="4"/>
  <c r="E10" i="4"/>
  <c r="E9" i="4"/>
  <c r="E8" i="4"/>
  <c r="D51" i="1"/>
  <c r="D52" i="1"/>
  <c r="D53" i="1"/>
  <c r="D54" i="1"/>
  <c r="D55" i="1"/>
  <c r="D50" i="1"/>
  <c r="D41" i="1"/>
  <c r="D42" i="1"/>
  <c r="D43" i="1"/>
  <c r="D44" i="1"/>
  <c r="D45" i="1"/>
  <c r="D40" i="1"/>
  <c r="D23" i="1"/>
  <c r="D24" i="1"/>
  <c r="D25" i="1"/>
  <c r="D26" i="1"/>
  <c r="D27" i="1"/>
  <c r="D22" i="1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E13" i="3"/>
  <c r="G13" i="3"/>
  <c r="E12" i="3"/>
  <c r="G12" i="3"/>
  <c r="E11" i="3"/>
  <c r="G11" i="3"/>
  <c r="E10" i="3"/>
  <c r="E9" i="3"/>
  <c r="G9" i="3"/>
  <c r="E8" i="3"/>
  <c r="F9" i="5" l="1"/>
  <c r="H9" i="5" s="1"/>
  <c r="F10" i="5"/>
  <c r="H10" i="5" s="1"/>
  <c r="F11" i="5"/>
  <c r="H11" i="5" s="1"/>
  <c r="F12" i="5"/>
  <c r="H12" i="5" s="1"/>
  <c r="F13" i="5"/>
  <c r="H13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F9" i="4"/>
  <c r="H9" i="4" s="1"/>
  <c r="F10" i="4"/>
  <c r="H10" i="4" s="1"/>
  <c r="F11" i="4"/>
  <c r="H11" i="4" s="1"/>
  <c r="F12" i="4"/>
  <c r="H12" i="4" s="1"/>
  <c r="F13" i="4"/>
  <c r="H13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B16" i="4"/>
  <c r="F9" i="3"/>
  <c r="H9" i="3" s="1"/>
  <c r="F10" i="3"/>
  <c r="H10" i="3" s="1"/>
  <c r="F11" i="3"/>
  <c r="H11" i="3" s="1"/>
  <c r="F12" i="3"/>
  <c r="H12" i="3" s="1"/>
  <c r="F13" i="3"/>
  <c r="H13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D36" i="1"/>
  <c r="D35" i="1"/>
  <c r="D34" i="1"/>
  <c r="D33" i="1"/>
  <c r="D32" i="1"/>
  <c r="D31" i="1"/>
  <c r="E13" i="1"/>
  <c r="G13" i="1"/>
  <c r="E12" i="1"/>
  <c r="G12" i="1"/>
  <c r="E11" i="1"/>
  <c r="G11" i="1"/>
  <c r="E10" i="1"/>
  <c r="G10" i="1"/>
  <c r="E9" i="1"/>
  <c r="G9" i="1"/>
  <c r="E8" i="1"/>
  <c r="B15" i="3" l="1"/>
  <c r="B15" i="4"/>
  <c r="G24" i="4" s="1"/>
  <c r="H24" i="4" s="1"/>
  <c r="J24" i="4" s="1"/>
  <c r="K24" i="4" s="1"/>
  <c r="E36" i="1"/>
  <c r="F36" i="1" s="1"/>
  <c r="B16" i="3"/>
  <c r="B15" i="5"/>
  <c r="B16" i="5"/>
  <c r="G26" i="5" s="1"/>
  <c r="H26" i="5" s="1"/>
  <c r="J26" i="5" s="1"/>
  <c r="K26" i="5" s="1"/>
  <c r="E26" i="1"/>
  <c r="F26" i="1" s="1"/>
  <c r="E24" i="1"/>
  <c r="F24" i="1" s="1"/>
  <c r="E23" i="1"/>
  <c r="F23" i="1" s="1"/>
  <c r="E22" i="1"/>
  <c r="F22" i="1" s="1"/>
  <c r="E27" i="1"/>
  <c r="F27" i="1" s="1"/>
  <c r="E25" i="1"/>
  <c r="F25" i="1" s="1"/>
  <c r="F9" i="1"/>
  <c r="H9" i="1" s="1"/>
  <c r="F10" i="1"/>
  <c r="H10" i="1" s="1"/>
  <c r="F11" i="1"/>
  <c r="H11" i="1" s="1"/>
  <c r="F12" i="1"/>
  <c r="H12" i="1" s="1"/>
  <c r="F13" i="1"/>
  <c r="H13" i="1" s="1"/>
  <c r="E31" i="1"/>
  <c r="F31" i="1" s="1"/>
  <c r="E33" i="1"/>
  <c r="F33" i="1" s="1"/>
  <c r="E35" i="1"/>
  <c r="F35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50" i="1"/>
  <c r="F50" i="1" s="1"/>
  <c r="E51" i="1"/>
  <c r="F51" i="1" s="1"/>
  <c r="E53" i="1"/>
  <c r="F53" i="1" s="1"/>
  <c r="E55" i="1"/>
  <c r="F55" i="1" s="1"/>
  <c r="E52" i="1"/>
  <c r="F52" i="1" s="1"/>
  <c r="E54" i="1"/>
  <c r="F54" i="1" s="1"/>
  <c r="E32" i="1"/>
  <c r="F32" i="1" s="1"/>
  <c r="E34" i="1"/>
  <c r="F34" i="1" s="1"/>
  <c r="G54" i="3" l="1"/>
  <c r="H54" i="3" s="1"/>
  <c r="J54" i="3" s="1"/>
  <c r="K54" i="3" s="1"/>
  <c r="G22" i="3"/>
  <c r="H22" i="3" s="1"/>
  <c r="J22" i="3" s="1"/>
  <c r="K22" i="3" s="1"/>
  <c r="G43" i="3"/>
  <c r="H43" i="3" s="1"/>
  <c r="J43" i="3" s="1"/>
  <c r="K43" i="3" s="1"/>
  <c r="G53" i="3"/>
  <c r="H53" i="3" s="1"/>
  <c r="J53" i="3" s="1"/>
  <c r="K53" i="3" s="1"/>
  <c r="G52" i="3"/>
  <c r="H52" i="3" s="1"/>
  <c r="J52" i="3" s="1"/>
  <c r="K52" i="3" s="1"/>
  <c r="G40" i="3"/>
  <c r="H40" i="3" s="1"/>
  <c r="J40" i="3" s="1"/>
  <c r="K40" i="3" s="1"/>
  <c r="G25" i="3"/>
  <c r="H25" i="3" s="1"/>
  <c r="J25" i="3" s="1"/>
  <c r="K25" i="3" s="1"/>
  <c r="G27" i="3"/>
  <c r="H27" i="3" s="1"/>
  <c r="J27" i="3" s="1"/>
  <c r="K27" i="3" s="1"/>
  <c r="G32" i="3"/>
  <c r="H32" i="3" s="1"/>
  <c r="J32" i="3" s="1"/>
  <c r="K32" i="3" s="1"/>
  <c r="G23" i="3"/>
  <c r="H23" i="3" s="1"/>
  <c r="J23" i="3" s="1"/>
  <c r="K23" i="3" s="1"/>
  <c r="G42" i="3"/>
  <c r="H42" i="3" s="1"/>
  <c r="J42" i="3" s="1"/>
  <c r="K42" i="3" s="1"/>
  <c r="G55" i="3"/>
  <c r="H55" i="3" s="1"/>
  <c r="J55" i="3" s="1"/>
  <c r="K55" i="3" s="1"/>
  <c r="G26" i="3"/>
  <c r="H26" i="3" s="1"/>
  <c r="J26" i="3" s="1"/>
  <c r="K26" i="3" s="1"/>
  <c r="G51" i="3"/>
  <c r="H51" i="3" s="1"/>
  <c r="J51" i="3" s="1"/>
  <c r="K51" i="3" s="1"/>
  <c r="G45" i="3"/>
  <c r="H45" i="3" s="1"/>
  <c r="J45" i="3" s="1"/>
  <c r="K45" i="3" s="1"/>
  <c r="G43" i="5"/>
  <c r="H43" i="5" s="1"/>
  <c r="J43" i="5" s="1"/>
  <c r="K43" i="5" s="1"/>
  <c r="G33" i="5"/>
  <c r="H33" i="5" s="1"/>
  <c r="J33" i="5" s="1"/>
  <c r="K33" i="5" s="1"/>
  <c r="G52" i="5"/>
  <c r="H52" i="5" s="1"/>
  <c r="J52" i="5" s="1"/>
  <c r="K52" i="5" s="1"/>
  <c r="G25" i="5"/>
  <c r="H25" i="5" s="1"/>
  <c r="J25" i="5" s="1"/>
  <c r="K25" i="5" s="1"/>
  <c r="G25" i="4"/>
  <c r="H25" i="4" s="1"/>
  <c r="J25" i="4" s="1"/>
  <c r="K25" i="4" s="1"/>
  <c r="G51" i="4"/>
  <c r="H51" i="4" s="1"/>
  <c r="J51" i="4" s="1"/>
  <c r="K51" i="4" s="1"/>
  <c r="G34" i="4"/>
  <c r="H34" i="4" s="1"/>
  <c r="J34" i="4" s="1"/>
  <c r="K34" i="4" s="1"/>
  <c r="G26" i="4"/>
  <c r="H26" i="4" s="1"/>
  <c r="J26" i="4" s="1"/>
  <c r="K26" i="4" s="1"/>
  <c r="L26" i="4" s="1"/>
  <c r="M26" i="4" s="1"/>
  <c r="G31" i="4"/>
  <c r="H31" i="4" s="1"/>
  <c r="J31" i="4" s="1"/>
  <c r="K31" i="4" s="1"/>
  <c r="G54" i="4"/>
  <c r="H54" i="4" s="1"/>
  <c r="J54" i="4" s="1"/>
  <c r="K54" i="4" s="1"/>
  <c r="G32" i="4"/>
  <c r="H32" i="4" s="1"/>
  <c r="J32" i="4" s="1"/>
  <c r="K32" i="4" s="1"/>
  <c r="G55" i="4"/>
  <c r="H55" i="4" s="1"/>
  <c r="J55" i="4" s="1"/>
  <c r="K55" i="4" s="1"/>
  <c r="G33" i="4"/>
  <c r="H33" i="4" s="1"/>
  <c r="J33" i="4" s="1"/>
  <c r="K33" i="4" s="1"/>
  <c r="G41" i="4"/>
  <c r="H41" i="4" s="1"/>
  <c r="J41" i="4" s="1"/>
  <c r="K41" i="4" s="1"/>
  <c r="G44" i="4"/>
  <c r="H44" i="4" s="1"/>
  <c r="J44" i="4" s="1"/>
  <c r="K44" i="4" s="1"/>
  <c r="G23" i="4"/>
  <c r="H23" i="4" s="1"/>
  <c r="J23" i="4" s="1"/>
  <c r="K23" i="4" s="1"/>
  <c r="G45" i="4"/>
  <c r="H45" i="4" s="1"/>
  <c r="J45" i="4" s="1"/>
  <c r="K45" i="4" s="1"/>
  <c r="G50" i="4"/>
  <c r="H50" i="4" s="1"/>
  <c r="J50" i="4" s="1"/>
  <c r="K50" i="4" s="1"/>
  <c r="G22" i="4"/>
  <c r="H22" i="4" s="1"/>
  <c r="J22" i="4" s="1"/>
  <c r="K22" i="4" s="1"/>
  <c r="G35" i="4"/>
  <c r="H35" i="4" s="1"/>
  <c r="J35" i="4" s="1"/>
  <c r="K35" i="4" s="1"/>
  <c r="L35" i="4" s="1"/>
  <c r="M35" i="4" s="1"/>
  <c r="G36" i="4"/>
  <c r="H36" i="4" s="1"/>
  <c r="J36" i="4" s="1"/>
  <c r="K36" i="4" s="1"/>
  <c r="G40" i="4"/>
  <c r="H40" i="4" s="1"/>
  <c r="J40" i="4" s="1"/>
  <c r="K40" i="4" s="1"/>
  <c r="G42" i="4"/>
  <c r="H42" i="4" s="1"/>
  <c r="J42" i="4" s="1"/>
  <c r="K42" i="4" s="1"/>
  <c r="G43" i="4"/>
  <c r="H43" i="4" s="1"/>
  <c r="J43" i="4" s="1"/>
  <c r="K43" i="4" s="1"/>
  <c r="G27" i="4"/>
  <c r="H27" i="4" s="1"/>
  <c r="J27" i="4" s="1"/>
  <c r="K27" i="4" s="1"/>
  <c r="G53" i="4"/>
  <c r="H53" i="4" s="1"/>
  <c r="J53" i="4" s="1"/>
  <c r="K53" i="4" s="1"/>
  <c r="G52" i="4"/>
  <c r="H52" i="4" s="1"/>
  <c r="J52" i="4" s="1"/>
  <c r="K52" i="4" s="1"/>
  <c r="L23" i="4"/>
  <c r="M23" i="4" s="1"/>
  <c r="B15" i="1"/>
  <c r="B16" i="1"/>
  <c r="G35" i="3"/>
  <c r="H35" i="3" s="1"/>
  <c r="J35" i="3" s="1"/>
  <c r="K35" i="3" s="1"/>
  <c r="L35" i="3" s="1"/>
  <c r="M35" i="3" s="1"/>
  <c r="G44" i="3"/>
  <c r="H44" i="3" s="1"/>
  <c r="J44" i="3" s="1"/>
  <c r="K44" i="3" s="1"/>
  <c r="L26" i="3" s="1"/>
  <c r="M26" i="3" s="1"/>
  <c r="G33" i="3"/>
  <c r="H33" i="3" s="1"/>
  <c r="J33" i="3" s="1"/>
  <c r="K33" i="3" s="1"/>
  <c r="G36" i="3"/>
  <c r="H36" i="3" s="1"/>
  <c r="J36" i="3" s="1"/>
  <c r="K36" i="3" s="1"/>
  <c r="G34" i="3"/>
  <c r="H34" i="3" s="1"/>
  <c r="J34" i="3" s="1"/>
  <c r="K34" i="3" s="1"/>
  <c r="G24" i="3"/>
  <c r="H24" i="3" s="1"/>
  <c r="J24" i="3" s="1"/>
  <c r="K24" i="3" s="1"/>
  <c r="L24" i="3" s="1"/>
  <c r="M24" i="3" s="1"/>
  <c r="G50" i="3"/>
  <c r="H50" i="3" s="1"/>
  <c r="J50" i="3" s="1"/>
  <c r="K50" i="3" s="1"/>
  <c r="L22" i="3" s="1"/>
  <c r="G41" i="3"/>
  <c r="H41" i="3" s="1"/>
  <c r="J41" i="3" s="1"/>
  <c r="K41" i="3" s="1"/>
  <c r="G31" i="3"/>
  <c r="H31" i="3" s="1"/>
  <c r="J31" i="3" s="1"/>
  <c r="K31" i="3" s="1"/>
  <c r="L32" i="4"/>
  <c r="M32" i="4" s="1"/>
  <c r="G36" i="5"/>
  <c r="H36" i="5" s="1"/>
  <c r="J36" i="5" s="1"/>
  <c r="K36" i="5" s="1"/>
  <c r="G40" i="5"/>
  <c r="H40" i="5" s="1"/>
  <c r="J40" i="5" s="1"/>
  <c r="K40" i="5" s="1"/>
  <c r="G51" i="5"/>
  <c r="H51" i="5" s="1"/>
  <c r="J51" i="5" s="1"/>
  <c r="K51" i="5" s="1"/>
  <c r="G23" i="5"/>
  <c r="H23" i="5" s="1"/>
  <c r="J23" i="5" s="1"/>
  <c r="K23" i="5" s="1"/>
  <c r="G27" i="5"/>
  <c r="H27" i="5" s="1"/>
  <c r="J27" i="5" s="1"/>
  <c r="K27" i="5" s="1"/>
  <c r="G34" i="5"/>
  <c r="H34" i="5" s="1"/>
  <c r="J34" i="5" s="1"/>
  <c r="K34" i="5" s="1"/>
  <c r="G45" i="5"/>
  <c r="H45" i="5" s="1"/>
  <c r="J45" i="5" s="1"/>
  <c r="K45" i="5" s="1"/>
  <c r="G41" i="5"/>
  <c r="H41" i="5" s="1"/>
  <c r="J41" i="5" s="1"/>
  <c r="K41" i="5" s="1"/>
  <c r="G53" i="5"/>
  <c r="H53" i="5" s="1"/>
  <c r="J53" i="5" s="1"/>
  <c r="K53" i="5" s="1"/>
  <c r="G24" i="5"/>
  <c r="H24" i="5" s="1"/>
  <c r="J24" i="5" s="1"/>
  <c r="K24" i="5" s="1"/>
  <c r="G31" i="5"/>
  <c r="H31" i="5" s="1"/>
  <c r="J31" i="5" s="1"/>
  <c r="K31" i="5" s="1"/>
  <c r="G35" i="5"/>
  <c r="H35" i="5" s="1"/>
  <c r="J35" i="5" s="1"/>
  <c r="K35" i="5" s="1"/>
  <c r="G42" i="5"/>
  <c r="H42" i="5" s="1"/>
  <c r="J42" i="5" s="1"/>
  <c r="K42" i="5" s="1"/>
  <c r="G50" i="5"/>
  <c r="H50" i="5" s="1"/>
  <c r="J50" i="5" s="1"/>
  <c r="K50" i="5" s="1"/>
  <c r="G54" i="5"/>
  <c r="H54" i="5" s="1"/>
  <c r="J54" i="5" s="1"/>
  <c r="K54" i="5" s="1"/>
  <c r="G32" i="5"/>
  <c r="H32" i="5" s="1"/>
  <c r="J32" i="5" s="1"/>
  <c r="K32" i="5" s="1"/>
  <c r="G55" i="5"/>
  <c r="H55" i="5" s="1"/>
  <c r="J55" i="5" s="1"/>
  <c r="K55" i="5" s="1"/>
  <c r="G22" i="5"/>
  <c r="H22" i="5" s="1"/>
  <c r="J22" i="5" s="1"/>
  <c r="K22" i="5" s="1"/>
  <c r="L22" i="5" s="1"/>
  <c r="M22" i="5" s="1"/>
  <c r="G44" i="5"/>
  <c r="H44" i="5" s="1"/>
  <c r="J44" i="5" s="1"/>
  <c r="K44" i="5" s="1"/>
  <c r="L26" i="5" s="1"/>
  <c r="M26" i="5" s="1"/>
  <c r="L32" i="5" l="1"/>
  <c r="M32" i="5" s="1"/>
  <c r="L22" i="4"/>
  <c r="M22" i="4" s="1"/>
  <c r="L34" i="4"/>
  <c r="M34" i="4" s="1"/>
  <c r="L23" i="3"/>
  <c r="L36" i="4"/>
  <c r="L55" i="4" s="1"/>
  <c r="L53" i="4"/>
  <c r="L41" i="4"/>
  <c r="L27" i="4"/>
  <c r="M27" i="4" s="1"/>
  <c r="L25" i="4"/>
  <c r="M25" i="4" s="1"/>
  <c r="L44" i="4"/>
  <c r="L27" i="3"/>
  <c r="M27" i="3" s="1"/>
  <c r="L32" i="3"/>
  <c r="L51" i="3" s="1"/>
  <c r="L35" i="5"/>
  <c r="M35" i="5" s="1"/>
  <c r="L51" i="5"/>
  <c r="L33" i="5"/>
  <c r="M33" i="5" s="1"/>
  <c r="L25" i="5"/>
  <c r="M25" i="5" s="1"/>
  <c r="L43" i="4"/>
  <c r="M36" i="4"/>
  <c r="L33" i="4"/>
  <c r="L52" i="4" s="1"/>
  <c r="L54" i="4"/>
  <c r="L31" i="4"/>
  <c r="L51" i="4"/>
  <c r="L36" i="3"/>
  <c r="M36" i="3" s="1"/>
  <c r="L25" i="3"/>
  <c r="L43" i="3" s="1"/>
  <c r="N43" i="3" s="1"/>
  <c r="C67" i="3" s="1"/>
  <c r="L31" i="3"/>
  <c r="M31" i="3" s="1"/>
  <c r="L34" i="3"/>
  <c r="M34" i="3" s="1"/>
  <c r="L45" i="3"/>
  <c r="M32" i="3"/>
  <c r="L44" i="3"/>
  <c r="L33" i="3"/>
  <c r="M33" i="3" s="1"/>
  <c r="L24" i="4"/>
  <c r="L36" i="5"/>
  <c r="M36" i="5" s="1"/>
  <c r="L40" i="5"/>
  <c r="G43" i="1"/>
  <c r="H43" i="1" s="1"/>
  <c r="J43" i="1" s="1"/>
  <c r="K43" i="1" s="1"/>
  <c r="G55" i="1"/>
  <c r="H55" i="1" s="1"/>
  <c r="J55" i="1" s="1"/>
  <c r="K55" i="1" s="1"/>
  <c r="G51" i="1"/>
  <c r="H51" i="1" s="1"/>
  <c r="J51" i="1" s="1"/>
  <c r="K51" i="1" s="1"/>
  <c r="G25" i="1"/>
  <c r="H25" i="1" s="1"/>
  <c r="J25" i="1" s="1"/>
  <c r="K25" i="1" s="1"/>
  <c r="G44" i="1"/>
  <c r="H44" i="1" s="1"/>
  <c r="J44" i="1" s="1"/>
  <c r="K44" i="1" s="1"/>
  <c r="G45" i="1"/>
  <c r="H45" i="1" s="1"/>
  <c r="J45" i="1" s="1"/>
  <c r="K45" i="1" s="1"/>
  <c r="G54" i="1"/>
  <c r="H54" i="1" s="1"/>
  <c r="J54" i="1" s="1"/>
  <c r="K54" i="1" s="1"/>
  <c r="G27" i="1"/>
  <c r="H27" i="1" s="1"/>
  <c r="J27" i="1" s="1"/>
  <c r="K27" i="1" s="1"/>
  <c r="G50" i="1"/>
  <c r="H50" i="1" s="1"/>
  <c r="J50" i="1" s="1"/>
  <c r="K50" i="1" s="1"/>
  <c r="G41" i="1"/>
  <c r="H41" i="1" s="1"/>
  <c r="J41" i="1" s="1"/>
  <c r="K41" i="1" s="1"/>
  <c r="G22" i="1"/>
  <c r="H22" i="1" s="1"/>
  <c r="J22" i="1" s="1"/>
  <c r="K22" i="1" s="1"/>
  <c r="G26" i="1"/>
  <c r="H26" i="1" s="1"/>
  <c r="J26" i="1" s="1"/>
  <c r="K26" i="1" s="1"/>
  <c r="G33" i="1"/>
  <c r="H33" i="1" s="1"/>
  <c r="J33" i="1" s="1"/>
  <c r="K33" i="1" s="1"/>
  <c r="G34" i="1"/>
  <c r="H34" i="1" s="1"/>
  <c r="J34" i="1" s="1"/>
  <c r="K34" i="1" s="1"/>
  <c r="G53" i="1"/>
  <c r="H53" i="1" s="1"/>
  <c r="J53" i="1" s="1"/>
  <c r="K53" i="1" s="1"/>
  <c r="G31" i="1"/>
  <c r="H31" i="1" s="1"/>
  <c r="J31" i="1" s="1"/>
  <c r="K31" i="1" s="1"/>
  <c r="G24" i="1"/>
  <c r="H24" i="1" s="1"/>
  <c r="J24" i="1" s="1"/>
  <c r="K24" i="1" s="1"/>
  <c r="G40" i="1"/>
  <c r="H40" i="1" s="1"/>
  <c r="J40" i="1" s="1"/>
  <c r="K40" i="1" s="1"/>
  <c r="G23" i="1"/>
  <c r="H23" i="1" s="1"/>
  <c r="J23" i="1" s="1"/>
  <c r="K23" i="1" s="1"/>
  <c r="G42" i="1"/>
  <c r="H42" i="1" s="1"/>
  <c r="J42" i="1" s="1"/>
  <c r="K42" i="1" s="1"/>
  <c r="G32" i="1"/>
  <c r="H32" i="1" s="1"/>
  <c r="J32" i="1" s="1"/>
  <c r="K32" i="1" s="1"/>
  <c r="G35" i="1"/>
  <c r="H35" i="1" s="1"/>
  <c r="J35" i="1" s="1"/>
  <c r="K35" i="1" s="1"/>
  <c r="G36" i="1"/>
  <c r="H36" i="1" s="1"/>
  <c r="J36" i="1" s="1"/>
  <c r="K36" i="1" s="1"/>
  <c r="L36" i="1" s="1"/>
  <c r="M36" i="1" s="1"/>
  <c r="G52" i="1"/>
  <c r="H52" i="1" s="1"/>
  <c r="J52" i="1" s="1"/>
  <c r="K52" i="1" s="1"/>
  <c r="M23" i="3"/>
  <c r="L41" i="3"/>
  <c r="M22" i="3"/>
  <c r="L40" i="3"/>
  <c r="L54" i="3"/>
  <c r="L42" i="3"/>
  <c r="L40" i="4"/>
  <c r="L31" i="5"/>
  <c r="M31" i="5" s="1"/>
  <c r="L23" i="5"/>
  <c r="M23" i="5" s="1"/>
  <c r="L24" i="5"/>
  <c r="L34" i="5"/>
  <c r="L44" i="5"/>
  <c r="L27" i="5"/>
  <c r="M27" i="5" s="1"/>
  <c r="L55" i="5" l="1"/>
  <c r="L43" i="5"/>
  <c r="O51" i="4"/>
  <c r="M53" i="4"/>
  <c r="B68" i="4" s="1"/>
  <c r="O54" i="3"/>
  <c r="L52" i="5"/>
  <c r="O54" i="4"/>
  <c r="O53" i="4"/>
  <c r="L55" i="3"/>
  <c r="O55" i="3" s="1"/>
  <c r="L45" i="4"/>
  <c r="O55" i="4" s="1"/>
  <c r="M33" i="4"/>
  <c r="L54" i="5"/>
  <c r="O54" i="5" s="1"/>
  <c r="N53" i="4"/>
  <c r="C68" i="4" s="1"/>
  <c r="O51" i="3"/>
  <c r="M25" i="3"/>
  <c r="M31" i="4"/>
  <c r="L50" i="4"/>
  <c r="N50" i="4" s="1"/>
  <c r="C66" i="4" s="1"/>
  <c r="L53" i="3"/>
  <c r="O53" i="3" s="1"/>
  <c r="L50" i="3"/>
  <c r="O50" i="3" s="1"/>
  <c r="M43" i="3"/>
  <c r="B67" i="3" s="1"/>
  <c r="L52" i="3"/>
  <c r="O52" i="3" s="1"/>
  <c r="L31" i="1"/>
  <c r="M31" i="1" s="1"/>
  <c r="M24" i="4"/>
  <c r="L42" i="4"/>
  <c r="M40" i="4" s="1"/>
  <c r="B65" i="4" s="1"/>
  <c r="L27" i="1"/>
  <c r="M27" i="1" s="1"/>
  <c r="L23" i="1"/>
  <c r="M23" i="1" s="1"/>
  <c r="L26" i="1"/>
  <c r="M26" i="1" s="1"/>
  <c r="L33" i="1"/>
  <c r="M33" i="1" s="1"/>
  <c r="L24" i="1"/>
  <c r="M24" i="1" s="1"/>
  <c r="L34" i="1"/>
  <c r="M34" i="1" s="1"/>
  <c r="L32" i="1"/>
  <c r="M32" i="1" s="1"/>
  <c r="L25" i="1"/>
  <c r="M25" i="1" s="1"/>
  <c r="L35" i="1"/>
  <c r="M35" i="1" s="1"/>
  <c r="L50" i="1"/>
  <c r="L22" i="1"/>
  <c r="N40" i="3"/>
  <c r="C65" i="3" s="1"/>
  <c r="M40" i="3"/>
  <c r="B65" i="3" s="1"/>
  <c r="L55" i="1"/>
  <c r="L50" i="5"/>
  <c r="M34" i="5"/>
  <c r="L53" i="5"/>
  <c r="M24" i="5"/>
  <c r="L42" i="5"/>
  <c r="O52" i="5" s="1"/>
  <c r="L41" i="5"/>
  <c r="L45" i="5"/>
  <c r="O55" i="5" s="1"/>
  <c r="N53" i="3" l="1"/>
  <c r="C68" i="3" s="1"/>
  <c r="P53" i="3"/>
  <c r="N59" i="3" s="1"/>
  <c r="L42" i="1"/>
  <c r="Q53" i="4"/>
  <c r="O59" i="4" s="1"/>
  <c r="P53" i="4"/>
  <c r="N59" i="4" s="1"/>
  <c r="N43" i="4"/>
  <c r="C67" i="4" s="1"/>
  <c r="M43" i="4"/>
  <c r="B67" i="4" s="1"/>
  <c r="L44" i="1"/>
  <c r="Q53" i="3"/>
  <c r="O59" i="3" s="1"/>
  <c r="M53" i="3"/>
  <c r="B68" i="3" s="1"/>
  <c r="N50" i="3"/>
  <c r="C66" i="3" s="1"/>
  <c r="O50" i="4"/>
  <c r="M50" i="4"/>
  <c r="B66" i="4" s="1"/>
  <c r="L43" i="1"/>
  <c r="M50" i="3"/>
  <c r="B66" i="3" s="1"/>
  <c r="P50" i="3"/>
  <c r="N58" i="3" s="1"/>
  <c r="L45" i="1"/>
  <c r="L41" i="1"/>
  <c r="N40" i="4"/>
  <c r="C65" i="4" s="1"/>
  <c r="O52" i="4"/>
  <c r="P50" i="4" s="1"/>
  <c r="N58" i="4" s="1"/>
  <c r="L52" i="1"/>
  <c r="L54" i="1"/>
  <c r="O54" i="1" s="1"/>
  <c r="L51" i="1"/>
  <c r="L53" i="1"/>
  <c r="M22" i="1"/>
  <c r="L40" i="1"/>
  <c r="O50" i="1" s="1"/>
  <c r="Q50" i="3"/>
  <c r="O58" i="3" s="1"/>
  <c r="M50" i="5"/>
  <c r="B66" i="5" s="1"/>
  <c r="O50" i="5"/>
  <c r="N50" i="5"/>
  <c r="C66" i="5" s="1"/>
  <c r="N43" i="5"/>
  <c r="C67" i="5" s="1"/>
  <c r="M43" i="5"/>
  <c r="B67" i="5" s="1"/>
  <c r="O51" i="5"/>
  <c r="N40" i="5"/>
  <c r="C65" i="5" s="1"/>
  <c r="M40" i="5"/>
  <c r="B65" i="5" s="1"/>
  <c r="O53" i="5"/>
  <c r="N53" i="5"/>
  <c r="C68" i="5" s="1"/>
  <c r="M53" i="5"/>
  <c r="B68" i="5" s="1"/>
  <c r="M43" i="1" l="1"/>
  <c r="B67" i="1" s="1"/>
  <c r="O52" i="1"/>
  <c r="N43" i="1"/>
  <c r="C67" i="1" s="1"/>
  <c r="O51" i="1"/>
  <c r="P50" i="1" s="1"/>
  <c r="N58" i="1" s="1"/>
  <c r="Q50" i="4"/>
  <c r="O58" i="4" s="1"/>
  <c r="O55" i="1"/>
  <c r="N40" i="1"/>
  <c r="C65" i="1" s="1"/>
  <c r="M50" i="1"/>
  <c r="B66" i="1" s="1"/>
  <c r="N50" i="1"/>
  <c r="C66" i="1" s="1"/>
  <c r="M53" i="1"/>
  <c r="B68" i="1" s="1"/>
  <c r="O53" i="1"/>
  <c r="N53" i="1"/>
  <c r="C68" i="1" s="1"/>
  <c r="M40" i="1"/>
  <c r="B65" i="1" s="1"/>
  <c r="P50" i="5"/>
  <c r="N58" i="5" s="1"/>
  <c r="Q50" i="5"/>
  <c r="O58" i="5" s="1"/>
  <c r="Q53" i="5"/>
  <c r="O59" i="5" s="1"/>
  <c r="P53" i="5"/>
  <c r="N59" i="5" s="1"/>
  <c r="Q53" i="1" l="1"/>
  <c r="O59" i="1" s="1"/>
  <c r="Q50" i="1"/>
  <c r="O58" i="1" s="1"/>
  <c r="P53" i="1"/>
  <c r="N59" i="1" s="1"/>
</calcChain>
</file>

<file path=xl/sharedStrings.xml><?xml version="1.0" encoding="utf-8"?>
<sst xmlns="http://schemas.openxmlformats.org/spreadsheetml/2006/main" count="397" uniqueCount="44">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</sst>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2" borderId="1" applyNumberFormat="0" applyFont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</cellStyleXfs>
  <cellXfs count="66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2" fillId="0" borderId="0" xfId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" fontId="4" fillId="4" borderId="0" xfId="0" applyNumberFormat="1" applyFont="1" applyFill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11" xfId="0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Fill="1"/>
  </cellXfs>
  <cellStyles count="7">
    <cellStyle name="Commentaire 2" xfId="2"/>
    <cellStyle name="Normal" xfId="0" builtinId="0"/>
    <cellStyle name="Normal 2" xfId="1"/>
    <cellStyle name="Normal 2 2" xfId="6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-1.462180904926726</c:v>
                </c:pt>
                <c:pt idx="1">
                  <c:v>-0.92081875395237522</c:v>
                </c:pt>
                <c:pt idx="2">
                  <c:v>-0.44009337496388751</c:v>
                </c:pt>
                <c:pt idx="3">
                  <c:v>7.169794522161417E-2</c:v>
                </c:pt>
                <c:pt idx="4">
                  <c:v>0.32582341900274453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11888"/>
        <c:axId val="220112448"/>
      </c:scatterChart>
      <c:valAx>
        <c:axId val="2201118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0112448"/>
        <c:crosses val="autoZero"/>
        <c:crossBetween val="midCat"/>
      </c:valAx>
      <c:valAx>
        <c:axId val="2201124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01118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siGCK!$G$9:$G$13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siGCK!$H$9:$H$13</c:f>
              <c:numCache>
                <c:formatCode>0.00</c:formatCode>
                <c:ptCount val="5"/>
                <c:pt idx="0">
                  <c:v>-1.462180904926726</c:v>
                </c:pt>
                <c:pt idx="1">
                  <c:v>-0.92081875395237522</c:v>
                </c:pt>
                <c:pt idx="2">
                  <c:v>-0.44009337496388751</c:v>
                </c:pt>
                <c:pt idx="3">
                  <c:v>7.169794522161417E-2</c:v>
                </c:pt>
                <c:pt idx="4">
                  <c:v>0.32582341900274453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47536"/>
        <c:axId val="274248096"/>
      </c:scatterChart>
      <c:valAx>
        <c:axId val="2742475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74248096"/>
        <c:crosses val="autoZero"/>
        <c:crossBetween val="midCat"/>
      </c:valAx>
      <c:valAx>
        <c:axId val="27424809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4247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siGCK!$C$65:$C$68</c:f>
                <c:numCache>
                  <c:formatCode>General</c:formatCode>
                  <c:ptCount val="4"/>
                  <c:pt idx="0">
                    <c:v>0.14022957383505441</c:v>
                  </c:pt>
                  <c:pt idx="1">
                    <c:v>0.31267228703154487</c:v>
                  </c:pt>
                  <c:pt idx="2">
                    <c:v>0.4281626269151626</c:v>
                  </c:pt>
                  <c:pt idx="3">
                    <c:v>0.49874493832997752</c:v>
                  </c:pt>
                </c:numCache>
              </c:numRef>
            </c:plus>
            <c:minus>
              <c:numRef>
                <c:f>siGCK!$C$65:$C$68</c:f>
                <c:numCache>
                  <c:formatCode>General</c:formatCode>
                  <c:ptCount val="4"/>
                  <c:pt idx="0">
                    <c:v>0.14022957383505441</c:v>
                  </c:pt>
                  <c:pt idx="1">
                    <c:v>0.31267228703154487</c:v>
                  </c:pt>
                  <c:pt idx="2">
                    <c:v>0.4281626269151626</c:v>
                  </c:pt>
                  <c:pt idx="3">
                    <c:v>0.49874493832997752</c:v>
                  </c:pt>
                </c:numCache>
              </c:numRef>
            </c:minus>
          </c:errBars>
          <c:cat>
            <c:strRef>
              <c:f>(siGCK!$A$65,siGCK!$A$66,siGCK!$A$67,siGCK!$A$68)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siGCK!$B$65:$B$68</c:f>
              <c:numCache>
                <c:formatCode>0.0</c:formatCode>
                <c:ptCount val="4"/>
                <c:pt idx="0">
                  <c:v>0.50728405550358768</c:v>
                </c:pt>
                <c:pt idx="1">
                  <c:v>0.9277440734349951</c:v>
                </c:pt>
                <c:pt idx="2">
                  <c:v>1.1189327269788645</c:v>
                </c:pt>
                <c:pt idx="3">
                  <c:v>2.0206697048580682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250336"/>
        <c:axId val="274250896"/>
      </c:barChart>
      <c:catAx>
        <c:axId val="27425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4250896"/>
        <c:crosses val="autoZero"/>
        <c:auto val="1"/>
        <c:lblAlgn val="ctr"/>
        <c:lblOffset val="100"/>
        <c:noMultiLvlLbl val="0"/>
      </c:catAx>
      <c:valAx>
        <c:axId val="274250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siGCK!$M$48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42503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3"/>
          <c:y val="2.720080182307743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siGCK!$O$58:$O$59</c:f>
                <c:numCache>
                  <c:formatCode>General</c:formatCode>
                  <c:ptCount val="2"/>
                  <c:pt idx="0">
                    <c:v>0.30834633196999378</c:v>
                  </c:pt>
                  <c:pt idx="1">
                    <c:v>0.24479191024636773</c:v>
                  </c:pt>
                </c:numCache>
              </c:numRef>
            </c:plus>
            <c:minus>
              <c:numRef>
                <c:f>siGCK!$O$58:$O$59</c:f>
                <c:numCache>
                  <c:formatCode>General</c:formatCode>
                  <c:ptCount val="2"/>
                  <c:pt idx="0">
                    <c:v>0.30834633196999378</c:v>
                  </c:pt>
                  <c:pt idx="1">
                    <c:v>0.24479191024636773</c:v>
                  </c:pt>
                </c:numCache>
              </c:numRef>
            </c:minus>
          </c:errBars>
          <c:cat>
            <c:strRef>
              <c:f>siGCK!$M$58:$M$59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siGCK!$N$58:$N$59</c:f>
              <c:numCache>
                <c:formatCode>0.0</c:formatCode>
                <c:ptCount val="2"/>
                <c:pt idx="0">
                  <c:v>1.8185464431803318</c:v>
                </c:pt>
                <c:pt idx="1">
                  <c:v>1.8676086966690371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198272"/>
        <c:axId val="274198832"/>
      </c:barChart>
      <c:catAx>
        <c:axId val="27419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4198832"/>
        <c:crosses val="autoZero"/>
        <c:auto val="1"/>
        <c:lblAlgn val="ctr"/>
        <c:lblOffset val="100"/>
        <c:noMultiLvlLbl val="0"/>
      </c:catAx>
      <c:valAx>
        <c:axId val="274198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siGCK!$M$57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41982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9.5007633108655523E-2</c:v>
                  </c:pt>
                  <c:pt idx="1">
                    <c:v>0.47356340266274727</c:v>
                  </c:pt>
                  <c:pt idx="2">
                    <c:v>0.15209231499018463</c:v>
                  </c:pt>
                  <c:pt idx="3">
                    <c:v>0.2866910592057112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9.5007633108655523E-2</c:v>
                  </c:pt>
                  <c:pt idx="1">
                    <c:v>0.47356340266274727</c:v>
                  </c:pt>
                  <c:pt idx="2">
                    <c:v>0.15209231499018463</c:v>
                  </c:pt>
                  <c:pt idx="3">
                    <c:v>0.2866910592057112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0.90780332087042981</c:v>
                </c:pt>
                <c:pt idx="1">
                  <c:v>1.3775910061875214</c:v>
                </c:pt>
                <c:pt idx="2">
                  <c:v>0.9788820576181303</c:v>
                </c:pt>
                <c:pt idx="3">
                  <c:v>2.6876460937772286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114688"/>
        <c:axId val="220211808"/>
      </c:barChart>
      <c:catAx>
        <c:axId val="2201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0211808"/>
        <c:crosses val="autoZero"/>
        <c:auto val="1"/>
        <c:lblAlgn val="ctr"/>
        <c:lblOffset val="100"/>
        <c:noMultiLvlLbl val="0"/>
      </c:catAx>
      <c:valAx>
        <c:axId val="220211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01146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6"/>
          <c:y val="2.720080182307742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0.65596771680312937</c:v>
                  </c:pt>
                  <c:pt idx="1">
                    <c:v>0.40249940067005252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0.65596771680312937</c:v>
                  </c:pt>
                  <c:pt idx="1">
                    <c:v>0.40249940067005252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1.5480677000234573</c:v>
                </c:pt>
                <c:pt idx="1">
                  <c:v>2.7765253150662681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14608"/>
        <c:axId val="220215168"/>
      </c:barChart>
      <c:catAx>
        <c:axId val="22021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0215168"/>
        <c:crosses val="autoZero"/>
        <c:auto val="1"/>
        <c:lblAlgn val="ctr"/>
        <c:lblOffset val="100"/>
        <c:noMultiLvlLbl val="0"/>
      </c:catAx>
      <c:valAx>
        <c:axId val="220215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02146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siCDKN2A!$G$9:$G$13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siCDKN2A!$H$9:$H$13</c:f>
              <c:numCache>
                <c:formatCode>0.00</c:formatCode>
                <c:ptCount val="5"/>
                <c:pt idx="0">
                  <c:v>-1.462180904926726</c:v>
                </c:pt>
                <c:pt idx="1">
                  <c:v>-0.92081875395237522</c:v>
                </c:pt>
                <c:pt idx="2">
                  <c:v>-0.44009337496388751</c:v>
                </c:pt>
                <c:pt idx="3">
                  <c:v>7.169794522161417E-2</c:v>
                </c:pt>
                <c:pt idx="4">
                  <c:v>0.32582341900274453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44928"/>
        <c:axId val="273545488"/>
      </c:scatterChart>
      <c:valAx>
        <c:axId val="2735449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73545488"/>
        <c:crosses val="autoZero"/>
        <c:crossBetween val="midCat"/>
      </c:valAx>
      <c:valAx>
        <c:axId val="2735454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3544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siCDKN2A!$C$65:$C$68</c:f>
                <c:numCache>
                  <c:formatCode>General</c:formatCode>
                  <c:ptCount val="4"/>
                  <c:pt idx="0">
                    <c:v>8.7690452049393366E-2</c:v>
                  </c:pt>
                  <c:pt idx="1">
                    <c:v>0.18934328779268308</c:v>
                  </c:pt>
                  <c:pt idx="2">
                    <c:v>0.41250006693705438</c:v>
                  </c:pt>
                  <c:pt idx="3">
                    <c:v>0.16076540294085079</c:v>
                  </c:pt>
                </c:numCache>
              </c:numRef>
            </c:plus>
            <c:minus>
              <c:numRef>
                <c:f>siCDKN2A!$C$65:$C$68</c:f>
                <c:numCache>
                  <c:formatCode>General</c:formatCode>
                  <c:ptCount val="4"/>
                  <c:pt idx="0">
                    <c:v>8.7690452049393366E-2</c:v>
                  </c:pt>
                  <c:pt idx="1">
                    <c:v>0.18934328779268308</c:v>
                  </c:pt>
                  <c:pt idx="2">
                    <c:v>0.41250006693705438</c:v>
                  </c:pt>
                  <c:pt idx="3">
                    <c:v>0.16076540294085079</c:v>
                  </c:pt>
                </c:numCache>
              </c:numRef>
            </c:minus>
          </c:errBars>
          <c:cat>
            <c:strRef>
              <c:f>(siCDKN2A!$A$65,siCDKN2A!$A$66,siCDKN2A!$A$67,siCDKN2A!$A$68)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siCDKN2A!$B$65:$B$68</c:f>
              <c:numCache>
                <c:formatCode>0.0</c:formatCode>
                <c:ptCount val="4"/>
                <c:pt idx="0">
                  <c:v>0.5885900274172835</c:v>
                </c:pt>
                <c:pt idx="1">
                  <c:v>0.80371725049761711</c:v>
                </c:pt>
                <c:pt idx="2">
                  <c:v>1.4241901244126673</c:v>
                </c:pt>
                <c:pt idx="3">
                  <c:v>1.014583684386108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321776"/>
        <c:axId val="273322336"/>
      </c:barChart>
      <c:catAx>
        <c:axId val="27332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3322336"/>
        <c:crosses val="autoZero"/>
        <c:auto val="1"/>
        <c:lblAlgn val="ctr"/>
        <c:lblOffset val="100"/>
        <c:noMultiLvlLbl val="0"/>
      </c:catAx>
      <c:valAx>
        <c:axId val="273322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siCDKN2A!$M$48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33217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1"/>
          <c:y val="2.720080182307741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siCDKN2A!$O$58:$O$59</c:f>
                <c:numCache>
                  <c:formatCode>General</c:formatCode>
                  <c:ptCount val="2"/>
                  <c:pt idx="0">
                    <c:v>0.50944549652878068</c:v>
                  </c:pt>
                  <c:pt idx="1">
                    <c:v>0.17031792221878997</c:v>
                  </c:pt>
                </c:numCache>
              </c:numRef>
            </c:plus>
            <c:minus>
              <c:numRef>
                <c:f>siCDKN2A!$O$58:$O$59</c:f>
                <c:numCache>
                  <c:formatCode>General</c:formatCode>
                  <c:ptCount val="2"/>
                  <c:pt idx="0">
                    <c:v>0.50944549652878068</c:v>
                  </c:pt>
                  <c:pt idx="1">
                    <c:v>0.17031792221878997</c:v>
                  </c:pt>
                </c:numCache>
              </c:numRef>
            </c:minus>
          </c:errBars>
          <c:cat>
            <c:strRef>
              <c:f>siCDKN2A!$M$58:$M$59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siCDKN2A!$N$58:$N$59</c:f>
              <c:numCache>
                <c:formatCode>0.0</c:formatCode>
                <c:ptCount val="2"/>
                <c:pt idx="0">
                  <c:v>1.4159950600932867</c:v>
                </c:pt>
                <c:pt idx="1">
                  <c:v>0.73745468882634491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468688"/>
        <c:axId val="273469248"/>
      </c:barChart>
      <c:catAx>
        <c:axId val="27346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3469248"/>
        <c:crosses val="autoZero"/>
        <c:auto val="1"/>
        <c:lblAlgn val="ctr"/>
        <c:lblOffset val="100"/>
        <c:noMultiLvlLbl val="0"/>
      </c:catAx>
      <c:valAx>
        <c:axId val="273469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siCDKN2A!$M$57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734686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siPRC1!$G$9:$G$13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siPRC1!$H$9:$H$13</c:f>
              <c:numCache>
                <c:formatCode>0.00</c:formatCode>
                <c:ptCount val="5"/>
                <c:pt idx="0">
                  <c:v>-1.462180904926726</c:v>
                </c:pt>
                <c:pt idx="1">
                  <c:v>-0.92081875395237522</c:v>
                </c:pt>
                <c:pt idx="2">
                  <c:v>-0.44009337496388751</c:v>
                </c:pt>
                <c:pt idx="3">
                  <c:v>7.169794522161417E-2</c:v>
                </c:pt>
                <c:pt idx="4">
                  <c:v>0.32582341900274453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85328"/>
        <c:axId val="220385888"/>
      </c:scatterChart>
      <c:valAx>
        <c:axId val="2203853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0385888"/>
        <c:crosses val="autoZero"/>
        <c:crossBetween val="midCat"/>
      </c:valAx>
      <c:valAx>
        <c:axId val="2203858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0385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siPRC1!$C$65:$C$68</c:f>
                <c:numCache>
                  <c:formatCode>General</c:formatCode>
                  <c:ptCount val="4"/>
                  <c:pt idx="0">
                    <c:v>0.31839635165470709</c:v>
                  </c:pt>
                  <c:pt idx="1">
                    <c:v>0.15989435536412294</c:v>
                  </c:pt>
                  <c:pt idx="2">
                    <c:v>0.15106261945159938</c:v>
                  </c:pt>
                  <c:pt idx="3">
                    <c:v>0.32931802581305952</c:v>
                  </c:pt>
                </c:numCache>
              </c:numRef>
            </c:plus>
            <c:minus>
              <c:numRef>
                <c:f>siPRC1!$C$65:$C$68</c:f>
                <c:numCache>
                  <c:formatCode>General</c:formatCode>
                  <c:ptCount val="4"/>
                  <c:pt idx="0">
                    <c:v>0.31839635165470709</c:v>
                  </c:pt>
                  <c:pt idx="1">
                    <c:v>0.15989435536412294</c:v>
                  </c:pt>
                  <c:pt idx="2">
                    <c:v>0.15106261945159938</c:v>
                  </c:pt>
                  <c:pt idx="3">
                    <c:v>0.32931802581305952</c:v>
                  </c:pt>
                </c:numCache>
              </c:numRef>
            </c:minus>
          </c:errBars>
          <c:cat>
            <c:strRef>
              <c:f>(siPRC1!$A$65,siPRC1!$A$66,siPRC1!$A$67,siPRC1!$A$68)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siPRC1!$B$65:$B$68</c:f>
              <c:numCache>
                <c:formatCode>0.0</c:formatCode>
                <c:ptCount val="4"/>
                <c:pt idx="0">
                  <c:v>0.82538271961879228</c:v>
                </c:pt>
                <c:pt idx="1">
                  <c:v>1.25309939876201</c:v>
                </c:pt>
                <c:pt idx="2">
                  <c:v>1.9211213382777939</c:v>
                </c:pt>
                <c:pt idx="3">
                  <c:v>2.0519918448626124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88128"/>
        <c:axId val="220388688"/>
      </c:barChart>
      <c:catAx>
        <c:axId val="22038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0388688"/>
        <c:crosses val="autoZero"/>
        <c:auto val="1"/>
        <c:lblAlgn val="ctr"/>
        <c:lblOffset val="100"/>
        <c:noMultiLvlLbl val="0"/>
      </c:catAx>
      <c:valAx>
        <c:axId val="2203886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siPRC1!$M$48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03881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6"/>
          <c:y val="2.720080182307742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siPRC1!$O$58:$O$59</c:f>
                <c:numCache>
                  <c:formatCode>General</c:formatCode>
                  <c:ptCount val="2"/>
                  <c:pt idx="0">
                    <c:v>0.59831390880127389</c:v>
                  </c:pt>
                  <c:pt idx="1">
                    <c:v>8.8597055459239793E-2</c:v>
                  </c:pt>
                </c:numCache>
              </c:numRef>
            </c:plus>
            <c:minus>
              <c:numRef>
                <c:f>siPRC1!$O$58:$O$59</c:f>
                <c:numCache>
                  <c:formatCode>General</c:formatCode>
                  <c:ptCount val="2"/>
                  <c:pt idx="0">
                    <c:v>0.59831390880127389</c:v>
                  </c:pt>
                  <c:pt idx="1">
                    <c:v>8.8597055459239793E-2</c:v>
                  </c:pt>
                </c:numCache>
              </c:numRef>
            </c:minus>
          </c:errBars>
          <c:cat>
            <c:strRef>
              <c:f>siPRC1!$M$58:$M$59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siPRC1!$N$58:$N$59</c:f>
              <c:numCache>
                <c:formatCode>0.0</c:formatCode>
                <c:ptCount val="2"/>
                <c:pt idx="0">
                  <c:v>1.6661978252828853</c:v>
                </c:pt>
                <c:pt idx="1">
                  <c:v>1.0638602991517354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59616"/>
        <c:axId val="220460176"/>
      </c:barChart>
      <c:catAx>
        <c:axId val="2204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0460176"/>
        <c:crosses val="autoZero"/>
        <c:auto val="1"/>
        <c:lblAlgn val="ctr"/>
        <c:lblOffset val="100"/>
        <c:noMultiLvlLbl val="0"/>
      </c:catAx>
      <c:valAx>
        <c:axId val="220460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siPRC1!$M$57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0459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fils\marlene\Mes%20documents\Endo%20cell-betaTrophin\ELISA\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6" zoomScale="80" zoomScaleNormal="80" workbookViewId="0">
      <selection activeCell="B13" sqref="B13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42521</v>
      </c>
    </row>
    <row r="2" spans="1:20" x14ac:dyDescent="0.2">
      <c r="A2" s="1" t="s">
        <v>1</v>
      </c>
      <c r="B2" s="2">
        <v>85</v>
      </c>
      <c r="C2" s="3"/>
      <c r="D2" s="38"/>
      <c r="E2" s="64"/>
      <c r="F2" s="38"/>
      <c r="G2" s="38"/>
    </row>
    <row r="3" spans="1:20" x14ac:dyDescent="0.2">
      <c r="A3" s="1" t="s">
        <v>2</v>
      </c>
      <c r="B3" s="2" t="s">
        <v>43</v>
      </c>
      <c r="D3" s="38"/>
      <c r="E3" s="38"/>
      <c r="F3" s="38"/>
      <c r="G3" s="38"/>
    </row>
    <row r="4" spans="1:20" x14ac:dyDescent="0.2">
      <c r="D4" s="38"/>
      <c r="E4" s="38"/>
      <c r="F4" s="38"/>
      <c r="G4" s="38"/>
    </row>
    <row r="5" spans="1:20" x14ac:dyDescent="0.2">
      <c r="A5" s="2"/>
      <c r="D5" s="38"/>
      <c r="E5" s="38"/>
      <c r="F5" s="38"/>
      <c r="G5" s="38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4.8000000000000001E-2</v>
      </c>
      <c r="D8">
        <v>5.1999999999999998E-2</v>
      </c>
      <c r="E8" s="11">
        <f t="shared" ref="E8:E13" si="0">AVERAGE(C8:D8)</f>
        <v>0.05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 t="shared" ref="B9:B12" si="1">A9/23</f>
        <v>0.13695652173913042</v>
      </c>
      <c r="C9">
        <v>8.3000000000000004E-2</v>
      </c>
      <c r="D9">
        <v>8.5999999999999993E-2</v>
      </c>
      <c r="E9" s="11">
        <f t="shared" si="0"/>
        <v>8.4499999999999992E-2</v>
      </c>
      <c r="F9" s="12">
        <f>(E9-$E$8)</f>
        <v>3.4499999999999989E-2</v>
      </c>
      <c r="G9" s="12">
        <f>LOG(B9)</f>
        <v>-0.86341728222799241</v>
      </c>
      <c r="H9" s="12">
        <f>LOG(F9)</f>
        <v>-1.462180904926726</v>
      </c>
      <c r="N9"/>
      <c r="O9"/>
      <c r="P9"/>
    </row>
    <row r="10" spans="1:20" ht="15" x14ac:dyDescent="0.3">
      <c r="A10" s="10">
        <v>10.4</v>
      </c>
      <c r="B10" s="10">
        <f t="shared" si="1"/>
        <v>0.45217391304347826</v>
      </c>
      <c r="C10">
        <v>0.16</v>
      </c>
      <c r="D10">
        <v>0.18</v>
      </c>
      <c r="E10" s="11">
        <f t="shared" si="0"/>
        <v>0.16999999999999998</v>
      </c>
      <c r="F10" s="12">
        <f>(E10-$E$8)</f>
        <v>0.11999999999999998</v>
      </c>
      <c r="G10" s="12">
        <f>LOG(B10)</f>
        <v>-0.34469449671881253</v>
      </c>
      <c r="H10" s="12">
        <f>LOG(F10)</f>
        <v>-0.92081875395237522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>
        <v>0.41899999999999998</v>
      </c>
      <c r="D11">
        <v>0.40699999999999997</v>
      </c>
      <c r="E11" s="11">
        <f t="shared" si="0"/>
        <v>0.41299999999999998</v>
      </c>
      <c r="F11" s="12">
        <f>(E11-$E$8)</f>
        <v>0.36299999999999999</v>
      </c>
      <c r="G11" s="12">
        <f>LOG(B11)</f>
        <v>0.13658271777200767</v>
      </c>
      <c r="H11" s="12">
        <f>LOG(F11)</f>
        <v>-0.44009337496388751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>A12/23</f>
        <v>4.6086956521739131</v>
      </c>
      <c r="C12">
        <v>1.2</v>
      </c>
      <c r="D12">
        <v>1.2589999999999999</v>
      </c>
      <c r="E12" s="11">
        <f t="shared" si="0"/>
        <v>1.2294999999999998</v>
      </c>
      <c r="F12" s="12">
        <f>(E12-$E$8)</f>
        <v>1.1794999999999998</v>
      </c>
      <c r="G12" s="12">
        <f>LOG(B12)</f>
        <v>0.66357802924717735</v>
      </c>
      <c r="H12" s="12">
        <f>LOG(F12)</f>
        <v>7.169794522161417E-2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>
        <v>2.202</v>
      </c>
      <c r="D13">
        <v>2.133</v>
      </c>
      <c r="E13" s="11">
        <f t="shared" si="0"/>
        <v>2.1675</v>
      </c>
      <c r="F13" s="12">
        <f>(E13-$E$8)</f>
        <v>2.1175000000000002</v>
      </c>
      <c r="G13" s="12">
        <f>LOG(B13)</f>
        <v>0.96049145871632635</v>
      </c>
      <c r="H13" s="12">
        <f>LOG(F13)</f>
        <v>0.32582341900274453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0.98332066114140393</v>
      </c>
      <c r="N15"/>
    </row>
    <row r="16" spans="1:20" ht="15" x14ac:dyDescent="0.25">
      <c r="A16" s="5" t="s">
        <v>11</v>
      </c>
      <c r="B16" s="11">
        <f>INTERCEPT(H9:H13,G9:G13)</f>
        <v>-0.59377921747917084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0.53300000000000003</v>
      </c>
      <c r="C22">
        <v>0.51900000000000002</v>
      </c>
      <c r="D22" s="27">
        <f>AVERAGE(B22:C22)</f>
        <v>0.52600000000000002</v>
      </c>
      <c r="E22" s="27">
        <f t="shared" ref="E22:E27" si="2">D22-E$8</f>
        <v>0.47600000000000003</v>
      </c>
      <c r="F22" s="27">
        <f>LOG(E22)</f>
        <v>-0.32239304727950679</v>
      </c>
      <c r="G22" s="28">
        <f>(F22-$B$16)/$B$15</f>
        <v>0.27598949246591498</v>
      </c>
      <c r="H22" s="28">
        <f>10^G22</f>
        <v>1.8879456706585178</v>
      </c>
      <c r="I22" s="29">
        <v>500</v>
      </c>
      <c r="J22" s="30">
        <f>(H22*I22)</f>
        <v>943.97283532925894</v>
      </c>
      <c r="K22" s="31">
        <f>(0.05*J22/1000)*1000</f>
        <v>47.198641766462949</v>
      </c>
      <c r="L22" s="32">
        <f>K22+K40+K50</f>
        <v>48.06803506084907</v>
      </c>
      <c r="M22" s="33">
        <f>(L22*1000000/50000)/1000</f>
        <v>0.96136070121698136</v>
      </c>
      <c r="N22" s="34"/>
    </row>
    <row r="23" spans="1:17" ht="15" x14ac:dyDescent="0.3">
      <c r="B23">
        <v>0.55600000000000005</v>
      </c>
      <c r="C23">
        <v>0.56200000000000006</v>
      </c>
      <c r="D23" s="27">
        <f t="shared" ref="D23:D27" si="3">AVERAGE(B23:C23)</f>
        <v>0.55900000000000005</v>
      </c>
      <c r="E23" s="27">
        <f t="shared" si="2"/>
        <v>0.50900000000000001</v>
      </c>
      <c r="F23" s="27">
        <f t="shared" ref="F23:F27" si="4">LOG(E23)</f>
        <v>-0.29328221766324125</v>
      </c>
      <c r="G23" s="28">
        <f t="shared" ref="G23:G27" si="5">(F23-$B$16)/$B$15</f>
        <v>0.30559410748791066</v>
      </c>
      <c r="H23" s="28">
        <f t="shared" ref="H23:H27" si="6">10^G23</f>
        <v>2.0211293440705616</v>
      </c>
      <c r="I23" s="29">
        <v>500</v>
      </c>
      <c r="J23" s="30">
        <f t="shared" ref="J23:J27" si="7">(H23*I23)</f>
        <v>1010.5646720352808</v>
      </c>
      <c r="K23" s="31">
        <f t="shared" ref="K23:K27" si="8">(0.05*J23/1000)*1000</f>
        <v>50.528233601764043</v>
      </c>
      <c r="L23" s="32">
        <f>K23+K41+K51</f>
        <v>51.910758731253985</v>
      </c>
      <c r="M23" s="33">
        <f t="shared" ref="M23:M27" si="9">(L23*1000000/50000)/1000</f>
        <v>1.0382151746250796</v>
      </c>
      <c r="N23" s="34"/>
    </row>
    <row r="24" spans="1:17" ht="15" x14ac:dyDescent="0.3">
      <c r="B24">
        <v>0.51200000000000001</v>
      </c>
      <c r="C24">
        <v>0.51</v>
      </c>
      <c r="D24" s="27">
        <f t="shared" si="3"/>
        <v>0.51100000000000001</v>
      </c>
      <c r="E24" s="27">
        <f t="shared" si="2"/>
        <v>0.46100000000000002</v>
      </c>
      <c r="F24" s="27">
        <f t="shared" si="4"/>
        <v>-0.33629907461035186</v>
      </c>
      <c r="G24" s="28">
        <f t="shared" si="5"/>
        <v>0.26184758751020765</v>
      </c>
      <c r="H24" s="28">
        <f t="shared" si="6"/>
        <v>1.8274587702296656</v>
      </c>
      <c r="I24" s="29">
        <v>500</v>
      </c>
      <c r="J24" s="30">
        <f t="shared" si="7"/>
        <v>913.72938511483278</v>
      </c>
      <c r="K24" s="31">
        <f t="shared" si="8"/>
        <v>45.686469255741642</v>
      </c>
      <c r="L24" s="32">
        <f t="shared" ref="L24:L27" si="10">K24+K42+K52</f>
        <v>46.784575706407651</v>
      </c>
      <c r="M24" s="33">
        <f t="shared" si="9"/>
        <v>0.93569151412815299</v>
      </c>
      <c r="N24" s="34"/>
    </row>
    <row r="25" spans="1:17" ht="15" x14ac:dyDescent="0.3">
      <c r="A25" s="1" t="s">
        <v>26</v>
      </c>
      <c r="B25" s="65">
        <v>0.45900000000000002</v>
      </c>
      <c r="C25" s="65">
        <v>0.501</v>
      </c>
      <c r="D25" s="27">
        <f t="shared" si="3"/>
        <v>0.48</v>
      </c>
      <c r="E25" s="27">
        <f t="shared" si="2"/>
        <v>0.43</v>
      </c>
      <c r="F25" s="27">
        <f t="shared" si="4"/>
        <v>-0.36653154442041347</v>
      </c>
      <c r="G25" s="28">
        <f t="shared" si="5"/>
        <v>0.2311023067439428</v>
      </c>
      <c r="H25" s="28">
        <f t="shared" si="6"/>
        <v>1.7025595330795487</v>
      </c>
      <c r="I25" s="29">
        <v>500</v>
      </c>
      <c r="J25" s="30">
        <f t="shared" si="7"/>
        <v>851.2797665397743</v>
      </c>
      <c r="K25" s="31">
        <f t="shared" si="8"/>
        <v>42.563988326988721</v>
      </c>
      <c r="L25" s="32">
        <f t="shared" si="10"/>
        <v>43.982133725751261</v>
      </c>
      <c r="M25" s="33">
        <f t="shared" si="9"/>
        <v>0.8796426745150252</v>
      </c>
      <c r="N25" s="34"/>
    </row>
    <row r="26" spans="1:17" ht="15" x14ac:dyDescent="0.3">
      <c r="B26" s="65">
        <v>0.498</v>
      </c>
      <c r="C26" s="65">
        <v>0.52800000000000002</v>
      </c>
      <c r="D26" s="27">
        <f t="shared" si="3"/>
        <v>0.51300000000000001</v>
      </c>
      <c r="E26" s="27">
        <f t="shared" si="2"/>
        <v>0.46300000000000002</v>
      </c>
      <c r="F26" s="27">
        <f t="shared" si="4"/>
        <v>-0.33441900898204685</v>
      </c>
      <c r="G26" s="28">
        <f t="shared" si="5"/>
        <v>0.26375954329696255</v>
      </c>
      <c r="H26" s="28">
        <f t="shared" si="6"/>
        <v>1.8355217849000698</v>
      </c>
      <c r="I26" s="29">
        <v>500</v>
      </c>
      <c r="J26" s="30">
        <f t="shared" si="7"/>
        <v>917.76089245003493</v>
      </c>
      <c r="K26" s="31">
        <f t="shared" si="8"/>
        <v>45.888044622501752</v>
      </c>
      <c r="L26" s="32">
        <f t="shared" si="10"/>
        <v>47.740256484331731</v>
      </c>
      <c r="M26" s="33">
        <f t="shared" si="9"/>
        <v>0.95480512968663456</v>
      </c>
      <c r="N26" s="34"/>
    </row>
    <row r="27" spans="1:17" ht="15" x14ac:dyDescent="0.3">
      <c r="B27" s="65">
        <v>0.45500000000000002</v>
      </c>
      <c r="C27" s="65">
        <v>0.47499999999999998</v>
      </c>
      <c r="D27" s="27">
        <f t="shared" si="3"/>
        <v>0.46499999999999997</v>
      </c>
      <c r="E27" s="27">
        <f t="shared" si="2"/>
        <v>0.41499999999999998</v>
      </c>
      <c r="F27" s="27">
        <f t="shared" si="4"/>
        <v>-0.38195190328790729</v>
      </c>
      <c r="G27" s="28">
        <f t="shared" si="5"/>
        <v>0.21542038376919884</v>
      </c>
      <c r="H27" s="28">
        <f t="shared" si="6"/>
        <v>1.6421785827338828</v>
      </c>
      <c r="I27" s="29">
        <v>500</v>
      </c>
      <c r="J27" s="30">
        <f t="shared" si="7"/>
        <v>821.08929136694144</v>
      </c>
      <c r="K27" s="31">
        <f t="shared" si="8"/>
        <v>41.054464568347072</v>
      </c>
      <c r="L27" s="32">
        <f t="shared" si="10"/>
        <v>42.683360240912215</v>
      </c>
      <c r="M27" s="33">
        <f t="shared" si="9"/>
        <v>0.85366720481824432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0.53300000000000003</v>
      </c>
      <c r="C31">
        <v>0.51900000000000002</v>
      </c>
      <c r="D31" s="27">
        <f t="shared" ref="D31:D36" si="11">AVERAGE(B31:C31)</f>
        <v>0.52600000000000002</v>
      </c>
      <c r="E31" s="27">
        <f t="shared" ref="E31:E36" si="12">D31-E$8</f>
        <v>0.47600000000000003</v>
      </c>
      <c r="F31" s="27">
        <f>LOG(E31)</f>
        <v>-0.32239304727950679</v>
      </c>
      <c r="G31" s="28">
        <f>(F31-$B$16)/$B$15</f>
        <v>0.27598949246591498</v>
      </c>
      <c r="H31" s="28">
        <f>10^G31</f>
        <v>1.8879456706585178</v>
      </c>
      <c r="I31" s="29">
        <v>500</v>
      </c>
      <c r="J31" s="30">
        <f>(H31*I31)</f>
        <v>943.97283532925894</v>
      </c>
      <c r="K31" s="31">
        <f>(0.05*J31/1000)*1000</f>
        <v>47.198641766462949</v>
      </c>
      <c r="L31" s="32">
        <f>K31+K50</f>
        <v>47.634900498535778</v>
      </c>
      <c r="M31" s="33">
        <f>(L31*1000000/50000)/1000</f>
        <v>0.95269800997071552</v>
      </c>
      <c r="N31" s="35"/>
      <c r="Q31"/>
    </row>
    <row r="32" spans="1:17" ht="15" x14ac:dyDescent="0.3">
      <c r="B32">
        <v>0.55600000000000005</v>
      </c>
      <c r="C32">
        <v>0.56200000000000006</v>
      </c>
      <c r="D32" s="27">
        <f t="shared" si="11"/>
        <v>0.55900000000000005</v>
      </c>
      <c r="E32" s="27">
        <f t="shared" si="12"/>
        <v>0.50900000000000001</v>
      </c>
      <c r="F32" s="27">
        <f t="shared" ref="F32:F36" si="13">LOG(E32)</f>
        <v>-0.29328221766324125</v>
      </c>
      <c r="G32" s="28">
        <f t="shared" ref="G32:G36" si="14">(F32-$B$16)/$B$15</f>
        <v>0.30559410748791066</v>
      </c>
      <c r="H32" s="28">
        <f t="shared" ref="H32:H36" si="15">10^G32</f>
        <v>2.0211293440705616</v>
      </c>
      <c r="I32" s="29">
        <v>500</v>
      </c>
      <c r="J32" s="30">
        <f t="shared" ref="J32:J36" si="16">(H32*I32)</f>
        <v>1010.5646720352808</v>
      </c>
      <c r="K32" s="31">
        <f t="shared" ref="K32:K36" si="17">(0.05*J32/1000)*1000</f>
        <v>50.528233601764043</v>
      </c>
      <c r="L32" s="32">
        <f>K32+K51</f>
        <v>51.486994412723348</v>
      </c>
      <c r="M32" s="33">
        <f t="shared" ref="M32:M36" si="18">(L32*1000000/50000)/1000</f>
        <v>1.0297398882544668</v>
      </c>
      <c r="N32" s="36"/>
      <c r="Q32"/>
    </row>
    <row r="33" spans="1:21" ht="15" x14ac:dyDescent="0.3">
      <c r="B33">
        <v>0.51200000000000001</v>
      </c>
      <c r="C33">
        <v>0.51</v>
      </c>
      <c r="D33" s="27">
        <f t="shared" si="11"/>
        <v>0.51100000000000001</v>
      </c>
      <c r="E33" s="27">
        <f t="shared" si="12"/>
        <v>0.46100000000000002</v>
      </c>
      <c r="F33" s="27">
        <f t="shared" si="13"/>
        <v>-0.33629907461035186</v>
      </c>
      <c r="G33" s="28">
        <f t="shared" si="14"/>
        <v>0.26184758751020765</v>
      </c>
      <c r="H33" s="28">
        <f t="shared" si="15"/>
        <v>1.8274587702296656</v>
      </c>
      <c r="I33" s="29">
        <v>500</v>
      </c>
      <c r="J33" s="30">
        <f t="shared" si="16"/>
        <v>913.72938511483278</v>
      </c>
      <c r="K33" s="31">
        <f t="shared" si="17"/>
        <v>45.686469255741642</v>
      </c>
      <c r="L33" s="32">
        <f t="shared" ref="L33:L36" si="19">K33+K52</f>
        <v>46.313927022316648</v>
      </c>
      <c r="M33" s="33">
        <f t="shared" si="18"/>
        <v>0.92627854044633295</v>
      </c>
      <c r="N33" s="36"/>
      <c r="Q33"/>
      <c r="R33"/>
      <c r="S33"/>
    </row>
    <row r="34" spans="1:21" ht="15" x14ac:dyDescent="0.3">
      <c r="A34" s="1" t="s">
        <v>26</v>
      </c>
      <c r="B34" s="65">
        <v>0.45900000000000002</v>
      </c>
      <c r="C34" s="65">
        <v>0.501</v>
      </c>
      <c r="D34" s="27">
        <f t="shared" si="11"/>
        <v>0.48</v>
      </c>
      <c r="E34" s="27">
        <f t="shared" si="12"/>
        <v>0.43</v>
      </c>
      <c r="F34" s="27">
        <f t="shared" si="13"/>
        <v>-0.36653154442041347</v>
      </c>
      <c r="G34" s="28">
        <f t="shared" si="14"/>
        <v>0.2311023067439428</v>
      </c>
      <c r="H34" s="28">
        <f t="shared" si="15"/>
        <v>1.7025595330795487</v>
      </c>
      <c r="I34" s="29">
        <v>500</v>
      </c>
      <c r="J34" s="30">
        <f t="shared" si="16"/>
        <v>851.2797665397743</v>
      </c>
      <c r="K34" s="31">
        <f t="shared" si="17"/>
        <v>42.563988326988721</v>
      </c>
      <c r="L34" s="32">
        <f t="shared" si="19"/>
        <v>43.608283779420283</v>
      </c>
      <c r="M34" s="33">
        <f t="shared" si="18"/>
        <v>0.87216567558840574</v>
      </c>
      <c r="N34" s="36"/>
      <c r="Q34"/>
      <c r="R34"/>
      <c r="S34"/>
    </row>
    <row r="35" spans="1:21" ht="15" x14ac:dyDescent="0.3">
      <c r="B35" s="65">
        <v>0.498</v>
      </c>
      <c r="C35" s="65">
        <v>0.52800000000000002</v>
      </c>
      <c r="D35" s="27">
        <f t="shared" si="11"/>
        <v>0.51300000000000001</v>
      </c>
      <c r="E35" s="27">
        <f t="shared" si="12"/>
        <v>0.46300000000000002</v>
      </c>
      <c r="F35" s="27">
        <f t="shared" si="13"/>
        <v>-0.33441900898204685</v>
      </c>
      <c r="G35" s="28">
        <f t="shared" si="14"/>
        <v>0.26375954329696255</v>
      </c>
      <c r="H35" s="28">
        <f t="shared" si="15"/>
        <v>1.8355217849000698</v>
      </c>
      <c r="I35" s="29">
        <v>500</v>
      </c>
      <c r="J35" s="30">
        <f t="shared" si="16"/>
        <v>917.76089245003493</v>
      </c>
      <c r="K35" s="31">
        <f t="shared" si="17"/>
        <v>45.888044622501752</v>
      </c>
      <c r="L35" s="32">
        <f t="shared" si="19"/>
        <v>47.291497366549962</v>
      </c>
      <c r="M35" s="33">
        <f t="shared" si="18"/>
        <v>0.94582994733099912</v>
      </c>
      <c r="N35" s="36"/>
      <c r="Q35"/>
      <c r="R35"/>
      <c r="S35"/>
    </row>
    <row r="36" spans="1:21" ht="15" x14ac:dyDescent="0.3">
      <c r="B36" s="65">
        <v>0.45500000000000002</v>
      </c>
      <c r="C36" s="65">
        <v>0.47499999999999998</v>
      </c>
      <c r="D36" s="27">
        <f t="shared" si="11"/>
        <v>0.46499999999999997</v>
      </c>
      <c r="E36" s="27">
        <f t="shared" si="12"/>
        <v>0.41499999999999998</v>
      </c>
      <c r="F36" s="27">
        <f t="shared" si="13"/>
        <v>-0.38195190328790729</v>
      </c>
      <c r="G36" s="28">
        <f t="shared" si="14"/>
        <v>0.21542038376919884</v>
      </c>
      <c r="H36" s="28">
        <f t="shared" si="15"/>
        <v>1.6421785827338828</v>
      </c>
      <c r="I36" s="29">
        <v>500</v>
      </c>
      <c r="J36" s="30">
        <f t="shared" si="16"/>
        <v>821.08929136694144</v>
      </c>
      <c r="K36" s="31">
        <f t="shared" si="17"/>
        <v>41.054464568347072</v>
      </c>
      <c r="L36" s="32">
        <f t="shared" si="19"/>
        <v>42.193935512445734</v>
      </c>
      <c r="M36" s="33">
        <f t="shared" si="18"/>
        <v>0.8438787102489147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0.11700000000000001</v>
      </c>
      <c r="C40">
        <v>0.124</v>
      </c>
      <c r="D40" s="27">
        <f>AVERAGE(B40:C40)</f>
        <v>0.1205</v>
      </c>
      <c r="E40" s="27">
        <f t="shared" ref="E40:E45" si="20">D40-E$8</f>
        <v>7.0499999999999993E-2</v>
      </c>
      <c r="F40" s="27">
        <f t="shared" ref="F40:F45" si="21">LOG(E40)</f>
        <v>-1.1518108830086013</v>
      </c>
      <c r="G40" s="28">
        <f t="shared" ref="G40:G45" si="22">(F40-$B$16)/$B$15</f>
        <v>-0.5674971426733646</v>
      </c>
      <c r="H40" s="27">
        <f t="shared" ref="H40:H45" si="23">10^G40</f>
        <v>0.27070910144580707</v>
      </c>
      <c r="I40" s="41">
        <v>16</v>
      </c>
      <c r="J40" s="42">
        <f t="shared" ref="J40:J45" si="24">H40*I40</f>
        <v>4.331345623132913</v>
      </c>
      <c r="K40" s="30">
        <f>(0.1*J40/1000)*1000</f>
        <v>0.43313456231329134</v>
      </c>
      <c r="L40" s="43">
        <f>K40*100/L22</f>
        <v>0.90108647412982157</v>
      </c>
      <c r="M40" s="30">
        <f>AVERAGE(L40:L42)</f>
        <v>0.90780332087042981</v>
      </c>
      <c r="N40" s="44">
        <f>STDEV(L40:L42)</f>
        <v>9.5007633108655523E-2</v>
      </c>
      <c r="R40"/>
      <c r="S40"/>
      <c r="T40"/>
      <c r="U40"/>
    </row>
    <row r="41" spans="1:21" ht="15" x14ac:dyDescent="0.3">
      <c r="B41">
        <v>0.11700000000000001</v>
      </c>
      <c r="C41">
        <v>0.121</v>
      </c>
      <c r="D41" s="27">
        <f t="shared" ref="D41:D45" si="25">AVERAGE(B41:C41)</f>
        <v>0.11899999999999999</v>
      </c>
      <c r="E41" s="27">
        <f t="shared" si="20"/>
        <v>6.8999999999999992E-2</v>
      </c>
      <c r="F41" s="27">
        <f t="shared" si="21"/>
        <v>-1.1611509092627448</v>
      </c>
      <c r="G41" s="28">
        <f t="shared" si="22"/>
        <v>-0.57699559686357949</v>
      </c>
      <c r="H41" s="27">
        <f t="shared" si="23"/>
        <v>0.2648526990816486</v>
      </c>
      <c r="I41" s="41">
        <v>16</v>
      </c>
      <c r="J41" s="42">
        <f t="shared" si="24"/>
        <v>4.2376431853063776</v>
      </c>
      <c r="K41" s="30">
        <f t="shared" ref="K41:K45" si="26">(0.1*J41/1000)*1000</f>
        <v>0.42376431853063778</v>
      </c>
      <c r="L41" s="43">
        <f t="shared" ref="L41:L45" si="27">K41*100/L23</f>
        <v>0.81633235361574741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0.128</v>
      </c>
      <c r="C42">
        <v>0.125</v>
      </c>
      <c r="D42" s="27">
        <f t="shared" si="25"/>
        <v>0.1265</v>
      </c>
      <c r="E42" s="27">
        <f t="shared" si="20"/>
        <v>7.6499999999999999E-2</v>
      </c>
      <c r="F42" s="27">
        <f t="shared" si="21"/>
        <v>-1.1163385648463824</v>
      </c>
      <c r="G42" s="28">
        <f t="shared" si="22"/>
        <v>-0.53142313389473894</v>
      </c>
      <c r="H42" s="27">
        <f t="shared" si="23"/>
        <v>0.29415542755687657</v>
      </c>
      <c r="I42" s="41">
        <v>16</v>
      </c>
      <c r="J42" s="42">
        <f t="shared" si="24"/>
        <v>4.7064868409100251</v>
      </c>
      <c r="K42" s="30">
        <f t="shared" si="26"/>
        <v>0.47064868409100252</v>
      </c>
      <c r="L42" s="43">
        <f t="shared" si="27"/>
        <v>1.0059911348657204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0.108</v>
      </c>
      <c r="C43">
        <v>0.114</v>
      </c>
      <c r="D43" s="27">
        <f t="shared" si="25"/>
        <v>0.111</v>
      </c>
      <c r="E43" s="27">
        <f t="shared" si="20"/>
        <v>6.0999999999999999E-2</v>
      </c>
      <c r="F43" s="27">
        <f t="shared" si="21"/>
        <v>-1.2146701649892331</v>
      </c>
      <c r="G43" s="28">
        <f t="shared" si="22"/>
        <v>-0.63142266001952396</v>
      </c>
      <c r="H43" s="27">
        <f t="shared" si="23"/>
        <v>0.23365621645685899</v>
      </c>
      <c r="I43" s="41">
        <v>16</v>
      </c>
      <c r="J43" s="42">
        <f t="shared" si="24"/>
        <v>3.7384994633097439</v>
      </c>
      <c r="K43" s="30">
        <f t="shared" si="26"/>
        <v>0.3738499463309744</v>
      </c>
      <c r="L43" s="43">
        <f t="shared" si="27"/>
        <v>0.85000411453909896</v>
      </c>
      <c r="M43" s="30">
        <f>AVERAGE(L43:L45)</f>
        <v>0.9788820576181303</v>
      </c>
      <c r="N43" s="44">
        <f>STDEV(L43:L45)</f>
        <v>0.15209231499018463</v>
      </c>
      <c r="R43"/>
      <c r="S43"/>
      <c r="T43"/>
      <c r="U43"/>
    </row>
    <row r="44" spans="1:21" ht="15" x14ac:dyDescent="0.3">
      <c r="A44" s="45"/>
      <c r="B44">
        <v>0.124</v>
      </c>
      <c r="C44">
        <v>0.122</v>
      </c>
      <c r="D44" s="27">
        <f t="shared" si="25"/>
        <v>0.123</v>
      </c>
      <c r="E44" s="27">
        <f t="shared" si="20"/>
        <v>7.2999999999999995E-2</v>
      </c>
      <c r="F44" s="27">
        <f t="shared" si="21"/>
        <v>-1.1366771398795441</v>
      </c>
      <c r="G44" s="28">
        <f t="shared" si="22"/>
        <v>-0.55210669708719073</v>
      </c>
      <c r="H44" s="27">
        <f t="shared" si="23"/>
        <v>0.28047444861360749</v>
      </c>
      <c r="I44" s="41">
        <v>16</v>
      </c>
      <c r="J44" s="42">
        <f t="shared" si="24"/>
        <v>4.4875911778177198</v>
      </c>
      <c r="K44" s="30">
        <f t="shared" si="26"/>
        <v>0.44875911778177202</v>
      </c>
      <c r="L44" s="43">
        <f t="shared" si="27"/>
        <v>0.94000148057238442</v>
      </c>
      <c r="M44" s="30"/>
      <c r="N44" s="44"/>
      <c r="R44"/>
      <c r="S44"/>
      <c r="T44"/>
      <c r="U44"/>
    </row>
    <row r="45" spans="1:21" ht="15" x14ac:dyDescent="0.3">
      <c r="A45" s="46"/>
      <c r="B45">
        <v>0.13100000000000001</v>
      </c>
      <c r="C45">
        <v>0.128</v>
      </c>
      <c r="D45" s="27">
        <f t="shared" si="25"/>
        <v>0.1295</v>
      </c>
      <c r="E45" s="27">
        <f t="shared" si="20"/>
        <v>7.9500000000000001E-2</v>
      </c>
      <c r="F45" s="27">
        <f t="shared" si="21"/>
        <v>-1.0996328713435297</v>
      </c>
      <c r="G45" s="28">
        <f t="shared" si="22"/>
        <v>-0.5144340741067942</v>
      </c>
      <c r="H45" s="27">
        <f t="shared" si="23"/>
        <v>0.3058904552915514</v>
      </c>
      <c r="I45" s="41">
        <v>16</v>
      </c>
      <c r="J45" s="42">
        <f t="shared" si="24"/>
        <v>4.8942472846648224</v>
      </c>
      <c r="K45" s="30">
        <f t="shared" si="26"/>
        <v>0.48942472846648227</v>
      </c>
      <c r="L45" s="43">
        <f t="shared" si="27"/>
        <v>1.1466405777429074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0.123</v>
      </c>
      <c r="C50">
        <v>0.11899999999999999</v>
      </c>
      <c r="D50" s="27">
        <f>AVERAGE(B50:C50)</f>
        <v>0.121</v>
      </c>
      <c r="E50" s="27">
        <f t="shared" ref="E50:E55" si="28">D50-E$8</f>
        <v>7.0999999999999994E-2</v>
      </c>
      <c r="F50" s="27">
        <f t="shared" ref="F50:F55" si="29">LOG(E50)</f>
        <v>-1.1487416512809248</v>
      </c>
      <c r="G50" s="28">
        <f t="shared" ref="G50:G55" si="30">(F50-$B$16)/$B$15</f>
        <v>-0.56437584984492561</v>
      </c>
      <c r="H50" s="27">
        <f t="shared" ref="H50:H55" si="31">10^G50</f>
        <v>0.27266170754551738</v>
      </c>
      <c r="I50" s="41">
        <v>16</v>
      </c>
      <c r="J50" s="42">
        <f t="shared" ref="J50:J55" si="32">H50*I50</f>
        <v>4.3625873207282782</v>
      </c>
      <c r="K50" s="30">
        <f>(0.1*J50/1000)*1000</f>
        <v>0.43625873207282784</v>
      </c>
      <c r="L50" s="43">
        <f t="shared" ref="L50:L55" si="33">K50*100/L31</f>
        <v>0.91583844514640644</v>
      </c>
      <c r="M50" s="30">
        <f>AVERAGE(L50:L52)</f>
        <v>1.3775910061875214</v>
      </c>
      <c r="N50" s="44">
        <f>STDEV(L50:L52)</f>
        <v>0.47356340266274727</v>
      </c>
      <c r="O50" s="48">
        <f>L50/L40</f>
        <v>1.0163713155619507</v>
      </c>
      <c r="P50" s="30">
        <f>AVERAGE(O50:O52)</f>
        <v>1.5480677000234573</v>
      </c>
      <c r="Q50" s="44">
        <f>STDEV(O50:O52)</f>
        <v>0.65596771680312937</v>
      </c>
      <c r="S50"/>
      <c r="T50"/>
    </row>
    <row r="51" spans="1:25" ht="15" x14ac:dyDescent="0.3">
      <c r="B51">
        <v>0.20100000000000001</v>
      </c>
      <c r="C51">
        <v>0.20699999999999999</v>
      </c>
      <c r="D51" s="27">
        <f t="shared" ref="D51:D55" si="34">AVERAGE(B51:C51)</f>
        <v>0.20400000000000001</v>
      </c>
      <c r="E51" s="27">
        <f t="shared" si="28"/>
        <v>0.15400000000000003</v>
      </c>
      <c r="F51" s="27">
        <f t="shared" si="29"/>
        <v>-0.8124792791635369</v>
      </c>
      <c r="G51" s="28">
        <f t="shared" si="30"/>
        <v>-0.22240970857920014</v>
      </c>
      <c r="H51" s="27">
        <f t="shared" si="31"/>
        <v>0.59922550684956721</v>
      </c>
      <c r="I51" s="41">
        <v>16</v>
      </c>
      <c r="J51" s="42">
        <f t="shared" si="32"/>
        <v>9.5876081095930754</v>
      </c>
      <c r="K51" s="30">
        <f t="shared" ref="K51:K55" si="35">(0.1*J51/1000)*1000</f>
        <v>0.95876081095930754</v>
      </c>
      <c r="L51" s="43">
        <f t="shared" si="33"/>
        <v>1.8621417348113465</v>
      </c>
      <c r="M51" s="30"/>
      <c r="N51" s="44"/>
      <c r="O51" s="2">
        <f t="shared" ref="O51:O55" si="36">L51/L41</f>
        <v>2.2811073535961652</v>
      </c>
      <c r="P51" s="30"/>
      <c r="Q51" s="44"/>
      <c r="S51"/>
      <c r="T51"/>
    </row>
    <row r="52" spans="1:25" ht="15" x14ac:dyDescent="0.3">
      <c r="B52">
        <v>0.153</v>
      </c>
      <c r="C52">
        <v>0.15</v>
      </c>
      <c r="D52" s="27">
        <f t="shared" si="34"/>
        <v>0.1515</v>
      </c>
      <c r="E52" s="27">
        <f t="shared" si="28"/>
        <v>0.10149999999999999</v>
      </c>
      <c r="F52" s="27">
        <f t="shared" si="29"/>
        <v>-0.99353395775076836</v>
      </c>
      <c r="G52" s="28">
        <f t="shared" si="30"/>
        <v>-0.40653548335654449</v>
      </c>
      <c r="H52" s="27">
        <f t="shared" si="31"/>
        <v>0.39216110410937777</v>
      </c>
      <c r="I52" s="41">
        <v>16</v>
      </c>
      <c r="J52" s="42">
        <f t="shared" si="32"/>
        <v>6.2745776657500443</v>
      </c>
      <c r="K52" s="30">
        <f t="shared" si="35"/>
        <v>0.62745776657500452</v>
      </c>
      <c r="L52" s="43">
        <f t="shared" si="33"/>
        <v>1.3547928386048114</v>
      </c>
      <c r="M52" s="30"/>
      <c r="N52" s="44"/>
      <c r="O52" s="2">
        <f t="shared" si="36"/>
        <v>1.3467244309122555</v>
      </c>
      <c r="P52" s="30"/>
      <c r="Q52" s="44"/>
      <c r="S52"/>
      <c r="T52"/>
    </row>
    <row r="53" spans="1:25" ht="15" x14ac:dyDescent="0.3">
      <c r="A53" s="1" t="s">
        <v>26</v>
      </c>
      <c r="B53">
        <v>0.21299999999999999</v>
      </c>
      <c r="C53">
        <v>0.222</v>
      </c>
      <c r="D53" s="27">
        <f t="shared" si="34"/>
        <v>0.2175</v>
      </c>
      <c r="E53" s="27">
        <f t="shared" si="28"/>
        <v>0.16749999999999998</v>
      </c>
      <c r="F53" s="27">
        <f t="shared" si="29"/>
        <v>-0.77598518862713606</v>
      </c>
      <c r="G53" s="28">
        <f t="shared" si="30"/>
        <v>-0.18529659585965269</v>
      </c>
      <c r="H53" s="27">
        <f t="shared" si="31"/>
        <v>0.65268465776972617</v>
      </c>
      <c r="I53" s="41">
        <v>16</v>
      </c>
      <c r="J53" s="42">
        <f t="shared" si="32"/>
        <v>10.442954524315619</v>
      </c>
      <c r="K53" s="30">
        <f t="shared" si="35"/>
        <v>1.044295452431562</v>
      </c>
      <c r="L53" s="43">
        <f t="shared" si="33"/>
        <v>2.3947180717173469</v>
      </c>
      <c r="M53" s="30">
        <f>AVERAGE(L53:L55)</f>
        <v>2.6876460937772286</v>
      </c>
      <c r="N53" s="44">
        <f>STDEV(L53:L55)</f>
        <v>0.2866910592057112</v>
      </c>
      <c r="O53" s="2">
        <f t="shared" si="36"/>
        <v>2.8173017409637411</v>
      </c>
      <c r="P53" s="30">
        <f>AVERAGE(O53:O55)</f>
        <v>2.7765253150662681</v>
      </c>
      <c r="Q53" s="44">
        <f>STDEV(O53:O55)</f>
        <v>0.40249940067005252</v>
      </c>
      <c r="S53"/>
      <c r="T53"/>
    </row>
    <row r="54" spans="1:25" ht="15" x14ac:dyDescent="0.3">
      <c r="A54" s="45"/>
      <c r="B54">
        <v>0.27700000000000002</v>
      </c>
      <c r="C54">
        <v>0.27100000000000002</v>
      </c>
      <c r="D54" s="27">
        <f t="shared" si="34"/>
        <v>0.27400000000000002</v>
      </c>
      <c r="E54" s="27">
        <f t="shared" si="28"/>
        <v>0.22400000000000003</v>
      </c>
      <c r="F54" s="27">
        <f t="shared" si="29"/>
        <v>-0.64975198166583714</v>
      </c>
      <c r="G54" s="28">
        <f t="shared" si="30"/>
        <v>-5.692218865989767E-2</v>
      </c>
      <c r="H54" s="27">
        <f t="shared" si="31"/>
        <v>0.87715796503012977</v>
      </c>
      <c r="I54" s="41">
        <v>16</v>
      </c>
      <c r="J54" s="42">
        <f t="shared" si="32"/>
        <v>14.034527440482076</v>
      </c>
      <c r="K54" s="30">
        <f t="shared" si="35"/>
        <v>1.4034527440482076</v>
      </c>
      <c r="L54" s="43">
        <f t="shared" si="33"/>
        <v>2.9676640034681845</v>
      </c>
      <c r="M54" s="30"/>
      <c r="N54" s="44"/>
      <c r="O54" s="2">
        <f t="shared" si="36"/>
        <v>3.1570843927406567</v>
      </c>
      <c r="P54" s="30"/>
      <c r="Q54" s="44"/>
      <c r="S54"/>
      <c r="T54"/>
    </row>
    <row r="55" spans="1:25" ht="15" x14ac:dyDescent="0.3">
      <c r="A55" s="46"/>
      <c r="B55">
        <v>0.23300000000000001</v>
      </c>
      <c r="C55">
        <v>0.23200000000000001</v>
      </c>
      <c r="D55" s="27">
        <f t="shared" si="34"/>
        <v>0.23250000000000001</v>
      </c>
      <c r="E55" s="27">
        <f t="shared" si="28"/>
        <v>0.1825</v>
      </c>
      <c r="F55" s="27">
        <f t="shared" si="29"/>
        <v>-0.7387371312075065</v>
      </c>
      <c r="G55" s="28">
        <f t="shared" si="30"/>
        <v>-0.14741672727599725</v>
      </c>
      <c r="H55" s="27">
        <f t="shared" si="31"/>
        <v>0.71216934006166233</v>
      </c>
      <c r="I55" s="41">
        <v>16</v>
      </c>
      <c r="J55" s="42">
        <f t="shared" si="32"/>
        <v>11.394709440986597</v>
      </c>
      <c r="K55" s="30">
        <f t="shared" si="35"/>
        <v>1.1394709440986597</v>
      </c>
      <c r="L55" s="43">
        <f t="shared" si="33"/>
        <v>2.700556206146155</v>
      </c>
      <c r="M55" s="30"/>
      <c r="N55" s="44"/>
      <c r="O55" s="2">
        <f t="shared" si="36"/>
        <v>2.3551898114944061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1.5480677000234573</v>
      </c>
      <c r="O58" s="30">
        <f>Q50</f>
        <v>0.65596771680312937</v>
      </c>
    </row>
    <row r="59" spans="1:25" ht="15" x14ac:dyDescent="0.3">
      <c r="D59"/>
      <c r="E59"/>
      <c r="G59"/>
      <c r="M59" s="2" t="s">
        <v>26</v>
      </c>
      <c r="N59" s="30">
        <f>P53</f>
        <v>2.7765253150662681</v>
      </c>
      <c r="O59" s="30">
        <f>Q53</f>
        <v>0.40249940067005252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0.90780332087042981</v>
      </c>
      <c r="C65" s="30">
        <f>N40</f>
        <v>9.5007633108655523E-2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1.3775910061875214</v>
      </c>
      <c r="C66" s="30">
        <f>N50</f>
        <v>0.47356340266274727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0.9788820576181303</v>
      </c>
      <c r="C67" s="30">
        <f>N43</f>
        <v>0.15209231499018463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2.6876460937772286</v>
      </c>
      <c r="C68" s="30">
        <f>N53</f>
        <v>0.2866910592057112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8" zoomScale="80" zoomScaleNormal="80" workbookViewId="0">
      <selection activeCell="B59" sqref="B59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42521</v>
      </c>
    </row>
    <row r="2" spans="1:20" x14ac:dyDescent="0.2">
      <c r="A2" s="1" t="s">
        <v>1</v>
      </c>
      <c r="B2" s="2">
        <v>85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4.8000000000000001E-2</v>
      </c>
      <c r="D8">
        <v>5.1999999999999998E-2</v>
      </c>
      <c r="E8" s="11">
        <f t="shared" ref="E8:E13" si="0">AVERAGE(C8:D8)</f>
        <v>0.05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>
        <v>8.3000000000000004E-2</v>
      </c>
      <c r="D9">
        <v>8.5999999999999993E-2</v>
      </c>
      <c r="E9" s="11">
        <f t="shared" si="0"/>
        <v>8.4499999999999992E-2</v>
      </c>
      <c r="F9" s="12">
        <f>(E9-$E$8)</f>
        <v>3.4499999999999989E-2</v>
      </c>
      <c r="G9" s="12">
        <f>LOG(B9)</f>
        <v>-0.86341728222799241</v>
      </c>
      <c r="H9" s="12">
        <f>LOG(F9)</f>
        <v>-1.462180904926726</v>
      </c>
      <c r="N9"/>
      <c r="O9"/>
      <c r="P9"/>
    </row>
    <row r="10" spans="1:20" ht="15" x14ac:dyDescent="0.3">
      <c r="A10" s="10">
        <v>10.4</v>
      </c>
      <c r="B10" s="10">
        <f t="shared" ref="B10:B12" si="1">A10/23</f>
        <v>0.45217391304347826</v>
      </c>
      <c r="C10">
        <v>0.16</v>
      </c>
      <c r="D10">
        <v>0.18</v>
      </c>
      <c r="E10" s="11">
        <f t="shared" si="0"/>
        <v>0.16999999999999998</v>
      </c>
      <c r="F10" s="12">
        <f>(E10-$E$8)</f>
        <v>0.11999999999999998</v>
      </c>
      <c r="G10" s="12">
        <f>LOG(B10)</f>
        <v>-0.34469449671881253</v>
      </c>
      <c r="H10" s="12">
        <f>LOG(F10)</f>
        <v>-0.92081875395237522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>
        <v>0.41899999999999998</v>
      </c>
      <c r="D11">
        <v>0.40699999999999997</v>
      </c>
      <c r="E11" s="11">
        <f t="shared" si="0"/>
        <v>0.41299999999999998</v>
      </c>
      <c r="F11" s="12">
        <f>(E11-$E$8)</f>
        <v>0.36299999999999999</v>
      </c>
      <c r="G11" s="12">
        <f>LOG(B11)</f>
        <v>0.13658271777200767</v>
      </c>
      <c r="H11" s="12">
        <f>LOG(F11)</f>
        <v>-0.44009337496388751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1"/>
        <v>4.6086956521739131</v>
      </c>
      <c r="C12">
        <v>1.2</v>
      </c>
      <c r="D12">
        <v>1.2589999999999999</v>
      </c>
      <c r="E12" s="11">
        <f t="shared" si="0"/>
        <v>1.2294999999999998</v>
      </c>
      <c r="F12" s="12">
        <f>(E12-$E$8)</f>
        <v>1.1794999999999998</v>
      </c>
      <c r="G12" s="12">
        <f>LOG(B12)</f>
        <v>0.66357802924717735</v>
      </c>
      <c r="H12" s="12">
        <f>LOG(F12)</f>
        <v>7.169794522161417E-2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>
        <v>2.202</v>
      </c>
      <c r="D13">
        <v>2.133</v>
      </c>
      <c r="E13" s="11">
        <f t="shared" si="0"/>
        <v>2.1675</v>
      </c>
      <c r="F13" s="12">
        <f>(E13-$E$8)</f>
        <v>2.1175000000000002</v>
      </c>
      <c r="G13" s="12">
        <f>LOG(B13)</f>
        <v>0.96049145871632635</v>
      </c>
      <c r="H13" s="12">
        <f>LOG(F13)</f>
        <v>0.32582341900274453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0.98332066114140393</v>
      </c>
      <c r="N15"/>
    </row>
    <row r="16" spans="1:20" ht="15" x14ac:dyDescent="0.25">
      <c r="A16" s="5" t="s">
        <v>11</v>
      </c>
      <c r="B16" s="11">
        <f>INTERCEPT(H9:H13,G9:G13)</f>
        <v>-0.59377921747917084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0.53400000000000003</v>
      </c>
      <c r="C22">
        <v>0.54500000000000004</v>
      </c>
      <c r="D22" s="27">
        <f>AVERAGE(B22:C22)</f>
        <v>0.53950000000000009</v>
      </c>
      <c r="E22" s="27">
        <f t="shared" ref="E22:E27" si="2">D22-E$8</f>
        <v>0.4895000000000001</v>
      </c>
      <c r="F22" s="27">
        <f>LOG(E22)</f>
        <v>-0.31024730386084326</v>
      </c>
      <c r="G22" s="28">
        <f>(F22-$B$16)/$B$15</f>
        <v>0.28834125511937658</v>
      </c>
      <c r="H22" s="28">
        <f>10^G22</f>
        <v>1.9424115647927209</v>
      </c>
      <c r="I22" s="29">
        <v>500</v>
      </c>
      <c r="J22" s="30">
        <f>(H22*I22)</f>
        <v>971.20578239636052</v>
      </c>
      <c r="K22" s="31">
        <f>(0.05*J22/1000)*1000</f>
        <v>48.56028911981803</v>
      </c>
      <c r="L22" s="32">
        <f>K22+K40+K50</f>
        <v>49.274270376021619</v>
      </c>
      <c r="M22" s="33">
        <f>(L22*1000000/50000)/1000</f>
        <v>0.98548540752043234</v>
      </c>
      <c r="N22" s="34"/>
    </row>
    <row r="23" spans="1:17" ht="15" x14ac:dyDescent="0.3">
      <c r="B23">
        <v>0.502</v>
      </c>
      <c r="C23">
        <v>0.501</v>
      </c>
      <c r="D23" s="27">
        <f t="shared" ref="D23:D27" si="3">AVERAGE(B23:C23)</f>
        <v>0.50150000000000006</v>
      </c>
      <c r="E23" s="27">
        <f t="shared" si="2"/>
        <v>0.45150000000000007</v>
      </c>
      <c r="F23" s="27">
        <f t="shared" ref="F23:F27" si="4">LOG(E23)</f>
        <v>-0.34534224535047536</v>
      </c>
      <c r="G23" s="28">
        <f t="shared" ref="G23:G27" si="5">(F23-$B$16)/$B$15</f>
        <v>0.2526510241738627</v>
      </c>
      <c r="H23" s="28">
        <f t="shared" ref="H23:H27" si="6">10^G23</f>
        <v>1.7891675968362752</v>
      </c>
      <c r="I23" s="29">
        <v>500</v>
      </c>
      <c r="J23" s="30">
        <f t="shared" ref="J23:J27" si="7">(H23*I23)</f>
        <v>894.58379841813758</v>
      </c>
      <c r="K23" s="31">
        <f t="shared" ref="K23:K27" si="8">(0.05*J23/1000)*1000</f>
        <v>44.729189920906883</v>
      </c>
      <c r="L23" s="32">
        <f>K23+K41+K51</f>
        <v>45.302771851880486</v>
      </c>
      <c r="M23" s="33">
        <f t="shared" ref="M23:M27" si="9">(L23*1000000/50000)/1000</f>
        <v>0.9060554370376096</v>
      </c>
      <c r="N23" s="34"/>
    </row>
    <row r="24" spans="1:17" ht="15" x14ac:dyDescent="0.3">
      <c r="B24">
        <v>0.47199999999999998</v>
      </c>
      <c r="C24">
        <v>0.47699999999999998</v>
      </c>
      <c r="D24" s="27">
        <f t="shared" si="3"/>
        <v>0.47449999999999998</v>
      </c>
      <c r="E24" s="27">
        <f t="shared" si="2"/>
        <v>0.42449999999999999</v>
      </c>
      <c r="F24" s="27">
        <f t="shared" si="4"/>
        <v>-0.37212230542002855</v>
      </c>
      <c r="G24" s="28">
        <f t="shared" si="5"/>
        <v>0.22541671381322423</v>
      </c>
      <c r="H24" s="28">
        <f t="shared" si="6"/>
        <v>1.6804156355644992</v>
      </c>
      <c r="I24" s="29">
        <v>500</v>
      </c>
      <c r="J24" s="30">
        <f t="shared" si="7"/>
        <v>840.20781778224966</v>
      </c>
      <c r="K24" s="31">
        <f t="shared" si="8"/>
        <v>42.010390889112486</v>
      </c>
      <c r="L24" s="32">
        <f t="shared" ref="L24:L27" si="10">K24+K42+K52</f>
        <v>42.6276181630517</v>
      </c>
      <c r="M24" s="33">
        <f t="shared" si="9"/>
        <v>0.85255236326103412</v>
      </c>
      <c r="N24" s="34"/>
    </row>
    <row r="25" spans="1:17" ht="15" x14ac:dyDescent="0.3">
      <c r="A25" s="1" t="s">
        <v>26</v>
      </c>
      <c r="B25">
        <v>0.46600000000000003</v>
      </c>
      <c r="C25">
        <v>0.45700000000000002</v>
      </c>
      <c r="D25" s="27">
        <f t="shared" si="3"/>
        <v>0.46150000000000002</v>
      </c>
      <c r="E25" s="27">
        <f t="shared" si="2"/>
        <v>0.41150000000000003</v>
      </c>
      <c r="F25" s="27">
        <f t="shared" si="4"/>
        <v>-0.38563016045171133</v>
      </c>
      <c r="G25" s="28">
        <f t="shared" si="5"/>
        <v>0.21167973505798957</v>
      </c>
      <c r="H25" s="28">
        <f t="shared" si="6"/>
        <v>1.6280949719109181</v>
      </c>
      <c r="I25" s="29">
        <v>500</v>
      </c>
      <c r="J25" s="30">
        <f t="shared" si="7"/>
        <v>814.04748595545902</v>
      </c>
      <c r="K25" s="31">
        <f t="shared" si="8"/>
        <v>40.702374297772955</v>
      </c>
      <c r="L25" s="32">
        <f t="shared" si="10"/>
        <v>41.665593163419118</v>
      </c>
      <c r="M25" s="33">
        <f t="shared" si="9"/>
        <v>0.83331186326838236</v>
      </c>
      <c r="N25" s="34"/>
    </row>
    <row r="26" spans="1:17" ht="15" x14ac:dyDescent="0.3">
      <c r="B26">
        <v>0.503</v>
      </c>
      <c r="C26">
        <v>0.48499999999999999</v>
      </c>
      <c r="D26" s="27">
        <f t="shared" si="3"/>
        <v>0.49399999999999999</v>
      </c>
      <c r="E26" s="27">
        <f t="shared" si="2"/>
        <v>0.44400000000000001</v>
      </c>
      <c r="F26" s="27">
        <f t="shared" si="4"/>
        <v>-0.35261702988538018</v>
      </c>
      <c r="G26" s="28">
        <f t="shared" si="5"/>
        <v>0.24525284286598645</v>
      </c>
      <c r="H26" s="28">
        <f t="shared" si="6"/>
        <v>1.7589473613796773</v>
      </c>
      <c r="I26" s="29">
        <v>500</v>
      </c>
      <c r="J26" s="30">
        <f t="shared" si="7"/>
        <v>879.47368068983872</v>
      </c>
      <c r="K26" s="31">
        <f t="shared" si="8"/>
        <v>43.973684034491939</v>
      </c>
      <c r="L26" s="32">
        <f t="shared" si="10"/>
        <v>44.862046852205758</v>
      </c>
      <c r="M26" s="33">
        <f t="shared" si="9"/>
        <v>0.89724093704411523</v>
      </c>
      <c r="N26" s="34"/>
    </row>
    <row r="27" spans="1:17" ht="15" x14ac:dyDescent="0.3">
      <c r="B27">
        <v>0.44900000000000001</v>
      </c>
      <c r="C27">
        <v>0.44900000000000001</v>
      </c>
      <c r="D27" s="27">
        <f t="shared" si="3"/>
        <v>0.44900000000000001</v>
      </c>
      <c r="E27" s="27">
        <f t="shared" si="2"/>
        <v>0.39900000000000002</v>
      </c>
      <c r="F27" s="27">
        <f t="shared" si="4"/>
        <v>-0.39902710431325172</v>
      </c>
      <c r="G27" s="28">
        <f t="shared" si="5"/>
        <v>0.19805554877679243</v>
      </c>
      <c r="H27" s="28">
        <f t="shared" si="6"/>
        <v>1.5778130682131417</v>
      </c>
      <c r="I27" s="29">
        <v>500</v>
      </c>
      <c r="J27" s="30">
        <f t="shared" si="7"/>
        <v>788.9065341065708</v>
      </c>
      <c r="K27" s="31">
        <f t="shared" si="8"/>
        <v>39.44532670532854</v>
      </c>
      <c r="L27" s="32">
        <f t="shared" si="10"/>
        <v>40.657021329606614</v>
      </c>
      <c r="M27" s="33">
        <f t="shared" si="9"/>
        <v>0.81314042659213226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0.53400000000000003</v>
      </c>
      <c r="C31">
        <v>0.54500000000000004</v>
      </c>
      <c r="D31" s="27">
        <f t="shared" ref="D31:D36" si="11">AVERAGE(B31:C31)</f>
        <v>0.53950000000000009</v>
      </c>
      <c r="E31" s="27">
        <f t="shared" ref="E31:E36" si="12">D31-E$8</f>
        <v>0.4895000000000001</v>
      </c>
      <c r="F31" s="27">
        <f>LOG(E31)</f>
        <v>-0.31024730386084326</v>
      </c>
      <c r="G31" s="28">
        <f>(F31-$B$16)/$B$15</f>
        <v>0.28834125511937658</v>
      </c>
      <c r="H31" s="28">
        <f>10^G31</f>
        <v>1.9424115647927209</v>
      </c>
      <c r="I31" s="29">
        <v>500</v>
      </c>
      <c r="J31" s="30">
        <f>(H31*I31)</f>
        <v>971.20578239636052</v>
      </c>
      <c r="K31" s="31">
        <f>(0.05*J31/1000)*1000</f>
        <v>48.56028911981803</v>
      </c>
      <c r="L31" s="32">
        <f>K31+K50</f>
        <v>49.02468187375851</v>
      </c>
      <c r="M31" s="33">
        <f>(L31*1000000/50000)/1000</f>
        <v>0.98049363747517015</v>
      </c>
      <c r="N31" s="35"/>
      <c r="Q31"/>
    </row>
    <row r="32" spans="1:17" ht="15" x14ac:dyDescent="0.3">
      <c r="B32">
        <v>0.502</v>
      </c>
      <c r="C32">
        <v>0.501</v>
      </c>
      <c r="D32" s="27">
        <f t="shared" si="11"/>
        <v>0.50150000000000006</v>
      </c>
      <c r="E32" s="27">
        <f t="shared" si="12"/>
        <v>0.45150000000000007</v>
      </c>
      <c r="F32" s="27">
        <f t="shared" ref="F32:F36" si="13">LOG(E32)</f>
        <v>-0.34534224535047536</v>
      </c>
      <c r="G32" s="28">
        <f t="shared" ref="G32:G36" si="14">(F32-$B$16)/$B$15</f>
        <v>0.2526510241738627</v>
      </c>
      <c r="H32" s="28">
        <f t="shared" ref="H32:H36" si="15">10^G32</f>
        <v>1.7891675968362752</v>
      </c>
      <c r="I32" s="29">
        <v>500</v>
      </c>
      <c r="J32" s="30">
        <f t="shared" ref="J32:J36" si="16">(H32*I32)</f>
        <v>894.58379841813758</v>
      </c>
      <c r="K32" s="31">
        <f t="shared" ref="K32:K36" si="17">(0.05*J32/1000)*1000</f>
        <v>44.729189920906883</v>
      </c>
      <c r="L32" s="32">
        <f>K32+K51</f>
        <v>44.994263228216354</v>
      </c>
      <c r="M32" s="33">
        <f t="shared" ref="M32:M36" si="18">(L32*1000000/50000)/1000</f>
        <v>0.89988526456432716</v>
      </c>
      <c r="N32" s="36"/>
      <c r="Q32"/>
    </row>
    <row r="33" spans="1:21" ht="15" x14ac:dyDescent="0.3">
      <c r="B33">
        <v>0.47199999999999998</v>
      </c>
      <c r="C33">
        <v>0.47699999999999998</v>
      </c>
      <c r="D33" s="27">
        <f t="shared" si="11"/>
        <v>0.47449999999999998</v>
      </c>
      <c r="E33" s="27">
        <f t="shared" si="12"/>
        <v>0.42449999999999999</v>
      </c>
      <c r="F33" s="27">
        <f t="shared" si="13"/>
        <v>-0.37212230542002855</v>
      </c>
      <c r="G33" s="28">
        <f t="shared" si="14"/>
        <v>0.22541671381322423</v>
      </c>
      <c r="H33" s="28">
        <f t="shared" si="15"/>
        <v>1.6804156355644992</v>
      </c>
      <c r="I33" s="29">
        <v>500</v>
      </c>
      <c r="J33" s="30">
        <f t="shared" si="16"/>
        <v>840.20781778224966</v>
      </c>
      <c r="K33" s="31">
        <f t="shared" si="17"/>
        <v>42.010390889112486</v>
      </c>
      <c r="L33" s="32">
        <f t="shared" ref="L33:L36" si="19">K33+K52</f>
        <v>42.381124730653234</v>
      </c>
      <c r="M33" s="33">
        <f t="shared" si="18"/>
        <v>0.8476224946130646</v>
      </c>
      <c r="N33" s="36"/>
      <c r="Q33"/>
      <c r="R33"/>
      <c r="S33"/>
    </row>
    <row r="34" spans="1:21" ht="15" x14ac:dyDescent="0.3">
      <c r="A34" s="1" t="s">
        <v>26</v>
      </c>
      <c r="B34">
        <v>0.46600000000000003</v>
      </c>
      <c r="C34">
        <v>0.45700000000000002</v>
      </c>
      <c r="D34" s="27">
        <f t="shared" si="11"/>
        <v>0.46150000000000002</v>
      </c>
      <c r="E34" s="27">
        <f t="shared" si="12"/>
        <v>0.41150000000000003</v>
      </c>
      <c r="F34" s="27">
        <f t="shared" si="13"/>
        <v>-0.38563016045171133</v>
      </c>
      <c r="G34" s="28">
        <f t="shared" si="14"/>
        <v>0.21167973505798957</v>
      </c>
      <c r="H34" s="28">
        <f t="shared" si="15"/>
        <v>1.6280949719109181</v>
      </c>
      <c r="I34" s="29">
        <v>500</v>
      </c>
      <c r="J34" s="30">
        <f t="shared" si="16"/>
        <v>814.04748595545902</v>
      </c>
      <c r="K34" s="31">
        <f t="shared" si="17"/>
        <v>40.702374297772955</v>
      </c>
      <c r="L34" s="32">
        <f t="shared" si="19"/>
        <v>41.160512526938518</v>
      </c>
      <c r="M34" s="33">
        <f t="shared" si="18"/>
        <v>0.82321025053877039</v>
      </c>
      <c r="N34" s="36"/>
      <c r="Q34"/>
      <c r="R34"/>
      <c r="S34"/>
    </row>
    <row r="35" spans="1:21" ht="15" x14ac:dyDescent="0.3">
      <c r="B35">
        <v>0.503</v>
      </c>
      <c r="C35">
        <v>0.48499999999999999</v>
      </c>
      <c r="D35" s="27">
        <f t="shared" si="11"/>
        <v>0.49399999999999999</v>
      </c>
      <c r="E35" s="27">
        <f t="shared" si="12"/>
        <v>0.44400000000000001</v>
      </c>
      <c r="F35" s="27">
        <f t="shared" si="13"/>
        <v>-0.35261702988538018</v>
      </c>
      <c r="G35" s="28">
        <f t="shared" si="14"/>
        <v>0.24525284286598645</v>
      </c>
      <c r="H35" s="28">
        <f t="shared" si="15"/>
        <v>1.7589473613796773</v>
      </c>
      <c r="I35" s="29">
        <v>500</v>
      </c>
      <c r="J35" s="30">
        <f t="shared" si="16"/>
        <v>879.47368068983872</v>
      </c>
      <c r="K35" s="31">
        <f t="shared" si="17"/>
        <v>43.973684034491939</v>
      </c>
      <c r="L35" s="32">
        <f t="shared" si="19"/>
        <v>44.341302208044652</v>
      </c>
      <c r="M35" s="33">
        <f t="shared" si="18"/>
        <v>0.88682604416089317</v>
      </c>
      <c r="N35" s="36"/>
      <c r="Q35"/>
      <c r="R35"/>
      <c r="S35"/>
    </row>
    <row r="36" spans="1:21" ht="15" x14ac:dyDescent="0.3">
      <c r="B36">
        <v>0.44900000000000001</v>
      </c>
      <c r="C36">
        <v>0.44900000000000001</v>
      </c>
      <c r="D36" s="27">
        <f t="shared" si="11"/>
        <v>0.44900000000000001</v>
      </c>
      <c r="E36" s="27">
        <f t="shared" si="12"/>
        <v>0.39900000000000002</v>
      </c>
      <c r="F36" s="27">
        <f t="shared" si="13"/>
        <v>-0.39902710431325172</v>
      </c>
      <c r="G36" s="28">
        <f t="shared" si="14"/>
        <v>0.19805554877679243</v>
      </c>
      <c r="H36" s="28">
        <f t="shared" si="15"/>
        <v>1.5778130682131417</v>
      </c>
      <c r="I36" s="29">
        <v>500</v>
      </c>
      <c r="J36" s="30">
        <f t="shared" si="16"/>
        <v>788.9065341065708</v>
      </c>
      <c r="K36" s="31">
        <f t="shared" si="17"/>
        <v>39.44532670532854</v>
      </c>
      <c r="L36" s="32">
        <f t="shared" si="19"/>
        <v>39.884709980376208</v>
      </c>
      <c r="M36" s="33">
        <f t="shared" si="18"/>
        <v>0.79769419960752419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8.8999999999999996E-2</v>
      </c>
      <c r="C40">
        <v>9.2999999999999999E-2</v>
      </c>
      <c r="D40" s="27">
        <f>AVERAGE(B40:C40)</f>
        <v>9.0999999999999998E-2</v>
      </c>
      <c r="E40" s="27">
        <f t="shared" ref="E40:E45" si="20">D40-E$8</f>
        <v>4.0999999999999995E-2</v>
      </c>
      <c r="F40" s="27">
        <f t="shared" ref="F40:F45" si="21">LOG(E40)</f>
        <v>-1.3872161432802645</v>
      </c>
      <c r="G40" s="28">
        <f t="shared" ref="G40:G45" si="22">(F40-$B$16)/$B$15</f>
        <v>-0.80689540773006851</v>
      </c>
      <c r="H40" s="27">
        <f t="shared" ref="H40:H45" si="23">10^G40</f>
        <v>0.15599281391444403</v>
      </c>
      <c r="I40" s="41">
        <v>16</v>
      </c>
      <c r="J40" s="42">
        <f t="shared" ref="J40:J45" si="24">H40*I40</f>
        <v>2.4958850226311045</v>
      </c>
      <c r="K40" s="30">
        <f>(0.1*J40/1000)*1000</f>
        <v>0.24958850226311047</v>
      </c>
      <c r="L40" s="43">
        <f>K40*100/L22</f>
        <v>0.506529067520334</v>
      </c>
      <c r="M40" s="30">
        <f>AVERAGE(L40:L42)</f>
        <v>0.5885900274172835</v>
      </c>
      <c r="N40" s="44">
        <f>STDEV(L40:L42)</f>
        <v>8.7690452049393366E-2</v>
      </c>
      <c r="R40"/>
      <c r="S40"/>
      <c r="T40"/>
      <c r="U40"/>
    </row>
    <row r="41" spans="1:21" ht="15" x14ac:dyDescent="0.3">
      <c r="B41">
        <v>0.1</v>
      </c>
      <c r="C41">
        <v>0.10100000000000001</v>
      </c>
      <c r="D41" s="27">
        <f>AVERAGE(B41:C41)</f>
        <v>0.10050000000000001</v>
      </c>
      <c r="E41" s="27">
        <f t="shared" si="20"/>
        <v>5.0500000000000003E-2</v>
      </c>
      <c r="F41" s="27">
        <f t="shared" si="21"/>
        <v>-1.2967086218813386</v>
      </c>
      <c r="G41" s="28">
        <f t="shared" si="22"/>
        <v>-0.71485267439233113</v>
      </c>
      <c r="H41" s="27">
        <f t="shared" si="23"/>
        <v>0.19281788979008302</v>
      </c>
      <c r="I41" s="41">
        <v>16</v>
      </c>
      <c r="J41" s="42">
        <f t="shared" si="24"/>
        <v>3.0850862366413283</v>
      </c>
      <c r="K41" s="30">
        <f t="shared" ref="K41:K45" si="25">(0.1*J41/1000)*1000</f>
        <v>0.30850862366413284</v>
      </c>
      <c r="L41" s="43">
        <f t="shared" ref="L41:L45" si="26">K41*100/L23</f>
        <v>0.68099282020273744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9.1999999999999998E-2</v>
      </c>
      <c r="C42">
        <v>8.8999999999999996E-2</v>
      </c>
      <c r="D42" s="27">
        <f>AVERAGE(B42:C42)</f>
        <v>9.0499999999999997E-2</v>
      </c>
      <c r="E42" s="27">
        <f t="shared" si="20"/>
        <v>4.0499999999999994E-2</v>
      </c>
      <c r="F42" s="27">
        <f t="shared" si="21"/>
        <v>-1.3925449767853315</v>
      </c>
      <c r="G42" s="28">
        <f t="shared" si="22"/>
        <v>-0.8123146302844706</v>
      </c>
      <c r="H42" s="27">
        <f t="shared" si="23"/>
        <v>0.15405839524904269</v>
      </c>
      <c r="I42" s="41">
        <v>16</v>
      </c>
      <c r="J42" s="42">
        <f t="shared" si="24"/>
        <v>2.464934323984683</v>
      </c>
      <c r="K42" s="30">
        <f t="shared" si="25"/>
        <v>0.24649343239846835</v>
      </c>
      <c r="L42" s="43">
        <f t="shared" si="26"/>
        <v>0.57824819452877907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0.13600000000000001</v>
      </c>
      <c r="C43">
        <v>0.128</v>
      </c>
      <c r="D43" s="27">
        <f t="shared" ref="D43:D45" si="27">AVERAGE(B43:C43)</f>
        <v>0.13200000000000001</v>
      </c>
      <c r="E43" s="27">
        <f t="shared" si="20"/>
        <v>8.2000000000000003E-2</v>
      </c>
      <c r="F43" s="27">
        <f t="shared" si="21"/>
        <v>-1.0861861476162833</v>
      </c>
      <c r="G43" s="28">
        <f t="shared" si="22"/>
        <v>-0.50075926358096035</v>
      </c>
      <c r="H43" s="27">
        <f t="shared" si="23"/>
        <v>0.31567539780037401</v>
      </c>
      <c r="I43" s="41">
        <v>16</v>
      </c>
      <c r="J43" s="42">
        <f t="shared" si="24"/>
        <v>5.0508063648059842</v>
      </c>
      <c r="K43" s="30">
        <f t="shared" si="25"/>
        <v>0.50508063648059842</v>
      </c>
      <c r="L43" s="43">
        <f t="shared" si="26"/>
        <v>1.2122247594066198</v>
      </c>
      <c r="M43" s="30">
        <f>AVERAGE(L43:L45)</f>
        <v>1.4241901244126673</v>
      </c>
      <c r="N43" s="44">
        <f>STDEV(L43:L45)</f>
        <v>0.41250006693705438</v>
      </c>
      <c r="R43"/>
      <c r="S43"/>
      <c r="T43"/>
      <c r="U43"/>
    </row>
    <row r="44" spans="1:21" ht="15" x14ac:dyDescent="0.3">
      <c r="A44" s="45"/>
      <c r="B44">
        <v>0.13500000000000001</v>
      </c>
      <c r="C44">
        <v>0.13400000000000001</v>
      </c>
      <c r="D44" s="27">
        <f t="shared" si="27"/>
        <v>0.13450000000000001</v>
      </c>
      <c r="E44" s="27">
        <f t="shared" si="20"/>
        <v>8.4500000000000006E-2</v>
      </c>
      <c r="F44" s="27">
        <f t="shared" si="21"/>
        <v>-1.0731432910503076</v>
      </c>
      <c r="G44" s="28">
        <f t="shared" si="22"/>
        <v>-0.48749517071542853</v>
      </c>
      <c r="H44" s="27">
        <f t="shared" si="23"/>
        <v>0.32546540260069157</v>
      </c>
      <c r="I44" s="41">
        <v>16</v>
      </c>
      <c r="J44" s="42">
        <f t="shared" si="24"/>
        <v>5.2074464416110651</v>
      </c>
      <c r="K44" s="30">
        <f t="shared" si="25"/>
        <v>0.52074464416110655</v>
      </c>
      <c r="L44" s="43">
        <f t="shared" si="26"/>
        <v>1.1607688028070944</v>
      </c>
      <c r="M44" s="30"/>
      <c r="N44" s="44"/>
      <c r="R44"/>
      <c r="S44"/>
      <c r="T44"/>
      <c r="U44"/>
    </row>
    <row r="45" spans="1:21" ht="15" x14ac:dyDescent="0.3">
      <c r="A45" s="46"/>
      <c r="B45">
        <v>0.17599999999999999</v>
      </c>
      <c r="C45">
        <v>0.17299999999999999</v>
      </c>
      <c r="D45" s="27">
        <f t="shared" si="27"/>
        <v>0.17449999999999999</v>
      </c>
      <c r="E45" s="27">
        <f t="shared" si="20"/>
        <v>0.12449999999999999</v>
      </c>
      <c r="F45" s="27">
        <f t="shared" si="21"/>
        <v>-0.90483064856824491</v>
      </c>
      <c r="G45" s="28">
        <f t="shared" si="22"/>
        <v>-0.31632756574850829</v>
      </c>
      <c r="H45" s="27">
        <f t="shared" si="23"/>
        <v>0.48269459326900366</v>
      </c>
      <c r="I45" s="41">
        <v>16</v>
      </c>
      <c r="J45" s="42">
        <f t="shared" si="24"/>
        <v>7.7231134923040585</v>
      </c>
      <c r="K45" s="30">
        <f t="shared" si="25"/>
        <v>0.7723113492304059</v>
      </c>
      <c r="L45" s="43">
        <f t="shared" si="26"/>
        <v>1.8995768110242879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0.121</v>
      </c>
      <c r="C50">
        <v>0.13</v>
      </c>
      <c r="D50" s="27">
        <f>AVERAGE(B50:C50)</f>
        <v>0.1255</v>
      </c>
      <c r="E50" s="27">
        <f t="shared" ref="E50:E55" si="28">D50-E$8</f>
        <v>7.5499999999999998E-2</v>
      </c>
      <c r="F50" s="27">
        <f t="shared" ref="F50:F55" si="29">LOG(E50)</f>
        <v>-1.1220530483708118</v>
      </c>
      <c r="G50" s="28">
        <f t="shared" ref="G50:G55" si="30">(F50-$B$16)/$B$15</f>
        <v>-0.53723454796367165</v>
      </c>
      <c r="H50" s="27">
        <f t="shared" ref="H50:H55" si="31">10^G50</f>
        <v>0.29024547121279859</v>
      </c>
      <c r="I50" s="41">
        <v>16</v>
      </c>
      <c r="J50" s="42">
        <f t="shared" ref="J50:J55" si="32">H50*I50</f>
        <v>4.6439275394047774</v>
      </c>
      <c r="K50" s="30">
        <f>(0.1*J50/1000)*1000</f>
        <v>0.46439275394047774</v>
      </c>
      <c r="L50" s="43">
        <f t="shared" ref="L50:L55" si="33">K50*100/L31</f>
        <v>0.94726316661537324</v>
      </c>
      <c r="M50" s="30">
        <f>AVERAGE(L50:L52)</f>
        <v>0.80371725049761711</v>
      </c>
      <c r="N50" s="44">
        <f>STDEV(L50:L52)</f>
        <v>0.18934328779268308</v>
      </c>
      <c r="O50" s="48">
        <f>L50/L40</f>
        <v>1.8701062334933947</v>
      </c>
      <c r="P50" s="30">
        <f>AVERAGE(O50:O52)</f>
        <v>1.4159950600932867</v>
      </c>
      <c r="Q50" s="44">
        <f>STDEV(O50:O52)</f>
        <v>0.50944549652878068</v>
      </c>
      <c r="S50"/>
      <c r="T50"/>
    </row>
    <row r="51" spans="1:25" ht="15" x14ac:dyDescent="0.3">
      <c r="B51">
        <v>9.0999999999999998E-2</v>
      </c>
      <c r="C51">
        <v>9.6000000000000002E-2</v>
      </c>
      <c r="D51" s="27">
        <f>AVERAGE(B51:C51)</f>
        <v>9.35E-2</v>
      </c>
      <c r="E51" s="27">
        <f t="shared" si="28"/>
        <v>4.3499999999999997E-2</v>
      </c>
      <c r="F51" s="27">
        <f t="shared" si="29"/>
        <v>-1.3615107430453628</v>
      </c>
      <c r="G51" s="28">
        <f t="shared" si="30"/>
        <v>-0.78075398586157674</v>
      </c>
      <c r="H51" s="27">
        <f t="shared" si="31"/>
        <v>0.16567081706842005</v>
      </c>
      <c r="I51" s="41">
        <v>16</v>
      </c>
      <c r="J51" s="42">
        <f t="shared" si="32"/>
        <v>2.6507330730947207</v>
      </c>
      <c r="K51" s="30">
        <f t="shared" ref="K51:K55" si="34">(0.1*J51/1000)*1000</f>
        <v>0.26507330730947209</v>
      </c>
      <c r="L51" s="43">
        <f t="shared" si="33"/>
        <v>0.58912689816696895</v>
      </c>
      <c r="M51" s="30"/>
      <c r="N51" s="44"/>
      <c r="O51" s="2">
        <f t="shared" ref="O51:O55" si="35">L51/L41</f>
        <v>0.86510001381744495</v>
      </c>
      <c r="P51" s="30"/>
      <c r="Q51" s="44"/>
      <c r="S51"/>
      <c r="T51"/>
    </row>
    <row r="52" spans="1:25" ht="15" x14ac:dyDescent="0.3">
      <c r="B52">
        <v>0.113</v>
      </c>
      <c r="C52">
        <v>0.108</v>
      </c>
      <c r="D52" s="27">
        <f>AVERAGE(B52:C52)</f>
        <v>0.1105</v>
      </c>
      <c r="E52" s="27">
        <f t="shared" si="28"/>
        <v>6.0499999999999998E-2</v>
      </c>
      <c r="F52" s="27">
        <f t="shared" si="29"/>
        <v>-1.2182446253475312</v>
      </c>
      <c r="G52" s="28">
        <f t="shared" si="30"/>
        <v>-0.63505775129702136</v>
      </c>
      <c r="H52" s="27">
        <f t="shared" si="31"/>
        <v>0.23170865096296686</v>
      </c>
      <c r="I52" s="41">
        <v>16</v>
      </c>
      <c r="J52" s="42">
        <f t="shared" si="32"/>
        <v>3.7073384154074698</v>
      </c>
      <c r="K52" s="30">
        <f t="shared" si="34"/>
        <v>0.37073384154074701</v>
      </c>
      <c r="L52" s="43">
        <f t="shared" si="33"/>
        <v>0.87476168671050936</v>
      </c>
      <c r="M52" s="30"/>
      <c r="N52" s="44"/>
      <c r="O52" s="2">
        <f t="shared" si="35"/>
        <v>1.5127789329690211</v>
      </c>
      <c r="P52" s="30"/>
      <c r="Q52" s="44"/>
      <c r="S52"/>
      <c r="T52"/>
    </row>
    <row r="53" spans="1:25" ht="15" x14ac:dyDescent="0.3">
      <c r="A53" s="1" t="s">
        <v>26</v>
      </c>
      <c r="B53">
        <v>0.124</v>
      </c>
      <c r="C53">
        <v>0.125</v>
      </c>
      <c r="D53" s="27">
        <f t="shared" ref="D53:D55" si="36">AVERAGE(B53:C53)</f>
        <v>0.1245</v>
      </c>
      <c r="E53" s="27">
        <f t="shared" si="28"/>
        <v>7.4499999999999997E-2</v>
      </c>
      <c r="F53" s="27">
        <f t="shared" si="29"/>
        <v>-1.1278437272517072</v>
      </c>
      <c r="G53" s="28">
        <f t="shared" si="30"/>
        <v>-0.54312344983437366</v>
      </c>
      <c r="H53" s="27">
        <f t="shared" si="31"/>
        <v>0.28633639322847648</v>
      </c>
      <c r="I53" s="41">
        <v>16</v>
      </c>
      <c r="J53" s="42">
        <f t="shared" si="32"/>
        <v>4.5813822916556237</v>
      </c>
      <c r="K53" s="30">
        <f t="shared" si="34"/>
        <v>0.45813822916556241</v>
      </c>
      <c r="L53" s="43">
        <f t="shared" si="33"/>
        <v>1.1130527805398984</v>
      </c>
      <c r="M53" s="30">
        <f>AVERAGE(L53:L55)</f>
        <v>1.014583684386108</v>
      </c>
      <c r="N53" s="44">
        <f>STDEV(L53:L55)</f>
        <v>0.16076540294085079</v>
      </c>
      <c r="O53" s="2">
        <f t="shared" si="35"/>
        <v>0.91819010616870611</v>
      </c>
      <c r="P53" s="30">
        <f>AVERAGE(O53:O55)</f>
        <v>0.73745468882634491</v>
      </c>
      <c r="Q53" s="44">
        <f>STDEV(O53:O55)</f>
        <v>0.17031792221878997</v>
      </c>
      <c r="S53"/>
      <c r="T53"/>
    </row>
    <row r="54" spans="1:25" ht="15" x14ac:dyDescent="0.3">
      <c r="A54" s="45"/>
      <c r="B54">
        <v>0.111</v>
      </c>
      <c r="C54">
        <v>0.109</v>
      </c>
      <c r="D54" s="27">
        <f t="shared" si="36"/>
        <v>0.11</v>
      </c>
      <c r="E54" s="27">
        <f t="shared" si="28"/>
        <v>0.06</v>
      </c>
      <c r="F54" s="27">
        <f t="shared" si="29"/>
        <v>-1.2218487496163564</v>
      </c>
      <c r="G54" s="28">
        <f t="shared" si="30"/>
        <v>-0.63872300965195272</v>
      </c>
      <c r="H54" s="27">
        <f t="shared" si="31"/>
        <v>0.22976135847044696</v>
      </c>
      <c r="I54" s="41">
        <v>16</v>
      </c>
      <c r="J54" s="42">
        <f t="shared" si="32"/>
        <v>3.6761817355271513</v>
      </c>
      <c r="K54" s="30">
        <f t="shared" si="34"/>
        <v>0.36761817355271514</v>
      </c>
      <c r="L54" s="43">
        <f t="shared" si="33"/>
        <v>0.82906490167539504</v>
      </c>
      <c r="M54" s="30"/>
      <c r="N54" s="44"/>
      <c r="O54" s="2">
        <f t="shared" si="35"/>
        <v>0.71423775317743055</v>
      </c>
      <c r="P54" s="30"/>
      <c r="Q54" s="44"/>
      <c r="S54"/>
      <c r="T54"/>
    </row>
    <row r="55" spans="1:25" ht="15" x14ac:dyDescent="0.3">
      <c r="A55" s="46"/>
      <c r="B55">
        <v>0.126</v>
      </c>
      <c r="C55">
        <v>0.11700000000000001</v>
      </c>
      <c r="D55" s="27">
        <f t="shared" si="36"/>
        <v>0.1215</v>
      </c>
      <c r="E55" s="27">
        <f t="shared" si="28"/>
        <v>7.1499999999999994E-2</v>
      </c>
      <c r="F55" s="27">
        <f t="shared" si="29"/>
        <v>-1.1456939581989194</v>
      </c>
      <c r="G55" s="28">
        <f t="shared" si="30"/>
        <v>-0.56127646100622497</v>
      </c>
      <c r="H55" s="27">
        <f t="shared" si="31"/>
        <v>0.2746145469047937</v>
      </c>
      <c r="I55" s="41">
        <v>16</v>
      </c>
      <c r="J55" s="42">
        <f t="shared" si="32"/>
        <v>4.3938327504766992</v>
      </c>
      <c r="K55" s="30">
        <f t="shared" si="34"/>
        <v>0.43938327504766994</v>
      </c>
      <c r="L55" s="43">
        <f t="shared" si="33"/>
        <v>1.101633370943031</v>
      </c>
      <c r="M55" s="30"/>
      <c r="N55" s="44"/>
      <c r="O55" s="2">
        <f t="shared" si="35"/>
        <v>0.57993620713289784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1.4159950600932867</v>
      </c>
      <c r="O58" s="30">
        <f>Q50</f>
        <v>0.50944549652878068</v>
      </c>
    </row>
    <row r="59" spans="1:25" ht="15" x14ac:dyDescent="0.3">
      <c r="D59"/>
      <c r="E59"/>
      <c r="G59"/>
      <c r="M59" s="2" t="s">
        <v>26</v>
      </c>
      <c r="N59" s="30">
        <f>P53</f>
        <v>0.73745468882634491</v>
      </c>
      <c r="O59" s="30">
        <f>Q53</f>
        <v>0.17031792221878997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0.5885900274172835</v>
      </c>
      <c r="C65" s="30">
        <f>N40</f>
        <v>8.7690452049393366E-2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0.80371725049761711</v>
      </c>
      <c r="C66" s="30">
        <f>N50</f>
        <v>0.18934328779268308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1.4241901244126673</v>
      </c>
      <c r="C67" s="30">
        <f>N43</f>
        <v>0.41250006693705438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1.014583684386108</v>
      </c>
      <c r="C68" s="30">
        <f>N53</f>
        <v>0.16076540294085079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44" zoomScale="80" zoomScaleNormal="80" workbookViewId="0">
      <selection activeCell="J57" sqref="J57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42521</v>
      </c>
    </row>
    <row r="2" spans="1:20" x14ac:dyDescent="0.2">
      <c r="A2" s="1" t="s">
        <v>1</v>
      </c>
      <c r="B2" s="2">
        <v>85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4.8000000000000001E-2</v>
      </c>
      <c r="D8">
        <v>5.1999999999999998E-2</v>
      </c>
      <c r="E8" s="11">
        <f t="shared" ref="E8:E13" si="0">AVERAGE(C8:D8)</f>
        <v>0.05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>
        <v>8.3000000000000004E-2</v>
      </c>
      <c r="D9">
        <v>8.5999999999999993E-2</v>
      </c>
      <c r="E9" s="11">
        <f t="shared" si="0"/>
        <v>8.4499999999999992E-2</v>
      </c>
      <c r="F9" s="12">
        <f>(E9-$E$8)</f>
        <v>3.4499999999999989E-2</v>
      </c>
      <c r="G9" s="12">
        <f>LOG(B9)</f>
        <v>-0.86341728222799241</v>
      </c>
      <c r="H9" s="12">
        <f>LOG(F9)</f>
        <v>-1.462180904926726</v>
      </c>
      <c r="N9"/>
      <c r="O9"/>
      <c r="P9"/>
    </row>
    <row r="10" spans="1:20" ht="15" x14ac:dyDescent="0.3">
      <c r="A10" s="10">
        <v>10.4</v>
      </c>
      <c r="B10" s="10">
        <f t="shared" ref="B10:B11" si="1">A10/23</f>
        <v>0.45217391304347826</v>
      </c>
      <c r="C10">
        <v>0.16</v>
      </c>
      <c r="D10">
        <v>0.18</v>
      </c>
      <c r="E10" s="11">
        <f t="shared" si="0"/>
        <v>0.16999999999999998</v>
      </c>
      <c r="F10" s="12">
        <f>(E10-$E$8)</f>
        <v>0.11999999999999998</v>
      </c>
      <c r="G10" s="12">
        <f>LOG(B10)</f>
        <v>-0.34469449671881253</v>
      </c>
      <c r="H10" s="12">
        <f>LOG(F10)</f>
        <v>-0.92081875395237522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>
        <v>0.41899999999999998</v>
      </c>
      <c r="D11">
        <v>0.40699999999999997</v>
      </c>
      <c r="E11" s="11">
        <f t="shared" si="0"/>
        <v>0.41299999999999998</v>
      </c>
      <c r="F11" s="12">
        <f>(E11-$E$8)</f>
        <v>0.36299999999999999</v>
      </c>
      <c r="G11" s="12">
        <f>LOG(B11)</f>
        <v>0.13658271777200767</v>
      </c>
      <c r="H11" s="12">
        <f>LOG(F11)</f>
        <v>-0.44009337496388751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>A12/23</f>
        <v>4.6086956521739131</v>
      </c>
      <c r="C12">
        <v>1.2</v>
      </c>
      <c r="D12">
        <v>1.2589999999999999</v>
      </c>
      <c r="E12" s="11">
        <f t="shared" si="0"/>
        <v>1.2294999999999998</v>
      </c>
      <c r="F12" s="12">
        <f>(E12-$E$8)</f>
        <v>1.1794999999999998</v>
      </c>
      <c r="G12" s="12">
        <f>LOG(B12)</f>
        <v>0.66357802924717735</v>
      </c>
      <c r="H12" s="12">
        <f>LOG(F12)</f>
        <v>7.169794522161417E-2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>
        <v>2.202</v>
      </c>
      <c r="D13">
        <v>2.133</v>
      </c>
      <c r="E13" s="11">
        <f t="shared" si="0"/>
        <v>2.1675</v>
      </c>
      <c r="F13" s="12">
        <f>(E13-$E$8)</f>
        <v>2.1175000000000002</v>
      </c>
      <c r="G13" s="12">
        <f>LOG(B13)</f>
        <v>0.96049145871632635</v>
      </c>
      <c r="H13" s="12">
        <f>LOG(F13)</f>
        <v>0.32582341900274453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0.98332066114140393</v>
      </c>
      <c r="N15"/>
    </row>
    <row r="16" spans="1:20" ht="15" x14ac:dyDescent="0.25">
      <c r="A16" s="5" t="s">
        <v>11</v>
      </c>
      <c r="B16" s="11">
        <f>INTERCEPT(H9:H13,G9:G13)</f>
        <v>-0.59377921747917084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0.39200000000000002</v>
      </c>
      <c r="C22">
        <v>0.38800000000000001</v>
      </c>
      <c r="D22" s="27">
        <f>AVERAGE(B22:C22)</f>
        <v>0.39</v>
      </c>
      <c r="E22" s="27">
        <f t="shared" ref="E22:E27" si="2">D22-E$8</f>
        <v>0.34</v>
      </c>
      <c r="F22" s="27">
        <f>LOG(E22)</f>
        <v>-0.46852108295774486</v>
      </c>
      <c r="G22" s="28">
        <f>(F22-$B$16)/$B$15</f>
        <v>0.1273827953294816</v>
      </c>
      <c r="H22" s="28">
        <f>10^G22</f>
        <v>1.3408580242198123</v>
      </c>
      <c r="I22" s="29">
        <v>500</v>
      </c>
      <c r="J22" s="30">
        <f>(H22*I22)</f>
        <v>670.42901210990613</v>
      </c>
      <c r="K22" s="31">
        <f>(0.05*J22/1000)*1000</f>
        <v>33.521450605495311</v>
      </c>
      <c r="L22" s="32">
        <f>K22+K40+K50</f>
        <v>34.384711630483466</v>
      </c>
      <c r="M22" s="33">
        <f>(L22*1000000/50000)/1000</f>
        <v>0.68769423260966922</v>
      </c>
      <c r="N22" s="34"/>
    </row>
    <row r="23" spans="1:17" ht="15" x14ac:dyDescent="0.3">
      <c r="B23">
        <v>0.371</v>
      </c>
      <c r="C23">
        <v>0.35899999999999999</v>
      </c>
      <c r="D23" s="27">
        <f t="shared" ref="D23:D27" si="3">AVERAGE(B23:C23)</f>
        <v>0.36499999999999999</v>
      </c>
      <c r="E23" s="27">
        <f t="shared" si="2"/>
        <v>0.315</v>
      </c>
      <c r="F23" s="27">
        <f t="shared" ref="F23:F27" si="4">LOG(E23)</f>
        <v>-0.50168944621039946</v>
      </c>
      <c r="G23" s="28">
        <f t="shared" ref="G23:G27" si="5">(F23-$B$16)/$B$15</f>
        <v>9.3651821738268803E-2</v>
      </c>
      <c r="H23" s="28">
        <f t="shared" ref="H23:H27" si="6">10^G23</f>
        <v>1.2406572613501552</v>
      </c>
      <c r="I23" s="29">
        <v>500</v>
      </c>
      <c r="J23" s="30">
        <f t="shared" ref="J23:J27" si="7">(H23*I23)</f>
        <v>620.32863067507765</v>
      </c>
      <c r="K23" s="31">
        <f t="shared" ref="K23:K27" si="8">(0.05*J23/1000)*1000</f>
        <v>31.016431533753885</v>
      </c>
      <c r="L23" s="32">
        <f>K23+K41+K51</f>
        <v>31.683292222643917</v>
      </c>
      <c r="M23" s="33">
        <f t="shared" ref="M23:M27" si="9">(L23*1000000/50000)/1000</f>
        <v>0.63366584445287832</v>
      </c>
      <c r="N23" s="34"/>
    </row>
    <row r="24" spans="1:17" ht="15" x14ac:dyDescent="0.3">
      <c r="B24">
        <v>0.36299999999999999</v>
      </c>
      <c r="C24">
        <v>0.34699999999999998</v>
      </c>
      <c r="D24" s="27">
        <f t="shared" si="3"/>
        <v>0.35499999999999998</v>
      </c>
      <c r="E24" s="27">
        <f t="shared" si="2"/>
        <v>0.30499999999999999</v>
      </c>
      <c r="F24" s="27">
        <f t="shared" si="4"/>
        <v>-0.51570016065321422</v>
      </c>
      <c r="G24" s="28">
        <f t="shared" si="5"/>
        <v>7.9403453940777774E-2</v>
      </c>
      <c r="H24" s="28">
        <f t="shared" si="6"/>
        <v>1.2006141401985948</v>
      </c>
      <c r="I24" s="29">
        <v>500</v>
      </c>
      <c r="J24" s="30">
        <f t="shared" si="7"/>
        <v>600.30707009929745</v>
      </c>
      <c r="K24" s="31">
        <f t="shared" si="8"/>
        <v>30.015353504964875</v>
      </c>
      <c r="L24" s="32">
        <f t="shared" ref="L24:L27" si="10">K24+K42+K52</f>
        <v>30.499730410421062</v>
      </c>
      <c r="M24" s="33">
        <f t="shared" si="9"/>
        <v>0.60999460820842122</v>
      </c>
      <c r="N24" s="34"/>
    </row>
    <row r="25" spans="1:17" ht="15" x14ac:dyDescent="0.3">
      <c r="A25" s="1" t="s">
        <v>26</v>
      </c>
      <c r="B25" s="65">
        <v>0.30099999999999999</v>
      </c>
      <c r="C25" s="65">
        <v>0.30299999999999999</v>
      </c>
      <c r="D25" s="27">
        <f t="shared" si="3"/>
        <v>0.30199999999999999</v>
      </c>
      <c r="E25" s="27">
        <f t="shared" si="2"/>
        <v>0.252</v>
      </c>
      <c r="F25" s="27">
        <f t="shared" si="4"/>
        <v>-0.59859945921845592</v>
      </c>
      <c r="G25" s="28">
        <f t="shared" si="5"/>
        <v>-4.9020039238165851E-3</v>
      </c>
      <c r="H25" s="28">
        <f t="shared" si="6"/>
        <v>0.98877618120029687</v>
      </c>
      <c r="I25" s="29">
        <v>500</v>
      </c>
      <c r="J25" s="30">
        <f t="shared" si="7"/>
        <v>494.38809060014842</v>
      </c>
      <c r="K25" s="31">
        <f t="shared" si="8"/>
        <v>24.719404530007424</v>
      </c>
      <c r="L25" s="32">
        <f t="shared" si="10"/>
        <v>25.685736950826218</v>
      </c>
      <c r="M25" s="33">
        <f t="shared" si="9"/>
        <v>0.51371473901652431</v>
      </c>
      <c r="N25" s="34"/>
    </row>
    <row r="26" spans="1:17" ht="15" x14ac:dyDescent="0.3">
      <c r="B26" s="65">
        <v>0.30299999999999999</v>
      </c>
      <c r="C26" s="65">
        <v>0.30099999999999999</v>
      </c>
      <c r="D26" s="27">
        <f t="shared" si="3"/>
        <v>0.30199999999999999</v>
      </c>
      <c r="E26" s="27">
        <f t="shared" si="2"/>
        <v>0.252</v>
      </c>
      <c r="F26" s="27">
        <f t="shared" si="4"/>
        <v>-0.59859945921845592</v>
      </c>
      <c r="G26" s="28">
        <f t="shared" si="5"/>
        <v>-4.9020039238165851E-3</v>
      </c>
      <c r="H26" s="28">
        <f t="shared" si="6"/>
        <v>0.98877618120029687</v>
      </c>
      <c r="I26" s="29">
        <v>500</v>
      </c>
      <c r="J26" s="30">
        <f t="shared" si="7"/>
        <v>494.38809060014842</v>
      </c>
      <c r="K26" s="31">
        <f t="shared" si="8"/>
        <v>24.719404530007424</v>
      </c>
      <c r="L26" s="32">
        <f t="shared" si="10"/>
        <v>25.635684192272929</v>
      </c>
      <c r="M26" s="33">
        <f t="shared" si="9"/>
        <v>0.51271368384545857</v>
      </c>
      <c r="N26" s="34"/>
    </row>
    <row r="27" spans="1:17" ht="15" x14ac:dyDescent="0.3">
      <c r="B27" s="65">
        <v>0.33300000000000002</v>
      </c>
      <c r="C27" s="65">
        <v>0.32600000000000001</v>
      </c>
      <c r="D27" s="27">
        <f t="shared" si="3"/>
        <v>0.32950000000000002</v>
      </c>
      <c r="E27" s="27">
        <f t="shared" si="2"/>
        <v>0.27950000000000003</v>
      </c>
      <c r="F27" s="27">
        <f t="shared" si="4"/>
        <v>-0.55361818777755789</v>
      </c>
      <c r="G27" s="28">
        <f t="shared" si="5"/>
        <v>4.0842251453351387E-2</v>
      </c>
      <c r="H27" s="28">
        <f t="shared" si="6"/>
        <v>1.0986067206340084</v>
      </c>
      <c r="I27" s="29">
        <v>500</v>
      </c>
      <c r="J27" s="30">
        <f t="shared" si="7"/>
        <v>549.30336031700426</v>
      </c>
      <c r="K27" s="31">
        <f t="shared" si="8"/>
        <v>27.465168015850214</v>
      </c>
      <c r="L27" s="32">
        <f t="shared" si="10"/>
        <v>28.748419203750505</v>
      </c>
      <c r="M27" s="33">
        <f t="shared" si="9"/>
        <v>0.57496838407501016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0.39200000000000002</v>
      </c>
      <c r="C31">
        <v>0.38800000000000001</v>
      </c>
      <c r="D31" s="27">
        <f t="shared" ref="D31:D36" si="11">AVERAGE(B31:C31)</f>
        <v>0.39</v>
      </c>
      <c r="E31" s="27">
        <f t="shared" ref="E31:E36" si="12">D31-E$8</f>
        <v>0.34</v>
      </c>
      <c r="F31" s="27">
        <f>LOG(E31)</f>
        <v>-0.46852108295774486</v>
      </c>
      <c r="G31" s="28">
        <f>(F31-$B$16)/$B$15</f>
        <v>0.1273827953294816</v>
      </c>
      <c r="H31" s="28">
        <f>10^G31</f>
        <v>1.3408580242198123</v>
      </c>
      <c r="I31" s="29">
        <v>500</v>
      </c>
      <c r="J31" s="30">
        <f>(H31*I31)</f>
        <v>670.42901210990613</v>
      </c>
      <c r="K31" s="31">
        <f>(0.05*J31/1000)*1000</f>
        <v>33.521450605495311</v>
      </c>
      <c r="L31" s="32">
        <f>K31+K50</f>
        <v>34.007745146080005</v>
      </c>
      <c r="M31" s="33">
        <f>(L31*1000000/50000)/1000</f>
        <v>0.68015490292160008</v>
      </c>
      <c r="N31" s="35"/>
      <c r="Q31"/>
    </row>
    <row r="32" spans="1:17" ht="15" x14ac:dyDescent="0.3">
      <c r="B32">
        <v>0.371</v>
      </c>
      <c r="C32">
        <v>0.35899999999999999</v>
      </c>
      <c r="D32" s="27">
        <f t="shared" si="11"/>
        <v>0.36499999999999999</v>
      </c>
      <c r="E32" s="27">
        <f t="shared" si="12"/>
        <v>0.315</v>
      </c>
      <c r="F32" s="27">
        <f t="shared" ref="F32:F36" si="13">LOG(E32)</f>
        <v>-0.50168944621039946</v>
      </c>
      <c r="G32" s="28">
        <f t="shared" ref="G32:G36" si="14">(F32-$B$16)/$B$15</f>
        <v>9.3651821738268803E-2</v>
      </c>
      <c r="H32" s="28">
        <f t="shared" ref="H32:H36" si="15">10^G32</f>
        <v>1.2406572613501552</v>
      </c>
      <c r="I32" s="29">
        <v>500</v>
      </c>
      <c r="J32" s="30">
        <f t="shared" ref="J32:J36" si="16">(H32*I32)</f>
        <v>620.32863067507765</v>
      </c>
      <c r="K32" s="31">
        <f t="shared" ref="K32:K36" si="17">(0.05*J32/1000)*1000</f>
        <v>31.016431533753885</v>
      </c>
      <c r="L32" s="32">
        <f>K32+K51</f>
        <v>31.396514986048899</v>
      </c>
      <c r="M32" s="33">
        <f t="shared" ref="M32:M36" si="18">(L32*1000000/50000)/1000</f>
        <v>0.62793029972097802</v>
      </c>
      <c r="N32" s="36"/>
      <c r="Q32"/>
    </row>
    <row r="33" spans="1:21" ht="15" x14ac:dyDescent="0.3">
      <c r="B33">
        <v>0.36299999999999999</v>
      </c>
      <c r="C33">
        <v>0.34699999999999998</v>
      </c>
      <c r="D33" s="27">
        <f t="shared" si="11"/>
        <v>0.35499999999999998</v>
      </c>
      <c r="E33" s="27">
        <f t="shared" si="12"/>
        <v>0.30499999999999999</v>
      </c>
      <c r="F33" s="27">
        <f t="shared" si="13"/>
        <v>-0.51570016065321422</v>
      </c>
      <c r="G33" s="28">
        <f t="shared" si="14"/>
        <v>7.9403453940777774E-2</v>
      </c>
      <c r="H33" s="28">
        <f t="shared" si="15"/>
        <v>1.2006141401985948</v>
      </c>
      <c r="I33" s="29">
        <v>500</v>
      </c>
      <c r="J33" s="30">
        <f t="shared" si="16"/>
        <v>600.30707009929745</v>
      </c>
      <c r="K33" s="31">
        <f t="shared" si="17"/>
        <v>30.015353504964875</v>
      </c>
      <c r="L33" s="32">
        <f t="shared" ref="L33:L36" si="19">K33+K52</f>
        <v>30.354950933508153</v>
      </c>
      <c r="M33" s="33">
        <f t="shared" si="18"/>
        <v>0.60709901867016314</v>
      </c>
      <c r="N33" s="36"/>
      <c r="Q33"/>
      <c r="R33"/>
      <c r="S33"/>
    </row>
    <row r="34" spans="1:21" ht="15" x14ac:dyDescent="0.3">
      <c r="A34" s="1" t="s">
        <v>26</v>
      </c>
      <c r="B34" s="65">
        <v>0.30099999999999999</v>
      </c>
      <c r="C34" s="65">
        <v>0.30299999999999999</v>
      </c>
      <c r="D34" s="27">
        <f t="shared" si="11"/>
        <v>0.30199999999999999</v>
      </c>
      <c r="E34" s="27">
        <f t="shared" si="12"/>
        <v>0.252</v>
      </c>
      <c r="F34" s="27">
        <f t="shared" si="13"/>
        <v>-0.59859945921845592</v>
      </c>
      <c r="G34" s="28">
        <f t="shared" si="14"/>
        <v>-4.9020039238165851E-3</v>
      </c>
      <c r="H34" s="28">
        <f t="shared" si="15"/>
        <v>0.98877618120029687</v>
      </c>
      <c r="I34" s="29">
        <v>500</v>
      </c>
      <c r="J34" s="30">
        <f t="shared" si="16"/>
        <v>494.38809060014842</v>
      </c>
      <c r="K34" s="31">
        <f t="shared" si="17"/>
        <v>24.719404530007424</v>
      </c>
      <c r="L34" s="32">
        <f t="shared" si="19"/>
        <v>25.211959780306849</v>
      </c>
      <c r="M34" s="33">
        <f t="shared" si="18"/>
        <v>0.50423919560613695</v>
      </c>
      <c r="N34" s="36"/>
      <c r="Q34"/>
      <c r="R34"/>
      <c r="S34"/>
    </row>
    <row r="35" spans="1:21" ht="15" x14ac:dyDescent="0.3">
      <c r="B35" s="65">
        <v>0.30299999999999999</v>
      </c>
      <c r="C35" s="65">
        <v>0.30099999999999999</v>
      </c>
      <c r="D35" s="27">
        <f t="shared" si="11"/>
        <v>0.30199999999999999</v>
      </c>
      <c r="E35" s="27">
        <f t="shared" si="12"/>
        <v>0.252</v>
      </c>
      <c r="F35" s="27">
        <f t="shared" si="13"/>
        <v>-0.59859945921845592</v>
      </c>
      <c r="G35" s="28">
        <f t="shared" si="14"/>
        <v>-4.9020039238165851E-3</v>
      </c>
      <c r="H35" s="28">
        <f t="shared" si="15"/>
        <v>0.98877618120029687</v>
      </c>
      <c r="I35" s="29">
        <v>500</v>
      </c>
      <c r="J35" s="30">
        <f t="shared" si="16"/>
        <v>494.38809060014842</v>
      </c>
      <c r="K35" s="31">
        <f t="shared" si="17"/>
        <v>24.719404530007424</v>
      </c>
      <c r="L35" s="32">
        <f t="shared" si="19"/>
        <v>25.168163647789196</v>
      </c>
      <c r="M35" s="33">
        <f t="shared" si="18"/>
        <v>0.50336327295578387</v>
      </c>
      <c r="N35" s="36"/>
      <c r="Q35"/>
      <c r="R35"/>
      <c r="S35"/>
    </row>
    <row r="36" spans="1:21" ht="15" x14ac:dyDescent="0.3">
      <c r="B36" s="65">
        <v>0.33300000000000002</v>
      </c>
      <c r="C36" s="65">
        <v>0.32600000000000001</v>
      </c>
      <c r="D36" s="27">
        <f t="shared" si="11"/>
        <v>0.32950000000000002</v>
      </c>
      <c r="E36" s="27">
        <f t="shared" si="12"/>
        <v>0.27950000000000003</v>
      </c>
      <c r="F36" s="27">
        <f t="shared" si="13"/>
        <v>-0.55361818777755789</v>
      </c>
      <c r="G36" s="28">
        <f t="shared" si="14"/>
        <v>4.0842251453351387E-2</v>
      </c>
      <c r="H36" s="28">
        <f t="shared" si="15"/>
        <v>1.0986067206340084</v>
      </c>
      <c r="I36" s="29">
        <v>500</v>
      </c>
      <c r="J36" s="30">
        <f t="shared" si="16"/>
        <v>549.30336031700426</v>
      </c>
      <c r="K36" s="31">
        <f t="shared" si="17"/>
        <v>27.465168015850214</v>
      </c>
      <c r="L36" s="32">
        <f t="shared" si="19"/>
        <v>28.146099753803181</v>
      </c>
      <c r="M36" s="33">
        <f t="shared" si="18"/>
        <v>0.56292199507606366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0.111</v>
      </c>
      <c r="C40">
        <v>0.112</v>
      </c>
      <c r="D40" s="27">
        <f>AVERAGE(B40:C40)</f>
        <v>0.1115</v>
      </c>
      <c r="E40" s="27">
        <f t="shared" ref="E40:E45" si="20">D40-E$8</f>
        <v>6.1499999999999999E-2</v>
      </c>
      <c r="F40" s="27">
        <f t="shared" ref="F40:F45" si="21">LOG(E40)</f>
        <v>-1.2111248842245832</v>
      </c>
      <c r="G40" s="28">
        <f t="shared" ref="G40:G45" si="22">(F40-$B$16)/$B$15</f>
        <v>-0.62781724328747379</v>
      </c>
      <c r="H40" s="27">
        <f t="shared" ref="H40:H45" si="23">10^G40</f>
        <v>0.23560405275216151</v>
      </c>
      <c r="I40" s="41">
        <v>16</v>
      </c>
      <c r="J40" s="42">
        <f t="shared" ref="J40:J45" si="24">H40*I40</f>
        <v>3.7696648440345841</v>
      </c>
      <c r="K40" s="30">
        <f>(0.1*J40/1000)*1000</f>
        <v>0.37696648440345842</v>
      </c>
      <c r="L40" s="43">
        <f>K40*100/L22</f>
        <v>1.0963200402973921</v>
      </c>
      <c r="M40" s="30">
        <f>AVERAGE(L40:L42)</f>
        <v>0.82538271961879228</v>
      </c>
      <c r="N40" s="44">
        <f>STDEV(L40:L42)</f>
        <v>0.31839635165470709</v>
      </c>
      <c r="R40"/>
      <c r="S40"/>
      <c r="T40"/>
      <c r="U40"/>
    </row>
    <row r="41" spans="1:21" ht="15" x14ac:dyDescent="0.3">
      <c r="B41">
        <v>9.5000000000000001E-2</v>
      </c>
      <c r="C41">
        <v>9.9000000000000005E-2</v>
      </c>
      <c r="D41" s="27">
        <f t="shared" ref="D41:D45" si="25">AVERAGE(B41:C41)</f>
        <v>9.7000000000000003E-2</v>
      </c>
      <c r="E41" s="27">
        <f t="shared" si="20"/>
        <v>4.7E-2</v>
      </c>
      <c r="F41" s="27">
        <f t="shared" si="21"/>
        <v>-1.3279021420642825</v>
      </c>
      <c r="G41" s="28">
        <f t="shared" si="22"/>
        <v>-0.7465753071159591</v>
      </c>
      <c r="H41" s="27">
        <f t="shared" si="23"/>
        <v>0.17923577287188552</v>
      </c>
      <c r="I41" s="41">
        <v>16</v>
      </c>
      <c r="J41" s="42">
        <f t="shared" si="24"/>
        <v>2.8677723659501684</v>
      </c>
      <c r="K41" s="30">
        <f t="shared" ref="K41:K45" si="26">(0.1*J41/1000)*1000</f>
        <v>0.28677723659501686</v>
      </c>
      <c r="L41" s="43">
        <f t="shared" ref="L41:L45" si="27">K41*100/L23</f>
        <v>0.90513711321343804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7.4999999999999997E-2</v>
      </c>
      <c r="C42">
        <v>7.2999999999999995E-2</v>
      </c>
      <c r="D42" s="27">
        <f t="shared" si="25"/>
        <v>7.3999999999999996E-2</v>
      </c>
      <c r="E42" s="27">
        <f t="shared" si="20"/>
        <v>2.3999999999999994E-2</v>
      </c>
      <c r="F42" s="27">
        <f t="shared" si="21"/>
        <v>-1.6197887582883941</v>
      </c>
      <c r="G42" s="28">
        <f t="shared" si="22"/>
        <v>-1.0434129794631466</v>
      </c>
      <c r="H42" s="27">
        <f t="shared" si="23"/>
        <v>9.0487173070568194E-2</v>
      </c>
      <c r="I42" s="41">
        <v>16</v>
      </c>
      <c r="J42" s="42">
        <f t="shared" si="24"/>
        <v>1.4477947691290911</v>
      </c>
      <c r="K42" s="30">
        <f t="shared" si="26"/>
        <v>0.14477947691290913</v>
      </c>
      <c r="L42" s="43">
        <f t="shared" si="27"/>
        <v>0.47469100534554654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0.121</v>
      </c>
      <c r="C43">
        <v>0.13300000000000001</v>
      </c>
      <c r="D43" s="27">
        <f t="shared" si="25"/>
        <v>0.127</v>
      </c>
      <c r="E43" s="27">
        <f t="shared" si="20"/>
        <v>7.6999999999999999E-2</v>
      </c>
      <c r="F43" s="27">
        <f t="shared" si="21"/>
        <v>-1.1135092748275182</v>
      </c>
      <c r="G43" s="28">
        <f t="shared" si="22"/>
        <v>-0.52854585272830834</v>
      </c>
      <c r="H43" s="27">
        <f t="shared" si="23"/>
        <v>0.29611073157460421</v>
      </c>
      <c r="I43" s="41">
        <v>16</v>
      </c>
      <c r="J43" s="42">
        <f t="shared" si="24"/>
        <v>4.7377717051936674</v>
      </c>
      <c r="K43" s="30">
        <f t="shared" si="26"/>
        <v>0.47377717051936674</v>
      </c>
      <c r="L43" s="43">
        <f t="shared" si="27"/>
        <v>1.8445146091248397</v>
      </c>
      <c r="M43" s="30">
        <f>AVERAGE(L43:L45)</f>
        <v>1.9211213382777939</v>
      </c>
      <c r="N43" s="44">
        <f>STDEV(L43:L45)</f>
        <v>0.15106261945159938</v>
      </c>
      <c r="R43"/>
      <c r="S43"/>
      <c r="T43"/>
      <c r="U43"/>
    </row>
    <row r="44" spans="1:21" ht="15" x14ac:dyDescent="0.3">
      <c r="A44" s="45"/>
      <c r="B44">
        <v>0.129</v>
      </c>
      <c r="C44">
        <v>0.123</v>
      </c>
      <c r="D44" s="27">
        <f t="shared" si="25"/>
        <v>0.126</v>
      </c>
      <c r="E44" s="27">
        <f t="shared" si="20"/>
        <v>7.5999999999999998E-2</v>
      </c>
      <c r="F44" s="27">
        <f t="shared" si="21"/>
        <v>-1.1191864077192086</v>
      </c>
      <c r="G44" s="28">
        <f t="shared" si="22"/>
        <v>-0.53431928261342909</v>
      </c>
      <c r="H44" s="27">
        <f t="shared" si="23"/>
        <v>0.29220034030233261</v>
      </c>
      <c r="I44" s="41">
        <v>16</v>
      </c>
      <c r="J44" s="42">
        <f t="shared" si="24"/>
        <v>4.6752054448373217</v>
      </c>
      <c r="K44" s="30">
        <f t="shared" si="26"/>
        <v>0.4675205444837322</v>
      </c>
      <c r="L44" s="43">
        <f t="shared" si="27"/>
        <v>1.8237100323799884</v>
      </c>
      <c r="M44" s="30"/>
      <c r="N44" s="44"/>
      <c r="R44"/>
      <c r="S44"/>
      <c r="T44"/>
      <c r="U44"/>
    </row>
    <row r="45" spans="1:21" ht="15" x14ac:dyDescent="0.3">
      <c r="A45" s="46"/>
      <c r="B45">
        <v>0.151</v>
      </c>
      <c r="C45">
        <v>0.14399999999999999</v>
      </c>
      <c r="D45" s="27">
        <f t="shared" si="25"/>
        <v>0.14749999999999999</v>
      </c>
      <c r="E45" s="27">
        <f t="shared" si="20"/>
        <v>9.7499999999999989E-2</v>
      </c>
      <c r="F45" s="27">
        <f t="shared" si="21"/>
        <v>-1.0109953843014632</v>
      </c>
      <c r="G45" s="28">
        <f t="shared" si="22"/>
        <v>-0.42429309513135066</v>
      </c>
      <c r="H45" s="27">
        <f t="shared" si="23"/>
        <v>0.37644965621707749</v>
      </c>
      <c r="I45" s="41">
        <v>16</v>
      </c>
      <c r="J45" s="42">
        <f t="shared" si="24"/>
        <v>6.0231944994732398</v>
      </c>
      <c r="K45" s="30">
        <f t="shared" si="26"/>
        <v>0.602319449947324</v>
      </c>
      <c r="L45" s="43">
        <f t="shared" si="27"/>
        <v>2.0951393733285539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0.122</v>
      </c>
      <c r="C50">
        <v>0.13600000000000001</v>
      </c>
      <c r="D50" s="27">
        <f>AVERAGE(B50:C50)</f>
        <v>0.129</v>
      </c>
      <c r="E50" s="27">
        <f t="shared" ref="E50:E55" si="28">D50-E$8</f>
        <v>7.9000000000000001E-2</v>
      </c>
      <c r="F50" s="27">
        <f t="shared" ref="F50:F55" si="29">LOG(E50)</f>
        <v>-1.1023729087095586</v>
      </c>
      <c r="G50" s="28">
        <f t="shared" ref="G50:G55" si="30">(F50-$B$16)/$B$15</f>
        <v>-0.51722058869385512</v>
      </c>
      <c r="H50" s="27">
        <f t="shared" ref="H50:H55" si="31">10^G50</f>
        <v>0.30393408786543463</v>
      </c>
      <c r="I50" s="41">
        <v>16</v>
      </c>
      <c r="J50" s="42">
        <f t="shared" ref="J50:J55" si="32">H50*I50</f>
        <v>4.8629454058469541</v>
      </c>
      <c r="K50" s="30">
        <f>(0.1*J50/1000)*1000</f>
        <v>0.48629454058469546</v>
      </c>
      <c r="L50" s="43">
        <f t="shared" ref="L50:L55" si="33">K50*100/L31</f>
        <v>1.4299523196725366</v>
      </c>
      <c r="M50" s="30">
        <f>AVERAGE(L50:L52)</f>
        <v>1.25309939876201</v>
      </c>
      <c r="N50" s="44">
        <f>STDEV(L50:L52)</f>
        <v>0.15989435536412294</v>
      </c>
      <c r="O50" s="48">
        <f>L50/L40</f>
        <v>1.3043201502406561</v>
      </c>
      <c r="P50" s="30">
        <f>AVERAGE(O50:O52)</f>
        <v>1.6661978252828853</v>
      </c>
      <c r="Q50" s="44">
        <f>STDEV(O50:O52)</f>
        <v>0.59831390880127389</v>
      </c>
      <c r="S50"/>
      <c r="T50"/>
    </row>
    <row r="51" spans="1:25" ht="15" x14ac:dyDescent="0.3">
      <c r="B51">
        <v>0.113</v>
      </c>
      <c r="C51">
        <v>0.111</v>
      </c>
      <c r="D51" s="27">
        <f t="shared" ref="D51:D55" si="34">AVERAGE(B51:C51)</f>
        <v>0.112</v>
      </c>
      <c r="E51" s="27">
        <f t="shared" si="28"/>
        <v>6.2E-2</v>
      </c>
      <c r="F51" s="27">
        <f t="shared" si="29"/>
        <v>-1.2076083105017461</v>
      </c>
      <c r="G51" s="28">
        <f t="shared" si="30"/>
        <v>-0.62424102053348918</v>
      </c>
      <c r="H51" s="27">
        <f t="shared" si="31"/>
        <v>0.23755215768438434</v>
      </c>
      <c r="I51" s="41">
        <v>16</v>
      </c>
      <c r="J51" s="42">
        <f t="shared" si="32"/>
        <v>3.8008345229501495</v>
      </c>
      <c r="K51" s="30">
        <f t="shared" ref="K51:K55" si="35">(0.1*J51/1000)*1000</f>
        <v>0.38008345229501495</v>
      </c>
      <c r="L51" s="43">
        <f t="shared" si="33"/>
        <v>1.2105912151839329</v>
      </c>
      <c r="M51" s="30"/>
      <c r="N51" s="44"/>
      <c r="O51" s="2">
        <f t="shared" ref="O51:O55" si="36">L51/L41</f>
        <v>1.3374672163050136</v>
      </c>
      <c r="P51" s="30"/>
      <c r="Q51" s="44"/>
      <c r="S51"/>
      <c r="T51"/>
    </row>
    <row r="52" spans="1:25" ht="15" x14ac:dyDescent="0.3">
      <c r="B52">
        <v>0.105</v>
      </c>
      <c r="C52">
        <v>0.106</v>
      </c>
      <c r="D52" s="27">
        <f t="shared" si="34"/>
        <v>0.1055</v>
      </c>
      <c r="E52" s="27">
        <f t="shared" si="28"/>
        <v>5.5499999999999994E-2</v>
      </c>
      <c r="F52" s="27">
        <f t="shared" si="29"/>
        <v>-1.2557070168773239</v>
      </c>
      <c r="G52" s="28">
        <f t="shared" si="30"/>
        <v>-0.67315558958133825</v>
      </c>
      <c r="H52" s="27">
        <f t="shared" si="31"/>
        <v>0.21224839283954894</v>
      </c>
      <c r="I52" s="41">
        <v>16</v>
      </c>
      <c r="J52" s="42">
        <f t="shared" si="32"/>
        <v>3.395974285432783</v>
      </c>
      <c r="K52" s="30">
        <f t="shared" si="35"/>
        <v>0.33959742854327835</v>
      </c>
      <c r="L52" s="43">
        <f t="shared" si="33"/>
        <v>1.1187546614295605</v>
      </c>
      <c r="M52" s="30"/>
      <c r="N52" s="44"/>
      <c r="O52" s="2">
        <f t="shared" si="36"/>
        <v>2.356806109302986</v>
      </c>
      <c r="P52" s="30"/>
      <c r="Q52" s="44"/>
      <c r="S52"/>
      <c r="T52"/>
    </row>
    <row r="53" spans="1:25" ht="15" x14ac:dyDescent="0.3">
      <c r="A53" s="1" t="s">
        <v>26</v>
      </c>
      <c r="B53">
        <v>0.13300000000000001</v>
      </c>
      <c r="C53">
        <v>0.127</v>
      </c>
      <c r="D53" s="27">
        <f t="shared" si="34"/>
        <v>0.13</v>
      </c>
      <c r="E53" s="27">
        <f t="shared" si="28"/>
        <v>0.08</v>
      </c>
      <c r="F53" s="27">
        <f t="shared" si="29"/>
        <v>-1.0969100130080565</v>
      </c>
      <c r="G53" s="28">
        <f t="shared" si="30"/>
        <v>-0.51166502994543928</v>
      </c>
      <c r="H53" s="27">
        <f t="shared" si="31"/>
        <v>0.3078470314371417</v>
      </c>
      <c r="I53" s="41">
        <v>16</v>
      </c>
      <c r="J53" s="42">
        <f t="shared" si="32"/>
        <v>4.9255525029942673</v>
      </c>
      <c r="K53" s="30">
        <f t="shared" si="35"/>
        <v>0.49255525029942682</v>
      </c>
      <c r="L53" s="43">
        <f t="shared" si="33"/>
        <v>1.9536571317401652</v>
      </c>
      <c r="M53" s="30">
        <f>AVERAGE(L53:L55)</f>
        <v>2.0519918448626124</v>
      </c>
      <c r="N53" s="44">
        <f>STDEV(L53:L55)</f>
        <v>0.32931802581305952</v>
      </c>
      <c r="O53" s="2">
        <f t="shared" si="36"/>
        <v>1.0591714058947519</v>
      </c>
      <c r="P53" s="30">
        <f>AVERAGE(O53:O55)</f>
        <v>1.0638602991517354</v>
      </c>
      <c r="Q53" s="44">
        <f>STDEV(O53:O55)</f>
        <v>8.8597055459239793E-2</v>
      </c>
      <c r="S53"/>
      <c r="T53"/>
    </row>
    <row r="54" spans="1:25" ht="15" x14ac:dyDescent="0.3">
      <c r="A54" s="45"/>
      <c r="B54">
        <v>0.126</v>
      </c>
      <c r="C54">
        <v>0.12</v>
      </c>
      <c r="D54" s="27">
        <f t="shared" si="34"/>
        <v>0.123</v>
      </c>
      <c r="E54" s="27">
        <f t="shared" si="28"/>
        <v>7.2999999999999995E-2</v>
      </c>
      <c r="F54" s="27">
        <f t="shared" si="29"/>
        <v>-1.1366771398795441</v>
      </c>
      <c r="G54" s="28">
        <f t="shared" si="30"/>
        <v>-0.55210669708719073</v>
      </c>
      <c r="H54" s="27">
        <f t="shared" si="31"/>
        <v>0.28047444861360749</v>
      </c>
      <c r="I54" s="41">
        <v>16</v>
      </c>
      <c r="J54" s="42">
        <f t="shared" si="32"/>
        <v>4.4875911778177198</v>
      </c>
      <c r="K54" s="30">
        <f t="shared" si="35"/>
        <v>0.44875911778177202</v>
      </c>
      <c r="L54" s="43">
        <f t="shared" si="33"/>
        <v>1.7830427521921792</v>
      </c>
      <c r="M54" s="30"/>
      <c r="N54" s="44"/>
      <c r="O54" s="2">
        <f t="shared" si="36"/>
        <v>0.97770079702049051</v>
      </c>
      <c r="P54" s="30"/>
      <c r="Q54" s="44"/>
      <c r="S54"/>
      <c r="T54"/>
    </row>
    <row r="55" spans="1:25" ht="15" x14ac:dyDescent="0.3">
      <c r="A55" s="46"/>
      <c r="B55">
        <v>0.16900000000000001</v>
      </c>
      <c r="C55">
        <v>0.151</v>
      </c>
      <c r="D55" s="27">
        <f t="shared" si="34"/>
        <v>0.16</v>
      </c>
      <c r="E55" s="27">
        <f t="shared" si="28"/>
        <v>0.11</v>
      </c>
      <c r="F55" s="27">
        <f t="shared" si="29"/>
        <v>-0.95860731484177497</v>
      </c>
      <c r="G55" s="28">
        <f t="shared" si="30"/>
        <v>-0.37101640571563355</v>
      </c>
      <c r="H55" s="27">
        <f t="shared" si="31"/>
        <v>0.4255823362206036</v>
      </c>
      <c r="I55" s="41">
        <v>16</v>
      </c>
      <c r="J55" s="42">
        <f t="shared" si="32"/>
        <v>6.8093173795296575</v>
      </c>
      <c r="K55" s="30">
        <f t="shared" si="35"/>
        <v>0.6809317379529658</v>
      </c>
      <c r="L55" s="43">
        <f t="shared" si="33"/>
        <v>2.419275650655492</v>
      </c>
      <c r="M55" s="30"/>
      <c r="N55" s="44"/>
      <c r="O55" s="2">
        <f t="shared" si="36"/>
        <v>1.1547086945399636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1.6661978252828853</v>
      </c>
      <c r="O58" s="30">
        <f>Q50</f>
        <v>0.59831390880127389</v>
      </c>
    </row>
    <row r="59" spans="1:25" ht="15" x14ac:dyDescent="0.3">
      <c r="D59"/>
      <c r="E59"/>
      <c r="G59"/>
      <c r="M59" s="2" t="s">
        <v>26</v>
      </c>
      <c r="N59" s="30">
        <f>P53</f>
        <v>1.0638602991517354</v>
      </c>
      <c r="O59" s="30">
        <f>Q53</f>
        <v>8.8597055459239793E-2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0.82538271961879228</v>
      </c>
      <c r="C65" s="30">
        <f>N40</f>
        <v>0.31839635165470709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1.25309939876201</v>
      </c>
      <c r="C66" s="30">
        <f>N50</f>
        <v>0.15989435536412294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1.9211213382777939</v>
      </c>
      <c r="C67" s="30">
        <f>N43</f>
        <v>0.15106261945159938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2.0519918448626124</v>
      </c>
      <c r="C68" s="30">
        <f>N53</f>
        <v>0.32931802581305952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topLeftCell="A26" zoomScale="80" zoomScaleNormal="80" workbookViewId="0">
      <selection activeCell="U58" sqref="U58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42521</v>
      </c>
    </row>
    <row r="2" spans="1:20" x14ac:dyDescent="0.2">
      <c r="A2" s="1" t="s">
        <v>1</v>
      </c>
      <c r="B2" s="2">
        <v>85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 t="shared" ref="B8:B13" si="0">A8/23</f>
        <v>0</v>
      </c>
      <c r="C8">
        <v>4.8000000000000001E-2</v>
      </c>
      <c r="D8">
        <v>5.1999999999999998E-2</v>
      </c>
      <c r="E8" s="11">
        <f t="shared" ref="E8:E13" si="1">AVERAGE(C8:D8)</f>
        <v>0.05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>
        <v>8.3000000000000004E-2</v>
      </c>
      <c r="D9">
        <v>8.5999999999999993E-2</v>
      </c>
      <c r="E9" s="11">
        <f t="shared" si="1"/>
        <v>8.4499999999999992E-2</v>
      </c>
      <c r="F9" s="12">
        <f>(E9-$E$8)</f>
        <v>3.4499999999999989E-2</v>
      </c>
      <c r="G9" s="12">
        <f>LOG(B9)</f>
        <v>-0.86341728222799241</v>
      </c>
      <c r="H9" s="12">
        <f>LOG(F9)</f>
        <v>-1.462180904926726</v>
      </c>
      <c r="N9"/>
      <c r="O9"/>
      <c r="P9"/>
    </row>
    <row r="10" spans="1:20" ht="15" x14ac:dyDescent="0.3">
      <c r="A10" s="10">
        <v>10.4</v>
      </c>
      <c r="B10" s="10">
        <f t="shared" si="0"/>
        <v>0.45217391304347826</v>
      </c>
      <c r="C10">
        <v>0.16</v>
      </c>
      <c r="D10">
        <v>0.18</v>
      </c>
      <c r="E10" s="11">
        <f t="shared" si="1"/>
        <v>0.16999999999999998</v>
      </c>
      <c r="F10" s="12">
        <f>(E10-$E$8)</f>
        <v>0.11999999999999998</v>
      </c>
      <c r="G10" s="12">
        <f>LOG(B10)</f>
        <v>-0.34469449671881253</v>
      </c>
      <c r="H10" s="12">
        <f>LOG(F10)</f>
        <v>-0.92081875395237522</v>
      </c>
      <c r="N10"/>
      <c r="O10"/>
      <c r="P10"/>
    </row>
    <row r="11" spans="1:20" ht="15" x14ac:dyDescent="0.3">
      <c r="A11" s="10">
        <v>31.5</v>
      </c>
      <c r="B11" s="10">
        <f>A11/23</f>
        <v>1.3695652173913044</v>
      </c>
      <c r="C11">
        <v>0.41899999999999998</v>
      </c>
      <c r="D11">
        <v>0.40699999999999997</v>
      </c>
      <c r="E11" s="11">
        <f t="shared" si="1"/>
        <v>0.41299999999999998</v>
      </c>
      <c r="F11" s="12">
        <f>(E11-$E$8)</f>
        <v>0.36299999999999999</v>
      </c>
      <c r="G11" s="12">
        <f>LOG(B11)</f>
        <v>0.13658271777200767</v>
      </c>
      <c r="H11" s="12">
        <f>LOG(F11)</f>
        <v>-0.44009337496388751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0"/>
        <v>4.6086956521739131</v>
      </c>
      <c r="C12">
        <v>1.2</v>
      </c>
      <c r="D12">
        <v>1.2589999999999999</v>
      </c>
      <c r="E12" s="11">
        <f t="shared" si="1"/>
        <v>1.2294999999999998</v>
      </c>
      <c r="F12" s="12">
        <f>(E12-$E$8)</f>
        <v>1.1794999999999998</v>
      </c>
      <c r="G12" s="12">
        <f>LOG(B12)</f>
        <v>0.66357802924717735</v>
      </c>
      <c r="H12" s="12">
        <f>LOG(F12)</f>
        <v>7.169794522161417E-2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 t="shared" si="0"/>
        <v>9.1304347826086953</v>
      </c>
      <c r="C13">
        <v>2.202</v>
      </c>
      <c r="D13">
        <v>2.133</v>
      </c>
      <c r="E13" s="11">
        <f t="shared" si="1"/>
        <v>2.1675</v>
      </c>
      <c r="F13" s="12">
        <f>(E13-$E$8)</f>
        <v>2.1175000000000002</v>
      </c>
      <c r="G13" s="12">
        <f>LOG(B13)</f>
        <v>0.96049145871632635</v>
      </c>
      <c r="H13" s="12">
        <f>LOG(F13)</f>
        <v>0.32582341900274453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0.98332066114140393</v>
      </c>
      <c r="N15"/>
    </row>
    <row r="16" spans="1:20" ht="15" x14ac:dyDescent="0.25">
      <c r="A16" s="5" t="s">
        <v>11</v>
      </c>
      <c r="B16" s="11">
        <f>INTERCEPT(H9:H13,G9:G13)</f>
        <v>-0.59377921747917084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0.622</v>
      </c>
      <c r="C22">
        <v>0.64400000000000002</v>
      </c>
      <c r="D22" s="27">
        <f>AVERAGE(B22:C22)</f>
        <v>0.63300000000000001</v>
      </c>
      <c r="E22" s="27">
        <f t="shared" ref="E22:E27" si="2">D22-E$8</f>
        <v>0.58299999999999996</v>
      </c>
      <c r="F22" s="27">
        <f>LOG(E22)</f>
        <v>-0.23433144524098595</v>
      </c>
      <c r="G22" s="28">
        <f>(F22-$B$16)/$B$15</f>
        <v>0.36554481812774137</v>
      </c>
      <c r="H22" s="28">
        <f>10^G22</f>
        <v>2.3203036228704588</v>
      </c>
      <c r="I22" s="29">
        <v>500</v>
      </c>
      <c r="J22" s="30">
        <f>(H22*I22)</f>
        <v>1160.1518114352293</v>
      </c>
      <c r="K22" s="31">
        <f>(0.05*J22/1000)*1000</f>
        <v>58.007590571761469</v>
      </c>
      <c r="L22" s="32">
        <f>K22+K40+K50</f>
        <v>59.137741107494371</v>
      </c>
      <c r="M22" s="33">
        <f>(L22*1000000/50000)/1000</f>
        <v>1.1827548221498874</v>
      </c>
      <c r="N22" s="34"/>
    </row>
    <row r="23" spans="1:17" ht="15" x14ac:dyDescent="0.3">
      <c r="B23">
        <v>0.59099999999999997</v>
      </c>
      <c r="C23">
        <v>0.54500000000000004</v>
      </c>
      <c r="D23" s="27">
        <f t="shared" ref="D23:D27" si="3">AVERAGE(B23:C23)</f>
        <v>0.56800000000000006</v>
      </c>
      <c r="E23" s="27">
        <f t="shared" si="2"/>
        <v>0.51800000000000002</v>
      </c>
      <c r="F23" s="27">
        <f t="shared" ref="F23:F27" si="4">LOG(E23)</f>
        <v>-0.28567024025476695</v>
      </c>
      <c r="G23" s="28">
        <f t="shared" ref="G23:G27" si="5">(F23-$B$16)/$B$15</f>
        <v>0.3133352012219105</v>
      </c>
      <c r="H23" s="28">
        <f t="shared" ref="H23:H27" si="6">10^G23</f>
        <v>2.0574780051849095</v>
      </c>
      <c r="I23" s="29">
        <v>500</v>
      </c>
      <c r="J23" s="30">
        <f t="shared" ref="J23:J27" si="7">(H23*I23)</f>
        <v>1028.7390025924547</v>
      </c>
      <c r="K23" s="31">
        <f t="shared" ref="K23:K27" si="8">(0.05*J23/1000)*1000</f>
        <v>51.436950129622737</v>
      </c>
      <c r="L23" s="32">
        <f>K23+K41+K51</f>
        <v>51.97966490204648</v>
      </c>
      <c r="M23" s="33">
        <f t="shared" ref="M23:M27" si="9">(L23*1000000/50000)/1000</f>
        <v>1.0395932980409295</v>
      </c>
      <c r="N23" s="34"/>
    </row>
    <row r="24" spans="1:17" ht="15" x14ac:dyDescent="0.3">
      <c r="B24">
        <v>0.6</v>
      </c>
      <c r="C24">
        <v>0.59</v>
      </c>
      <c r="D24" s="27">
        <f t="shared" si="3"/>
        <v>0.59499999999999997</v>
      </c>
      <c r="E24" s="27">
        <f t="shared" si="2"/>
        <v>0.54499999999999993</v>
      </c>
      <c r="F24" s="27">
        <f t="shared" si="4"/>
        <v>-0.26360349772335762</v>
      </c>
      <c r="G24" s="28">
        <f t="shared" si="5"/>
        <v>0.33577624553577151</v>
      </c>
      <c r="H24" s="28">
        <f t="shared" si="6"/>
        <v>2.1665875616346026</v>
      </c>
      <c r="I24" s="29">
        <v>500</v>
      </c>
      <c r="J24" s="30">
        <f t="shared" si="7"/>
        <v>1083.2937808173012</v>
      </c>
      <c r="K24" s="31">
        <f t="shared" si="8"/>
        <v>54.164689040865063</v>
      </c>
      <c r="L24" s="32">
        <f t="shared" ref="L24:L27" si="10">K24+K42+K52</f>
        <v>54.897587288287454</v>
      </c>
      <c r="M24" s="33">
        <f t="shared" si="9"/>
        <v>1.0979517457657491</v>
      </c>
      <c r="N24" s="34"/>
    </row>
    <row r="25" spans="1:17" ht="15" x14ac:dyDescent="0.3">
      <c r="A25" s="1" t="s">
        <v>26</v>
      </c>
      <c r="B25">
        <v>0.54600000000000004</v>
      </c>
      <c r="C25">
        <v>0.54700000000000004</v>
      </c>
      <c r="D25" s="27">
        <f t="shared" si="3"/>
        <v>0.54649999999999999</v>
      </c>
      <c r="E25" s="27">
        <f t="shared" si="2"/>
        <v>0.4965</v>
      </c>
      <c r="F25" s="27">
        <f t="shared" si="4"/>
        <v>-0.30408074716860001</v>
      </c>
      <c r="G25" s="28">
        <f t="shared" si="5"/>
        <v>0.29461241053787995</v>
      </c>
      <c r="H25" s="28">
        <f t="shared" si="6"/>
        <v>1.9706632174862573</v>
      </c>
      <c r="I25" s="29">
        <v>500</v>
      </c>
      <c r="J25" s="30">
        <f t="shared" si="7"/>
        <v>985.33160874312864</v>
      </c>
      <c r="K25" s="31">
        <f t="shared" si="8"/>
        <v>49.266580437156435</v>
      </c>
      <c r="L25" s="32">
        <f t="shared" si="10"/>
        <v>51.352852736795157</v>
      </c>
      <c r="M25" s="33">
        <f t="shared" si="9"/>
        <v>1.0270570547359033</v>
      </c>
      <c r="N25" s="34"/>
    </row>
    <row r="26" spans="1:17" ht="15" x14ac:dyDescent="0.3">
      <c r="B26">
        <v>0.67</v>
      </c>
      <c r="C26">
        <v>0.63200000000000001</v>
      </c>
      <c r="D26" s="27">
        <f t="shared" si="3"/>
        <v>0.65100000000000002</v>
      </c>
      <c r="E26" s="27">
        <f t="shared" si="2"/>
        <v>0.60099999999999998</v>
      </c>
      <c r="F26" s="27">
        <f t="shared" si="4"/>
        <v>-0.22112552799726048</v>
      </c>
      <c r="G26" s="28">
        <f t="shared" si="5"/>
        <v>0.37897473754832639</v>
      </c>
      <c r="H26" s="28">
        <f t="shared" si="6"/>
        <v>2.3931765438026207</v>
      </c>
      <c r="I26" s="29">
        <v>500</v>
      </c>
      <c r="J26" s="30">
        <f t="shared" si="7"/>
        <v>1196.5882719013102</v>
      </c>
      <c r="K26" s="31">
        <f t="shared" si="8"/>
        <v>59.829413595065517</v>
      </c>
      <c r="L26" s="32">
        <f t="shared" si="10"/>
        <v>61.701081966702041</v>
      </c>
      <c r="M26" s="33">
        <f t="shared" si="9"/>
        <v>1.2340216393340409</v>
      </c>
      <c r="N26" s="34"/>
    </row>
    <row r="27" spans="1:17" ht="15" x14ac:dyDescent="0.3">
      <c r="B27">
        <v>0.63</v>
      </c>
      <c r="C27">
        <v>0.61099999999999999</v>
      </c>
      <c r="D27" s="27">
        <f t="shared" si="3"/>
        <v>0.62050000000000005</v>
      </c>
      <c r="E27" s="27">
        <f t="shared" si="2"/>
        <v>0.57050000000000001</v>
      </c>
      <c r="F27" s="27">
        <f t="shared" si="4"/>
        <v>-0.24374435124576654</v>
      </c>
      <c r="G27" s="28">
        <f t="shared" si="5"/>
        <v>0.35597224798174804</v>
      </c>
      <c r="H27" s="28">
        <f t="shared" si="6"/>
        <v>2.2697198090136355</v>
      </c>
      <c r="I27" s="29">
        <v>500</v>
      </c>
      <c r="J27" s="30">
        <f t="shared" si="7"/>
        <v>1134.8599045068177</v>
      </c>
      <c r="K27" s="31">
        <f t="shared" si="8"/>
        <v>56.742995225340884</v>
      </c>
      <c r="L27" s="32">
        <f t="shared" si="10"/>
        <v>58.04952024990272</v>
      </c>
      <c r="M27" s="33">
        <f t="shared" si="9"/>
        <v>1.1609904049980544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0.622</v>
      </c>
      <c r="C31">
        <v>0.64400000000000002</v>
      </c>
      <c r="D31" s="27">
        <f t="shared" ref="D31:D36" si="11">AVERAGE(B31:C31)</f>
        <v>0.63300000000000001</v>
      </c>
      <c r="E31" s="27">
        <f t="shared" ref="E31:E36" si="12">D31-E$8</f>
        <v>0.58299999999999996</v>
      </c>
      <c r="F31" s="27">
        <f>LOG(E31)</f>
        <v>-0.23433144524098595</v>
      </c>
      <c r="G31" s="28">
        <f>(F31-$B$16)/$B$15</f>
        <v>0.36554481812774137</v>
      </c>
      <c r="H31" s="28">
        <f>10^G31</f>
        <v>2.3203036228704588</v>
      </c>
      <c r="I31" s="29">
        <v>500</v>
      </c>
      <c r="J31" s="30">
        <f>(H31*I31)</f>
        <v>1160.1518114352293</v>
      </c>
      <c r="K31" s="31">
        <f>(0.05*J31/1000)*1000</f>
        <v>58.007590571761469</v>
      </c>
      <c r="L31" s="32">
        <f>K31+K50</f>
        <v>58.742066485862509</v>
      </c>
      <c r="M31" s="33">
        <f>(L31*1000000/50000)/1000</f>
        <v>1.1748413297172502</v>
      </c>
      <c r="N31" s="35"/>
      <c r="Q31"/>
    </row>
    <row r="32" spans="1:17" ht="15" x14ac:dyDescent="0.3">
      <c r="B32">
        <v>0.59099999999999997</v>
      </c>
      <c r="C32">
        <v>0.54500000000000004</v>
      </c>
      <c r="D32" s="27">
        <f t="shared" si="11"/>
        <v>0.56800000000000006</v>
      </c>
      <c r="E32" s="27">
        <f t="shared" si="12"/>
        <v>0.51800000000000002</v>
      </c>
      <c r="F32" s="27">
        <f t="shared" ref="F32:F36" si="13">LOG(E32)</f>
        <v>-0.28567024025476695</v>
      </c>
      <c r="G32" s="28">
        <f t="shared" ref="G32:G36" si="14">(F32-$B$16)/$B$15</f>
        <v>0.3133352012219105</v>
      </c>
      <c r="H32" s="28">
        <f t="shared" ref="H32:H36" si="15">10^G32</f>
        <v>2.0574780051849095</v>
      </c>
      <c r="I32" s="29">
        <v>500</v>
      </c>
      <c r="J32" s="30">
        <f t="shared" ref="J32:J36" si="16">(H32*I32)</f>
        <v>1028.7390025924547</v>
      </c>
      <c r="K32" s="31">
        <f t="shared" ref="K32:K36" si="17">(0.05*J32/1000)*1000</f>
        <v>51.436950129622737</v>
      </c>
      <c r="L32" s="32">
        <f>K32+K51</f>
        <v>51.76099693484943</v>
      </c>
      <c r="M32" s="33">
        <f t="shared" ref="M32:M36" si="18">(L32*1000000/50000)/1000</f>
        <v>1.0352199386969887</v>
      </c>
      <c r="N32" s="36"/>
      <c r="Q32"/>
    </row>
    <row r="33" spans="1:21" ht="15" x14ac:dyDescent="0.3">
      <c r="B33">
        <v>0.6</v>
      </c>
      <c r="C33">
        <v>0.59</v>
      </c>
      <c r="D33" s="27">
        <f t="shared" si="11"/>
        <v>0.59499999999999997</v>
      </c>
      <c r="E33" s="27">
        <f t="shared" si="12"/>
        <v>0.54499999999999993</v>
      </c>
      <c r="F33" s="27">
        <f t="shared" si="13"/>
        <v>-0.26360349772335762</v>
      </c>
      <c r="G33" s="28">
        <f t="shared" si="14"/>
        <v>0.33577624553577151</v>
      </c>
      <c r="H33" s="28">
        <f t="shared" si="15"/>
        <v>2.1665875616346026</v>
      </c>
      <c r="I33" s="29">
        <v>500</v>
      </c>
      <c r="J33" s="30">
        <f t="shared" si="16"/>
        <v>1083.2937808173012</v>
      </c>
      <c r="K33" s="31">
        <f t="shared" si="17"/>
        <v>54.164689040865063</v>
      </c>
      <c r="L33" s="32">
        <f t="shared" ref="L33:L36" si="19">K33+K52</f>
        <v>54.660375144896669</v>
      </c>
      <c r="M33" s="33">
        <f t="shared" si="18"/>
        <v>1.0932075028979333</v>
      </c>
      <c r="N33" s="36"/>
      <c r="Q33"/>
      <c r="R33"/>
      <c r="S33"/>
    </row>
    <row r="34" spans="1:21" ht="15" x14ac:dyDescent="0.3">
      <c r="A34" s="1" t="s">
        <v>26</v>
      </c>
      <c r="B34">
        <v>0.54600000000000004</v>
      </c>
      <c r="C34">
        <v>0.54700000000000004</v>
      </c>
      <c r="D34" s="27">
        <f t="shared" si="11"/>
        <v>0.54649999999999999</v>
      </c>
      <c r="E34" s="27">
        <f t="shared" si="12"/>
        <v>0.4965</v>
      </c>
      <c r="F34" s="27">
        <f t="shared" si="13"/>
        <v>-0.30408074716860001</v>
      </c>
      <c r="G34" s="28">
        <f t="shared" si="14"/>
        <v>0.29461241053787995</v>
      </c>
      <c r="H34" s="28">
        <f t="shared" si="15"/>
        <v>1.9706632174862573</v>
      </c>
      <c r="I34" s="29">
        <v>500</v>
      </c>
      <c r="J34" s="30">
        <f t="shared" si="16"/>
        <v>985.33160874312864</v>
      </c>
      <c r="K34" s="31">
        <f t="shared" si="17"/>
        <v>49.266580437156435</v>
      </c>
      <c r="L34" s="32">
        <f t="shared" si="19"/>
        <v>50.539518114255827</v>
      </c>
      <c r="M34" s="33">
        <f t="shared" si="18"/>
        <v>1.0107903622851167</v>
      </c>
      <c r="N34" s="36"/>
      <c r="Q34"/>
      <c r="R34"/>
      <c r="S34"/>
    </row>
    <row r="35" spans="1:21" ht="15" x14ac:dyDescent="0.3">
      <c r="B35">
        <v>0.67</v>
      </c>
      <c r="C35">
        <v>0.63200000000000001</v>
      </c>
      <c r="D35" s="27">
        <f t="shared" si="11"/>
        <v>0.65100000000000002</v>
      </c>
      <c r="E35" s="27">
        <f t="shared" si="12"/>
        <v>0.60099999999999998</v>
      </c>
      <c r="F35" s="27">
        <f t="shared" si="13"/>
        <v>-0.22112552799726048</v>
      </c>
      <c r="G35" s="28">
        <f t="shared" si="14"/>
        <v>0.37897473754832639</v>
      </c>
      <c r="H35" s="28">
        <f t="shared" si="15"/>
        <v>2.3931765438026207</v>
      </c>
      <c r="I35" s="29">
        <v>500</v>
      </c>
      <c r="J35" s="30">
        <f t="shared" si="16"/>
        <v>1196.5882719013102</v>
      </c>
      <c r="K35" s="31">
        <f t="shared" si="17"/>
        <v>59.829413595065517</v>
      </c>
      <c r="L35" s="32">
        <f t="shared" si="19"/>
        <v>61.064192961798142</v>
      </c>
      <c r="M35" s="33">
        <f t="shared" si="18"/>
        <v>1.2212838592359629</v>
      </c>
      <c r="N35" s="36"/>
      <c r="Q35"/>
      <c r="R35"/>
      <c r="S35"/>
    </row>
    <row r="36" spans="1:21" ht="15" x14ac:dyDescent="0.3">
      <c r="B36">
        <v>0.63</v>
      </c>
      <c r="C36">
        <v>0.61099999999999999</v>
      </c>
      <c r="D36" s="27">
        <f t="shared" si="11"/>
        <v>0.62050000000000005</v>
      </c>
      <c r="E36" s="27">
        <f t="shared" si="12"/>
        <v>0.57050000000000001</v>
      </c>
      <c r="F36" s="27">
        <f t="shared" si="13"/>
        <v>-0.24374435124576654</v>
      </c>
      <c r="G36" s="28">
        <f t="shared" si="14"/>
        <v>0.35597224798174804</v>
      </c>
      <c r="H36" s="28">
        <f t="shared" si="15"/>
        <v>2.2697198090136355</v>
      </c>
      <c r="I36" s="29">
        <v>500</v>
      </c>
      <c r="J36" s="30">
        <f t="shared" si="16"/>
        <v>1134.8599045068177</v>
      </c>
      <c r="K36" s="31">
        <f t="shared" si="17"/>
        <v>56.742995225340884</v>
      </c>
      <c r="L36" s="32">
        <f t="shared" si="19"/>
        <v>57.61950948153175</v>
      </c>
      <c r="M36" s="33">
        <f t="shared" si="18"/>
        <v>1.152390189630635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0.11600000000000001</v>
      </c>
      <c r="C40">
        <v>0.113</v>
      </c>
      <c r="D40" s="27">
        <f>AVERAGE(B40:C40)</f>
        <v>0.1145</v>
      </c>
      <c r="E40" s="27">
        <f t="shared" ref="E40:E45" si="20">D40-E$8</f>
        <v>6.4500000000000002E-2</v>
      </c>
      <c r="F40" s="27">
        <f t="shared" ref="F40:F45" si="21">LOG(E40)</f>
        <v>-1.1904402853647322</v>
      </c>
      <c r="G40" s="28">
        <f t="shared" ref="G40:G45" si="22">(F40-$B$16)/$B$15</f>
        <v>-0.60678178692287243</v>
      </c>
      <c r="H40" s="27">
        <f t="shared" ref="H40:H45" si="23">10^G40</f>
        <v>0.2472966385199119</v>
      </c>
      <c r="I40" s="41">
        <v>16</v>
      </c>
      <c r="J40" s="42">
        <f t="shared" ref="J40:J45" si="24">H40*I40</f>
        <v>3.9567462163185905</v>
      </c>
      <c r="K40" s="30">
        <f>(0.1*J40/1000)*1000</f>
        <v>0.39567462163185907</v>
      </c>
      <c r="L40" s="43">
        <f>K40*100/L22</f>
        <v>0.66907293755546626</v>
      </c>
      <c r="M40" s="30">
        <f>AVERAGE(L40:L42)</f>
        <v>0.50728405550358768</v>
      </c>
      <c r="N40" s="44">
        <f>STDEV(L40:L42)</f>
        <v>0.14022957383505441</v>
      </c>
      <c r="R40"/>
      <c r="S40"/>
      <c r="T40"/>
      <c r="U40"/>
    </row>
    <row r="41" spans="1:21" ht="15" x14ac:dyDescent="0.3">
      <c r="B41">
        <v>9.0999999999999998E-2</v>
      </c>
      <c r="C41">
        <v>8.1000000000000003E-2</v>
      </c>
      <c r="D41" s="27">
        <f t="shared" ref="D41:D45" si="25">AVERAGE(B41:C41)</f>
        <v>8.5999999999999993E-2</v>
      </c>
      <c r="E41" s="27">
        <f t="shared" si="20"/>
        <v>3.599999999999999E-2</v>
      </c>
      <c r="F41" s="27">
        <f t="shared" si="21"/>
        <v>-1.443697499232713</v>
      </c>
      <c r="G41" s="28">
        <f t="shared" si="22"/>
        <v>-0.86433481502055187</v>
      </c>
      <c r="H41" s="27">
        <f t="shared" si="23"/>
        <v>0.13666747949815708</v>
      </c>
      <c r="I41" s="41">
        <v>16</v>
      </c>
      <c r="J41" s="42">
        <f t="shared" si="24"/>
        <v>2.1866796719705133</v>
      </c>
      <c r="K41" s="30">
        <f t="shared" ref="K41:K45" si="26">(0.1*J41/1000)*1000</f>
        <v>0.21866796719705134</v>
      </c>
      <c r="L41" s="43">
        <f t="shared" ref="L41:L45" si="27">K41*100/L23</f>
        <v>0.42067983240969725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9.0999999999999998E-2</v>
      </c>
      <c r="C42">
        <v>8.6999999999999994E-2</v>
      </c>
      <c r="D42" s="27">
        <f t="shared" si="25"/>
        <v>8.8999999999999996E-2</v>
      </c>
      <c r="E42" s="27">
        <f t="shared" si="20"/>
        <v>3.8999999999999993E-2</v>
      </c>
      <c r="F42" s="27">
        <f t="shared" si="21"/>
        <v>-1.4089353929735009</v>
      </c>
      <c r="G42" s="28">
        <f t="shared" si="22"/>
        <v>-0.82898306494254426</v>
      </c>
      <c r="H42" s="27">
        <f t="shared" si="23"/>
        <v>0.14825758961923996</v>
      </c>
      <c r="I42" s="41">
        <v>16</v>
      </c>
      <c r="J42" s="42">
        <f t="shared" si="24"/>
        <v>2.3721214339078394</v>
      </c>
      <c r="K42" s="30">
        <f t="shared" si="26"/>
        <v>0.23721214339078395</v>
      </c>
      <c r="L42" s="43">
        <f t="shared" si="27"/>
        <v>0.4320993965455997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0.17299999999999999</v>
      </c>
      <c r="C43">
        <v>0.189</v>
      </c>
      <c r="D43" s="27">
        <f t="shared" si="25"/>
        <v>0.18099999999999999</v>
      </c>
      <c r="E43" s="27">
        <f t="shared" si="20"/>
        <v>0.13100000000000001</v>
      </c>
      <c r="F43" s="27">
        <f t="shared" si="21"/>
        <v>-0.88272870434423567</v>
      </c>
      <c r="G43" s="28">
        <f t="shared" si="22"/>
        <v>-0.29385072264185158</v>
      </c>
      <c r="H43" s="27">
        <f t="shared" si="23"/>
        <v>0.50833413908707892</v>
      </c>
      <c r="I43" s="41">
        <v>16</v>
      </c>
      <c r="J43" s="42">
        <f t="shared" si="24"/>
        <v>8.1333462253932627</v>
      </c>
      <c r="K43" s="30">
        <f t="shared" si="26"/>
        <v>0.81333462253932631</v>
      </c>
      <c r="L43" s="43">
        <f t="shared" si="27"/>
        <v>1.583815852856328</v>
      </c>
      <c r="M43" s="30">
        <f>AVERAGE(L43:L45)</f>
        <v>1.1189327269788645</v>
      </c>
      <c r="N43" s="44">
        <f>STDEV(L43:L45)</f>
        <v>0.4281626269151626</v>
      </c>
      <c r="R43"/>
      <c r="S43"/>
      <c r="T43"/>
      <c r="U43"/>
    </row>
    <row r="44" spans="1:21" ht="15" x14ac:dyDescent="0.3">
      <c r="A44" s="45"/>
      <c r="B44">
        <v>0.16</v>
      </c>
      <c r="C44">
        <v>0.14599999999999999</v>
      </c>
      <c r="D44" s="27">
        <f t="shared" si="25"/>
        <v>0.153</v>
      </c>
      <c r="E44" s="27">
        <f t="shared" si="20"/>
        <v>0.10299999999999999</v>
      </c>
      <c r="F44" s="27">
        <f t="shared" si="21"/>
        <v>-0.98716277529482777</v>
      </c>
      <c r="G44" s="28">
        <f t="shared" si="22"/>
        <v>-0.40005623125932405</v>
      </c>
      <c r="H44" s="27">
        <f t="shared" si="23"/>
        <v>0.39805562806493677</v>
      </c>
      <c r="I44" s="41">
        <v>16</v>
      </c>
      <c r="J44" s="42">
        <f t="shared" si="24"/>
        <v>6.3688900490389884</v>
      </c>
      <c r="K44" s="30">
        <f t="shared" si="26"/>
        <v>0.63688900490389888</v>
      </c>
      <c r="L44" s="43">
        <f t="shared" si="27"/>
        <v>1.0322169151711247</v>
      </c>
      <c r="M44" s="30"/>
      <c r="N44" s="44"/>
      <c r="R44"/>
      <c r="S44"/>
      <c r="T44"/>
      <c r="U44"/>
    </row>
    <row r="45" spans="1:21" ht="15" x14ac:dyDescent="0.3">
      <c r="A45" s="46"/>
      <c r="B45">
        <v>0.122</v>
      </c>
      <c r="C45">
        <v>0.11799999999999999</v>
      </c>
      <c r="D45" s="27">
        <f t="shared" si="25"/>
        <v>0.12</v>
      </c>
      <c r="E45" s="27">
        <f t="shared" si="20"/>
        <v>6.9999999999999993E-2</v>
      </c>
      <c r="F45" s="27">
        <f t="shared" si="21"/>
        <v>-1.1549019599857433</v>
      </c>
      <c r="G45" s="28">
        <f t="shared" si="22"/>
        <v>-0.57064065129602892</v>
      </c>
      <c r="H45" s="27">
        <f t="shared" si="23"/>
        <v>0.26875673023185426</v>
      </c>
      <c r="I45" s="41">
        <v>16</v>
      </c>
      <c r="J45" s="42">
        <f t="shared" si="24"/>
        <v>4.3001076837096681</v>
      </c>
      <c r="K45" s="30">
        <f t="shared" si="26"/>
        <v>0.43001076837096686</v>
      </c>
      <c r="L45" s="43">
        <f t="shared" si="27"/>
        <v>0.74076541290914022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0.16200000000000001</v>
      </c>
      <c r="C50">
        <v>0.17499999999999999</v>
      </c>
      <c r="D50" s="27">
        <f>AVERAGE(B50:C50)</f>
        <v>0.16849999999999998</v>
      </c>
      <c r="E50" s="27">
        <f t="shared" ref="E50:E55" si="28">D50-E$8</f>
        <v>0.11849999999999998</v>
      </c>
      <c r="F50" s="27">
        <f t="shared" ref="F50:F55" si="29">LOG(E50)</f>
        <v>-0.92628164965387738</v>
      </c>
      <c r="G50" s="28">
        <f t="shared" ref="G50:G55" si="30">(F50-$B$16)/$B$15</f>
        <v>-0.33814242425126045</v>
      </c>
      <c r="H50" s="27">
        <f t="shared" ref="H50:H55" si="31">10^G50</f>
        <v>0.45904744631315003</v>
      </c>
      <c r="I50" s="41">
        <v>16</v>
      </c>
      <c r="J50" s="42">
        <f t="shared" ref="J50:J55" si="32">H50*I50</f>
        <v>7.3447591410104005</v>
      </c>
      <c r="K50" s="30">
        <f>(0.1*J50/1000)*1000</f>
        <v>0.73447591410104007</v>
      </c>
      <c r="L50" s="43">
        <f t="shared" ref="L50:L55" si="33">K50*100/L31</f>
        <v>1.2503406128516212</v>
      </c>
      <c r="M50" s="30">
        <f>AVERAGE(L50:L52)</f>
        <v>0.9277440734349951</v>
      </c>
      <c r="N50" s="44">
        <f>STDEV(L50:L52)</f>
        <v>0.31267228703154487</v>
      </c>
      <c r="O50" s="48">
        <f>L50/L40</f>
        <v>1.8687657842205996</v>
      </c>
      <c r="P50" s="30">
        <f>AVERAGE(O50:O52)</f>
        <v>1.8185464431803318</v>
      </c>
      <c r="Q50" s="44">
        <f>STDEV(O50:O52)</f>
        <v>0.30834633196999378</v>
      </c>
      <c r="S50"/>
      <c r="T50"/>
    </row>
    <row r="51" spans="1:25" ht="15" x14ac:dyDescent="0.3">
      <c r="B51">
        <v>0.10199999999999999</v>
      </c>
      <c r="C51">
        <v>0.104</v>
      </c>
      <c r="D51" s="27">
        <f t="shared" ref="D51:D55" si="34">AVERAGE(B51:C51)</f>
        <v>0.10299999999999999</v>
      </c>
      <c r="E51" s="27">
        <f t="shared" si="28"/>
        <v>5.2999999999999992E-2</v>
      </c>
      <c r="F51" s="27">
        <f t="shared" si="29"/>
        <v>-1.2757241303992111</v>
      </c>
      <c r="G51" s="28">
        <f t="shared" si="30"/>
        <v>-0.69351223854938904</v>
      </c>
      <c r="H51" s="27">
        <f t="shared" si="31"/>
        <v>0.20252925326668325</v>
      </c>
      <c r="I51" s="41">
        <v>16</v>
      </c>
      <c r="J51" s="42">
        <f t="shared" si="32"/>
        <v>3.240468052266932</v>
      </c>
      <c r="K51" s="30">
        <f t="shared" ref="K51:K55" si="35">(0.1*J51/1000)*1000</f>
        <v>0.32404680522669321</v>
      </c>
      <c r="L51" s="43">
        <f t="shared" si="33"/>
        <v>0.62604436625238247</v>
      </c>
      <c r="M51" s="30"/>
      <c r="N51" s="44"/>
      <c r="O51" s="2">
        <f t="shared" ref="O51:O55" si="36">L51/L41</f>
        <v>1.4881729952832208</v>
      </c>
      <c r="P51" s="30"/>
      <c r="Q51" s="44"/>
      <c r="S51"/>
      <c r="T51"/>
    </row>
    <row r="52" spans="1:25" ht="15" x14ac:dyDescent="0.3">
      <c r="B52">
        <v>0.13500000000000001</v>
      </c>
      <c r="C52">
        <v>0.126</v>
      </c>
      <c r="D52" s="27">
        <f t="shared" si="34"/>
        <v>0.1305</v>
      </c>
      <c r="E52" s="27">
        <f t="shared" si="28"/>
        <v>8.0500000000000002E-2</v>
      </c>
      <c r="F52" s="27">
        <f t="shared" si="29"/>
        <v>-1.0942041196321315</v>
      </c>
      <c r="G52" s="28">
        <f t="shared" si="30"/>
        <v>-0.50891323850765535</v>
      </c>
      <c r="H52" s="27">
        <f t="shared" si="31"/>
        <v>0.30980381501975152</v>
      </c>
      <c r="I52" s="41">
        <v>16</v>
      </c>
      <c r="J52" s="42">
        <f t="shared" si="32"/>
        <v>4.9568610403160243</v>
      </c>
      <c r="K52" s="30">
        <f t="shared" si="35"/>
        <v>0.4956861040316024</v>
      </c>
      <c r="L52" s="43">
        <f t="shared" si="33"/>
        <v>0.90684724120098148</v>
      </c>
      <c r="M52" s="30"/>
      <c r="N52" s="44"/>
      <c r="O52" s="2">
        <f t="shared" si="36"/>
        <v>2.0987005500371749</v>
      </c>
      <c r="P52" s="30"/>
      <c r="Q52" s="44"/>
      <c r="S52"/>
      <c r="T52"/>
    </row>
    <row r="53" spans="1:25" ht="15" x14ac:dyDescent="0.3">
      <c r="A53" s="1" t="s">
        <v>26</v>
      </c>
      <c r="B53">
        <v>0.255</v>
      </c>
      <c r="C53">
        <v>0.252</v>
      </c>
      <c r="D53" s="27">
        <f t="shared" si="34"/>
        <v>0.2535</v>
      </c>
      <c r="E53" s="27">
        <f t="shared" si="28"/>
        <v>0.20350000000000001</v>
      </c>
      <c r="F53" s="27">
        <f t="shared" si="29"/>
        <v>-0.69143558643876113</v>
      </c>
      <c r="G53" s="28">
        <f t="shared" si="30"/>
        <v>-9.9312841495910617E-2</v>
      </c>
      <c r="H53" s="27">
        <f t="shared" si="31"/>
        <v>0.79558604818712075</v>
      </c>
      <c r="I53" s="41">
        <v>16</v>
      </c>
      <c r="J53" s="42">
        <f t="shared" si="32"/>
        <v>12.729376770993932</v>
      </c>
      <c r="K53" s="30">
        <f t="shared" si="35"/>
        <v>1.2729376770993932</v>
      </c>
      <c r="L53" s="43">
        <f t="shared" si="33"/>
        <v>2.5186976935981744</v>
      </c>
      <c r="M53" s="30">
        <f>AVERAGE(L53:L55)</f>
        <v>2.0206697048580682</v>
      </c>
      <c r="N53" s="44">
        <f>STDEV(L53:L55)</f>
        <v>0.49874493832997752</v>
      </c>
      <c r="O53" s="2">
        <f t="shared" si="36"/>
        <v>1.5902718040458028</v>
      </c>
      <c r="P53" s="30">
        <f>AVERAGE(O53:O55)</f>
        <v>1.8676086966690371</v>
      </c>
      <c r="Q53" s="44">
        <f>STDEV(O53:O55)</f>
        <v>0.24479191024636773</v>
      </c>
      <c r="S53"/>
      <c r="T53"/>
    </row>
    <row r="54" spans="1:25" ht="15" x14ac:dyDescent="0.3">
      <c r="A54" s="45"/>
      <c r="B54">
        <v>0.25900000000000001</v>
      </c>
      <c r="C54">
        <v>0.23599999999999999</v>
      </c>
      <c r="D54" s="27">
        <f t="shared" si="34"/>
        <v>0.2475</v>
      </c>
      <c r="E54" s="27">
        <f t="shared" si="28"/>
        <v>0.19750000000000001</v>
      </c>
      <c r="F54" s="27">
        <f t="shared" si="29"/>
        <v>-0.7044329000375209</v>
      </c>
      <c r="G54" s="28">
        <f t="shared" si="30"/>
        <v>-0.1125306188826615</v>
      </c>
      <c r="H54" s="27">
        <f t="shared" si="31"/>
        <v>0.77173710420788943</v>
      </c>
      <c r="I54" s="41">
        <v>16</v>
      </c>
      <c r="J54" s="42">
        <f t="shared" si="32"/>
        <v>12.347793667326231</v>
      </c>
      <c r="K54" s="30">
        <f t="shared" si="35"/>
        <v>1.2347793667326232</v>
      </c>
      <c r="L54" s="43">
        <f t="shared" si="33"/>
        <v>2.0221005254341167</v>
      </c>
      <c r="M54" s="30"/>
      <c r="N54" s="44"/>
      <c r="O54" s="2">
        <f t="shared" si="36"/>
        <v>1.9589879759903812</v>
      </c>
      <c r="P54" s="30"/>
      <c r="Q54" s="44"/>
      <c r="S54"/>
      <c r="T54"/>
    </row>
    <row r="55" spans="1:25" ht="15" x14ac:dyDescent="0.3">
      <c r="A55" s="46"/>
      <c r="B55">
        <v>0.19400000000000001</v>
      </c>
      <c r="C55">
        <v>0.188</v>
      </c>
      <c r="D55" s="27">
        <f t="shared" si="34"/>
        <v>0.191</v>
      </c>
      <c r="E55" s="27">
        <f t="shared" si="28"/>
        <v>0.14100000000000001</v>
      </c>
      <c r="F55" s="27">
        <f t="shared" si="29"/>
        <v>-0.8507808873446201</v>
      </c>
      <c r="G55" s="28">
        <f t="shared" si="30"/>
        <v>-0.26136099852425637</v>
      </c>
      <c r="H55" s="27">
        <f t="shared" si="31"/>
        <v>0.54782141011929153</v>
      </c>
      <c r="I55" s="41">
        <v>16</v>
      </c>
      <c r="J55" s="42">
        <f t="shared" si="32"/>
        <v>8.7651425619086645</v>
      </c>
      <c r="K55" s="30">
        <f t="shared" si="35"/>
        <v>0.87651425619086654</v>
      </c>
      <c r="L55" s="43">
        <f t="shared" si="33"/>
        <v>1.5212108955419128</v>
      </c>
      <c r="M55" s="30"/>
      <c r="N55" s="44"/>
      <c r="O55" s="2">
        <f t="shared" si="36"/>
        <v>2.0535663099709267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1.8185464431803318</v>
      </c>
      <c r="O58" s="30">
        <f>Q50</f>
        <v>0.30834633196999378</v>
      </c>
    </row>
    <row r="59" spans="1:25" ht="15" x14ac:dyDescent="0.3">
      <c r="D59"/>
      <c r="E59"/>
      <c r="G59"/>
      <c r="M59" s="2" t="s">
        <v>26</v>
      </c>
      <c r="N59" s="30">
        <f>P53</f>
        <v>1.8676086966690371</v>
      </c>
      <c r="O59" s="30">
        <f>Q53</f>
        <v>0.24479191024636773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0.50728405550358768</v>
      </c>
      <c r="C65" s="30">
        <f>N40</f>
        <v>0.14022957383505441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0.9277440734349951</v>
      </c>
      <c r="C66" s="30">
        <f>N50</f>
        <v>0.31267228703154487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1.1189327269788645</v>
      </c>
      <c r="C67" s="30">
        <f>N43</f>
        <v>0.4281626269151626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2.0206697048580682</v>
      </c>
      <c r="C68" s="30">
        <f>N53</f>
        <v>0.49874493832997752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siNTP</vt:lpstr>
      <vt:lpstr>siCDKN2A</vt:lpstr>
      <vt:lpstr>siPRC1</vt:lpstr>
      <vt:lpstr>siGCK</vt:lpstr>
      <vt:lpstr>siCDKN2A!Zone_d_impression</vt:lpstr>
      <vt:lpstr>siGCK!Zone_d_impression</vt:lpstr>
      <vt:lpstr>siNTP!Zone_d_impression</vt:lpstr>
      <vt:lpstr>siPRC1!Zone_d_impression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Fatou Ndiaye</cp:lastModifiedBy>
  <dcterms:created xsi:type="dcterms:W3CDTF">2015-12-08T15:20:20Z</dcterms:created>
  <dcterms:modified xsi:type="dcterms:W3CDTF">2016-06-09T14:07:43Z</dcterms:modified>
</cp:coreProperties>
</file>