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fils\marlene\Desktop\"/>
    </mc:Choice>
  </mc:AlternateContent>
  <bookViews>
    <workbookView xWindow="0" yWindow="0" windowWidth="28800" windowHeight="12435" activeTab="3"/>
  </bookViews>
  <sheets>
    <sheet name="siNTP" sheetId="1" r:id="rId1"/>
    <sheet name="siFAF1" sheetId="2" r:id="rId2"/>
    <sheet name="siZFAND3" sheetId="3" r:id="rId3"/>
    <sheet name="siZFAND6" sheetId="4" r:id="rId4"/>
  </sheets>
  <externalReferences>
    <externalReference r:id="rId5"/>
  </externalReferences>
  <definedNames>
    <definedName name="_xlnm.Print_Area" localSheetId="1">siFAF1!$A$6:$Q$83</definedName>
    <definedName name="_xlnm.Print_Area" localSheetId="0">siNTP!$A$6:$Q$83</definedName>
    <definedName name="_xlnm.Print_Area" localSheetId="2">siZFAND3!$A$6:$Q$83</definedName>
    <definedName name="_xlnm.Print_Area" localSheetId="3">siZFAND6!$A$6:$Q$83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13" i="3"/>
  <c r="B12" i="3"/>
  <c r="B11" i="3"/>
  <c r="B10" i="3"/>
  <c r="B9" i="3"/>
  <c r="B13" i="2"/>
  <c r="B12" i="2"/>
  <c r="B11" i="2"/>
  <c r="B10" i="2"/>
  <c r="B9" i="2"/>
  <c r="D55" i="4" l="1"/>
  <c r="D54" i="4"/>
  <c r="D53" i="4"/>
  <c r="D52" i="4"/>
  <c r="D51" i="4"/>
  <c r="D50" i="4"/>
  <c r="D45" i="4"/>
  <c r="D44" i="4"/>
  <c r="D43" i="4"/>
  <c r="D42" i="4"/>
  <c r="D41" i="4"/>
  <c r="D40" i="4"/>
  <c r="D36" i="4"/>
  <c r="D35" i="4"/>
  <c r="D34" i="4"/>
  <c r="D33" i="4"/>
  <c r="D32" i="4"/>
  <c r="D31" i="4"/>
  <c r="D27" i="4"/>
  <c r="D26" i="4"/>
  <c r="D25" i="4"/>
  <c r="D24" i="4"/>
  <c r="D23" i="4"/>
  <c r="D22" i="4"/>
  <c r="G13" i="4"/>
  <c r="E13" i="4"/>
  <c r="G12" i="4"/>
  <c r="E12" i="4"/>
  <c r="E11" i="4"/>
  <c r="G11" i="4"/>
  <c r="E10" i="4"/>
  <c r="G10" i="4"/>
  <c r="G9" i="4"/>
  <c r="E9" i="4"/>
  <c r="E8" i="4"/>
  <c r="D55" i="3"/>
  <c r="D54" i="3"/>
  <c r="D53" i="3"/>
  <c r="D52" i="3"/>
  <c r="D51" i="3"/>
  <c r="D50" i="3"/>
  <c r="D45" i="3"/>
  <c r="D44" i="3"/>
  <c r="D43" i="3"/>
  <c r="D42" i="3"/>
  <c r="D41" i="3"/>
  <c r="D40" i="3"/>
  <c r="D36" i="3"/>
  <c r="D35" i="3"/>
  <c r="D34" i="3"/>
  <c r="D33" i="3"/>
  <c r="D32" i="3"/>
  <c r="D31" i="3"/>
  <c r="D27" i="3"/>
  <c r="D26" i="3"/>
  <c r="D25" i="3"/>
  <c r="D24" i="3"/>
  <c r="D23" i="3"/>
  <c r="D22" i="3"/>
  <c r="G13" i="3"/>
  <c r="E13" i="3"/>
  <c r="G12" i="3"/>
  <c r="E12" i="3"/>
  <c r="E11" i="3"/>
  <c r="G11" i="3"/>
  <c r="E10" i="3"/>
  <c r="G10" i="3"/>
  <c r="G9" i="3"/>
  <c r="E9" i="3"/>
  <c r="F9" i="3" s="1"/>
  <c r="H9" i="3" s="1"/>
  <c r="E8" i="3"/>
  <c r="D55" i="2"/>
  <c r="D54" i="2"/>
  <c r="D53" i="2"/>
  <c r="D52" i="2"/>
  <c r="D51" i="2"/>
  <c r="D50" i="2"/>
  <c r="D45" i="2"/>
  <c r="D44" i="2"/>
  <c r="D43" i="2"/>
  <c r="D42" i="2"/>
  <c r="D41" i="2"/>
  <c r="D40" i="2"/>
  <c r="D36" i="2"/>
  <c r="D35" i="2"/>
  <c r="D34" i="2"/>
  <c r="D33" i="2"/>
  <c r="D32" i="2"/>
  <c r="D31" i="2"/>
  <c r="D27" i="2"/>
  <c r="D26" i="2"/>
  <c r="D25" i="2"/>
  <c r="D24" i="2"/>
  <c r="D23" i="2"/>
  <c r="D22" i="2"/>
  <c r="E13" i="2"/>
  <c r="G13" i="2"/>
  <c r="G12" i="2"/>
  <c r="E12" i="2"/>
  <c r="E11" i="2"/>
  <c r="G11" i="2"/>
  <c r="E10" i="2"/>
  <c r="G10" i="2"/>
  <c r="E9" i="2"/>
  <c r="G9" i="2"/>
  <c r="E8" i="2"/>
  <c r="E42" i="2" s="1"/>
  <c r="F42" i="2" s="1"/>
  <c r="D55" i="1"/>
  <c r="D54" i="1"/>
  <c r="D53" i="1"/>
  <c r="D52" i="1"/>
  <c r="D51" i="1"/>
  <c r="D50" i="1"/>
  <c r="D45" i="1"/>
  <c r="D44" i="1"/>
  <c r="D43" i="1"/>
  <c r="D42" i="1"/>
  <c r="D41" i="1"/>
  <c r="D40" i="1"/>
  <c r="D36" i="1"/>
  <c r="D35" i="1"/>
  <c r="D34" i="1"/>
  <c r="D33" i="1"/>
  <c r="D32" i="1"/>
  <c r="D31" i="1"/>
  <c r="D27" i="1"/>
  <c r="D26" i="1"/>
  <c r="D25" i="1"/>
  <c r="D24" i="1"/>
  <c r="D23" i="1"/>
  <c r="D22" i="1"/>
  <c r="E13" i="1"/>
  <c r="B13" i="1"/>
  <c r="G13" i="1" s="1"/>
  <c r="E12" i="1"/>
  <c r="B12" i="1"/>
  <c r="G12" i="1" s="1"/>
  <c r="E11" i="1"/>
  <c r="B11" i="1"/>
  <c r="G11" i="1" s="1"/>
  <c r="E10" i="1"/>
  <c r="B10" i="1"/>
  <c r="G10" i="1" s="1"/>
  <c r="E9" i="1"/>
  <c r="B9" i="1"/>
  <c r="G9" i="1" s="1"/>
  <c r="E8" i="1"/>
  <c r="F9" i="4" l="1"/>
  <c r="H9" i="4" s="1"/>
  <c r="E26" i="3"/>
  <c r="F26" i="3" s="1"/>
  <c r="E40" i="3"/>
  <c r="F40" i="3" s="1"/>
  <c r="E40" i="4"/>
  <c r="F40" i="4" s="1"/>
  <c r="E24" i="4"/>
  <c r="F24" i="4" s="1"/>
  <c r="E45" i="4"/>
  <c r="F45" i="4" s="1"/>
  <c r="F10" i="3"/>
  <c r="H10" i="3" s="1"/>
  <c r="E32" i="3"/>
  <c r="F32" i="3" s="1"/>
  <c r="E43" i="3"/>
  <c r="F43" i="3" s="1"/>
  <c r="E51" i="3"/>
  <c r="F51" i="3" s="1"/>
  <c r="E42" i="3"/>
  <c r="F42" i="3" s="1"/>
  <c r="E54" i="3"/>
  <c r="F54" i="3" s="1"/>
  <c r="F13" i="2"/>
  <c r="H13" i="2" s="1"/>
  <c r="F12" i="2"/>
  <c r="H12" i="2" s="1"/>
  <c r="E54" i="1"/>
  <c r="F54" i="1" s="1"/>
  <c r="E52" i="3"/>
  <c r="F52" i="3" s="1"/>
  <c r="F10" i="2"/>
  <c r="H10" i="2" s="1"/>
  <c r="E24" i="2"/>
  <c r="F24" i="2" s="1"/>
  <c r="E31" i="2"/>
  <c r="F31" i="2" s="1"/>
  <c r="E53" i="2"/>
  <c r="F53" i="2" s="1"/>
  <c r="E25" i="2"/>
  <c r="F25" i="2" s="1"/>
  <c r="E36" i="2"/>
  <c r="F36" i="2" s="1"/>
  <c r="F9" i="2"/>
  <c r="H9" i="2" s="1"/>
  <c r="F11" i="2"/>
  <c r="H11" i="2" s="1"/>
  <c r="E27" i="2"/>
  <c r="F27" i="2" s="1"/>
  <c r="E34" i="2"/>
  <c r="F34" i="2" s="1"/>
  <c r="E52" i="2"/>
  <c r="F52" i="2" s="1"/>
  <c r="F13" i="4"/>
  <c r="H13" i="4" s="1"/>
  <c r="E34" i="4"/>
  <c r="F34" i="4" s="1"/>
  <c r="E52" i="4"/>
  <c r="F52" i="4" s="1"/>
  <c r="E42" i="4"/>
  <c r="F42" i="4" s="1"/>
  <c r="F13" i="3"/>
  <c r="H13" i="3" s="1"/>
  <c r="E24" i="3"/>
  <c r="F24" i="3" s="1"/>
  <c r="E35" i="3"/>
  <c r="F35" i="3" s="1"/>
  <c r="E45" i="3"/>
  <c r="F45" i="3" s="1"/>
  <c r="E23" i="3"/>
  <c r="F23" i="3" s="1"/>
  <c r="E41" i="3"/>
  <c r="F41" i="3" s="1"/>
  <c r="F10" i="1"/>
  <c r="H10" i="1" s="1"/>
  <c r="F11" i="4"/>
  <c r="H11" i="4" s="1"/>
  <c r="E22" i="4"/>
  <c r="F22" i="4" s="1"/>
  <c r="E25" i="4"/>
  <c r="F25" i="4" s="1"/>
  <c r="E31" i="4"/>
  <c r="F31" i="4" s="1"/>
  <c r="E50" i="4"/>
  <c r="F50" i="4" s="1"/>
  <c r="E53" i="4"/>
  <c r="F53" i="4" s="1"/>
  <c r="E23" i="4"/>
  <c r="F23" i="4" s="1"/>
  <c r="E26" i="4"/>
  <c r="F26" i="4" s="1"/>
  <c r="E32" i="4"/>
  <c r="F32" i="4" s="1"/>
  <c r="E35" i="4"/>
  <c r="F35" i="4" s="1"/>
  <c r="E41" i="4"/>
  <c r="F41" i="4" s="1"/>
  <c r="E43" i="4"/>
  <c r="F43" i="4" s="1"/>
  <c r="E51" i="4"/>
  <c r="F51" i="4" s="1"/>
  <c r="E54" i="4"/>
  <c r="F54" i="4" s="1"/>
  <c r="F10" i="4"/>
  <c r="H10" i="4" s="1"/>
  <c r="F12" i="4"/>
  <c r="H12" i="4" s="1"/>
  <c r="E27" i="4"/>
  <c r="F27" i="4" s="1"/>
  <c r="E33" i="4"/>
  <c r="F33" i="4" s="1"/>
  <c r="E36" i="4"/>
  <c r="F36" i="4" s="1"/>
  <c r="E44" i="4"/>
  <c r="F44" i="4" s="1"/>
  <c r="E55" i="4"/>
  <c r="F55" i="4" s="1"/>
  <c r="E54" i="2"/>
  <c r="F54" i="2" s="1"/>
  <c r="E23" i="2"/>
  <c r="F23" i="2" s="1"/>
  <c r="E32" i="2"/>
  <c r="F32" i="2" s="1"/>
  <c r="E35" i="2"/>
  <c r="F35" i="2" s="1"/>
  <c r="E41" i="2"/>
  <c r="F41" i="2" s="1"/>
  <c r="E43" i="2"/>
  <c r="F43" i="2" s="1"/>
  <c r="E51" i="2"/>
  <c r="F51" i="2" s="1"/>
  <c r="E55" i="2"/>
  <c r="F55" i="2" s="1"/>
  <c r="F12" i="1"/>
  <c r="H12" i="1" s="1"/>
  <c r="E32" i="1"/>
  <c r="F32" i="1" s="1"/>
  <c r="E55" i="1"/>
  <c r="F55" i="1" s="1"/>
  <c r="E22" i="1"/>
  <c r="F22" i="1" s="1"/>
  <c r="F11" i="1"/>
  <c r="H11" i="1" s="1"/>
  <c r="F13" i="1"/>
  <c r="H13" i="1" s="1"/>
  <c r="E31" i="1"/>
  <c r="F31" i="1" s="1"/>
  <c r="E35" i="1"/>
  <c r="F35" i="1" s="1"/>
  <c r="E36" i="1"/>
  <c r="F36" i="1" s="1"/>
  <c r="E25" i="1"/>
  <c r="F25" i="1" s="1"/>
  <c r="E51" i="1"/>
  <c r="F51" i="1" s="1"/>
  <c r="F9" i="1"/>
  <c r="H9" i="1" s="1"/>
  <c r="E23" i="1"/>
  <c r="F23" i="1" s="1"/>
  <c r="E27" i="1"/>
  <c r="F27" i="1" s="1"/>
  <c r="E34" i="1"/>
  <c r="F34" i="1" s="1"/>
  <c r="E41" i="1"/>
  <c r="F41" i="1" s="1"/>
  <c r="E34" i="3"/>
  <c r="F34" i="3" s="1"/>
  <c r="E27" i="3"/>
  <c r="F27" i="3" s="1"/>
  <c r="E33" i="3"/>
  <c r="F33" i="3" s="1"/>
  <c r="E36" i="3"/>
  <c r="F36" i="3" s="1"/>
  <c r="E44" i="3"/>
  <c r="F44" i="3" s="1"/>
  <c r="E55" i="3"/>
  <c r="F55" i="3" s="1"/>
  <c r="F11" i="3"/>
  <c r="H11" i="3" s="1"/>
  <c r="E22" i="3"/>
  <c r="F22" i="3" s="1"/>
  <c r="E25" i="3"/>
  <c r="F25" i="3" s="1"/>
  <c r="E31" i="3"/>
  <c r="F31" i="3" s="1"/>
  <c r="E50" i="3"/>
  <c r="F50" i="3" s="1"/>
  <c r="E53" i="3"/>
  <c r="F53" i="3" s="1"/>
  <c r="F12" i="3"/>
  <c r="H12" i="3" s="1"/>
  <c r="E22" i="2"/>
  <c r="F22" i="2" s="1"/>
  <c r="E26" i="2"/>
  <c r="F26" i="2" s="1"/>
  <c r="E33" i="2"/>
  <c r="F33" i="2" s="1"/>
  <c r="E40" i="2"/>
  <c r="F40" i="2" s="1"/>
  <c r="E44" i="2"/>
  <c r="F44" i="2" s="1"/>
  <c r="E45" i="2"/>
  <c r="F45" i="2" s="1"/>
  <c r="E50" i="2"/>
  <c r="F50" i="2" s="1"/>
  <c r="E24" i="1"/>
  <c r="F24" i="1" s="1"/>
  <c r="E42" i="1"/>
  <c r="F42" i="1" s="1"/>
  <c r="E43" i="1"/>
  <c r="F43" i="1" s="1"/>
  <c r="E52" i="1"/>
  <c r="F52" i="1" s="1"/>
  <c r="E53" i="1"/>
  <c r="F53" i="1" s="1"/>
  <c r="E26" i="1"/>
  <c r="F26" i="1" s="1"/>
  <c r="E33" i="1"/>
  <c r="F33" i="1" s="1"/>
  <c r="E40" i="1"/>
  <c r="F40" i="1" s="1"/>
  <c r="E44" i="1"/>
  <c r="F44" i="1" s="1"/>
  <c r="E45" i="1"/>
  <c r="F45" i="1" s="1"/>
  <c r="E50" i="1"/>
  <c r="F50" i="1" s="1"/>
  <c r="B15" i="4" l="1"/>
  <c r="B15" i="2"/>
  <c r="B16" i="1"/>
  <c r="G36" i="1" s="1"/>
  <c r="H36" i="1" s="1"/>
  <c r="J36" i="1" s="1"/>
  <c r="K36" i="1" s="1"/>
  <c r="B15" i="1"/>
  <c r="B16" i="2"/>
  <c r="G51" i="2" s="1"/>
  <c r="H51" i="2" s="1"/>
  <c r="J51" i="2" s="1"/>
  <c r="K51" i="2" s="1"/>
  <c r="B16" i="4"/>
  <c r="B16" i="3"/>
  <c r="B15" i="3"/>
  <c r="G43" i="2" l="1"/>
  <c r="H43" i="2" s="1"/>
  <c r="J43" i="2" s="1"/>
  <c r="K43" i="2" s="1"/>
  <c r="G33" i="1"/>
  <c r="H33" i="1" s="1"/>
  <c r="J33" i="1" s="1"/>
  <c r="K33" i="1" s="1"/>
  <c r="G31" i="1"/>
  <c r="H31" i="1" s="1"/>
  <c r="J31" i="1" s="1"/>
  <c r="K31" i="1" s="1"/>
  <c r="G35" i="1"/>
  <c r="H35" i="1" s="1"/>
  <c r="J35" i="1" s="1"/>
  <c r="K35" i="1" s="1"/>
  <c r="G55" i="1"/>
  <c r="H55" i="1" s="1"/>
  <c r="J55" i="1" s="1"/>
  <c r="K55" i="1" s="1"/>
  <c r="G52" i="1"/>
  <c r="H52" i="1" s="1"/>
  <c r="J52" i="1" s="1"/>
  <c r="K52" i="1" s="1"/>
  <c r="L24" i="1" s="1"/>
  <c r="M24" i="1" s="1"/>
  <c r="G23" i="1"/>
  <c r="H23" i="1" s="1"/>
  <c r="J23" i="1" s="1"/>
  <c r="K23" i="1" s="1"/>
  <c r="G42" i="1"/>
  <c r="H42" i="1" s="1"/>
  <c r="J42" i="1" s="1"/>
  <c r="K42" i="1" s="1"/>
  <c r="G53" i="1"/>
  <c r="H53" i="1" s="1"/>
  <c r="J53" i="1" s="1"/>
  <c r="K53" i="1" s="1"/>
  <c r="G41" i="1"/>
  <c r="H41" i="1" s="1"/>
  <c r="J41" i="1" s="1"/>
  <c r="K41" i="1" s="1"/>
  <c r="G25" i="1"/>
  <c r="H25" i="1" s="1"/>
  <c r="J25" i="1" s="1"/>
  <c r="K25" i="1" s="1"/>
  <c r="G24" i="1"/>
  <c r="H24" i="1" s="1"/>
  <c r="J24" i="1" s="1"/>
  <c r="K24" i="1" s="1"/>
  <c r="G22" i="1"/>
  <c r="H22" i="1" s="1"/>
  <c r="J22" i="1" s="1"/>
  <c r="K22" i="1" s="1"/>
  <c r="G34" i="1"/>
  <c r="H34" i="1" s="1"/>
  <c r="J34" i="1" s="1"/>
  <c r="K34" i="1" s="1"/>
  <c r="L34" i="1" s="1"/>
  <c r="M34" i="1" s="1"/>
  <c r="G42" i="4"/>
  <c r="H42" i="4" s="1"/>
  <c r="J42" i="4" s="1"/>
  <c r="K42" i="4" s="1"/>
  <c r="G35" i="2"/>
  <c r="H35" i="2" s="1"/>
  <c r="J35" i="2" s="1"/>
  <c r="K35" i="2" s="1"/>
  <c r="G24" i="2"/>
  <c r="H24" i="2" s="1"/>
  <c r="J24" i="2" s="1"/>
  <c r="K24" i="2" s="1"/>
  <c r="G32" i="2"/>
  <c r="H32" i="2" s="1"/>
  <c r="J32" i="2" s="1"/>
  <c r="K32" i="2" s="1"/>
  <c r="L32" i="2" s="1"/>
  <c r="M32" i="2" s="1"/>
  <c r="G34" i="2"/>
  <c r="H34" i="2" s="1"/>
  <c r="J34" i="2" s="1"/>
  <c r="K34" i="2" s="1"/>
  <c r="G25" i="2"/>
  <c r="H25" i="2" s="1"/>
  <c r="J25" i="2" s="1"/>
  <c r="K25" i="2" s="1"/>
  <c r="G26" i="1"/>
  <c r="H26" i="1" s="1"/>
  <c r="J26" i="1" s="1"/>
  <c r="K26" i="1" s="1"/>
  <c r="G43" i="1"/>
  <c r="H43" i="1" s="1"/>
  <c r="J43" i="1" s="1"/>
  <c r="K43" i="1" s="1"/>
  <c r="G44" i="1"/>
  <c r="H44" i="1" s="1"/>
  <c r="J44" i="1" s="1"/>
  <c r="K44" i="1" s="1"/>
  <c r="G45" i="1"/>
  <c r="H45" i="1" s="1"/>
  <c r="J45" i="1" s="1"/>
  <c r="K45" i="1" s="1"/>
  <c r="G27" i="1"/>
  <c r="H27" i="1" s="1"/>
  <c r="J27" i="1" s="1"/>
  <c r="K27" i="1" s="1"/>
  <c r="G54" i="1"/>
  <c r="H54" i="1" s="1"/>
  <c r="J54" i="1" s="1"/>
  <c r="K54" i="1" s="1"/>
  <c r="G50" i="1"/>
  <c r="H50" i="1" s="1"/>
  <c r="J50" i="1" s="1"/>
  <c r="K50" i="1" s="1"/>
  <c r="L31" i="1" s="1"/>
  <c r="M31" i="1" s="1"/>
  <c r="G51" i="1"/>
  <c r="H51" i="1" s="1"/>
  <c r="J51" i="1" s="1"/>
  <c r="K51" i="1" s="1"/>
  <c r="G32" i="1"/>
  <c r="H32" i="1" s="1"/>
  <c r="J32" i="1" s="1"/>
  <c r="K32" i="1" s="1"/>
  <c r="G40" i="1"/>
  <c r="H40" i="1" s="1"/>
  <c r="J40" i="1" s="1"/>
  <c r="K40" i="1" s="1"/>
  <c r="G52" i="2"/>
  <c r="H52" i="2" s="1"/>
  <c r="J52" i="2" s="1"/>
  <c r="K52" i="2" s="1"/>
  <c r="G50" i="2"/>
  <c r="H50" i="2" s="1"/>
  <c r="J50" i="2" s="1"/>
  <c r="K50" i="2" s="1"/>
  <c r="G44" i="2"/>
  <c r="H44" i="2" s="1"/>
  <c r="J44" i="2" s="1"/>
  <c r="K44" i="2" s="1"/>
  <c r="G45" i="2"/>
  <c r="H45" i="2" s="1"/>
  <c r="J45" i="2" s="1"/>
  <c r="K45" i="2" s="1"/>
  <c r="G27" i="2"/>
  <c r="H27" i="2" s="1"/>
  <c r="J27" i="2" s="1"/>
  <c r="K27" i="2" s="1"/>
  <c r="G23" i="2"/>
  <c r="H23" i="2" s="1"/>
  <c r="J23" i="2" s="1"/>
  <c r="K23" i="2" s="1"/>
  <c r="G55" i="2"/>
  <c r="H55" i="2" s="1"/>
  <c r="J55" i="2" s="1"/>
  <c r="K55" i="2" s="1"/>
  <c r="G53" i="2"/>
  <c r="H53" i="2" s="1"/>
  <c r="J53" i="2" s="1"/>
  <c r="K53" i="2" s="1"/>
  <c r="G26" i="2"/>
  <c r="H26" i="2" s="1"/>
  <c r="J26" i="2" s="1"/>
  <c r="K26" i="2" s="1"/>
  <c r="G36" i="2"/>
  <c r="H36" i="2" s="1"/>
  <c r="J36" i="2" s="1"/>
  <c r="K36" i="2" s="1"/>
  <c r="G41" i="2"/>
  <c r="H41" i="2" s="1"/>
  <c r="J41" i="2" s="1"/>
  <c r="K41" i="2" s="1"/>
  <c r="G42" i="2"/>
  <c r="H42" i="2" s="1"/>
  <c r="J42" i="2" s="1"/>
  <c r="K42" i="2" s="1"/>
  <c r="G33" i="2"/>
  <c r="H33" i="2" s="1"/>
  <c r="J33" i="2" s="1"/>
  <c r="K33" i="2" s="1"/>
  <c r="L33" i="2" s="1"/>
  <c r="G31" i="2"/>
  <c r="H31" i="2" s="1"/>
  <c r="J31" i="2" s="1"/>
  <c r="K31" i="2" s="1"/>
  <c r="L31" i="2" s="1"/>
  <c r="M31" i="2" s="1"/>
  <c r="G22" i="2"/>
  <c r="H22" i="2" s="1"/>
  <c r="J22" i="2" s="1"/>
  <c r="K22" i="2" s="1"/>
  <c r="G54" i="2"/>
  <c r="H54" i="2" s="1"/>
  <c r="J54" i="2" s="1"/>
  <c r="K54" i="2" s="1"/>
  <c r="G40" i="2"/>
  <c r="H40" i="2" s="1"/>
  <c r="J40" i="2" s="1"/>
  <c r="K40" i="2" s="1"/>
  <c r="G33" i="4"/>
  <c r="H33" i="4" s="1"/>
  <c r="J33" i="4" s="1"/>
  <c r="K33" i="4" s="1"/>
  <c r="G44" i="4"/>
  <c r="H44" i="4" s="1"/>
  <c r="J44" i="4" s="1"/>
  <c r="K44" i="4" s="1"/>
  <c r="G23" i="4"/>
  <c r="H23" i="4" s="1"/>
  <c r="J23" i="4" s="1"/>
  <c r="K23" i="4" s="1"/>
  <c r="G34" i="4"/>
  <c r="H34" i="4" s="1"/>
  <c r="J34" i="4" s="1"/>
  <c r="K34" i="4" s="1"/>
  <c r="G31" i="4"/>
  <c r="H31" i="4" s="1"/>
  <c r="J31" i="4" s="1"/>
  <c r="K31" i="4" s="1"/>
  <c r="G43" i="4"/>
  <c r="H43" i="4" s="1"/>
  <c r="J43" i="4" s="1"/>
  <c r="K43" i="4" s="1"/>
  <c r="G54" i="4"/>
  <c r="H54" i="4" s="1"/>
  <c r="J54" i="4" s="1"/>
  <c r="K54" i="4" s="1"/>
  <c r="G22" i="4"/>
  <c r="H22" i="4" s="1"/>
  <c r="J22" i="4" s="1"/>
  <c r="K22" i="4" s="1"/>
  <c r="G55" i="4"/>
  <c r="H55" i="4" s="1"/>
  <c r="J55" i="4" s="1"/>
  <c r="K55" i="4" s="1"/>
  <c r="G53" i="4"/>
  <c r="H53" i="4" s="1"/>
  <c r="J53" i="4" s="1"/>
  <c r="K53" i="4" s="1"/>
  <c r="G36" i="4"/>
  <c r="H36" i="4" s="1"/>
  <c r="J36" i="4" s="1"/>
  <c r="K36" i="4" s="1"/>
  <c r="G50" i="4"/>
  <c r="H50" i="4" s="1"/>
  <c r="J50" i="4" s="1"/>
  <c r="K50" i="4" s="1"/>
  <c r="G24" i="4"/>
  <c r="H24" i="4" s="1"/>
  <c r="J24" i="4" s="1"/>
  <c r="K24" i="4" s="1"/>
  <c r="G41" i="4"/>
  <c r="H41" i="4" s="1"/>
  <c r="J41" i="4" s="1"/>
  <c r="K41" i="4" s="1"/>
  <c r="G52" i="4"/>
  <c r="H52" i="4" s="1"/>
  <c r="J52" i="4" s="1"/>
  <c r="K52" i="4" s="1"/>
  <c r="G32" i="4"/>
  <c r="H32" i="4" s="1"/>
  <c r="J32" i="4" s="1"/>
  <c r="K32" i="4" s="1"/>
  <c r="G25" i="4"/>
  <c r="H25" i="4" s="1"/>
  <c r="J25" i="4" s="1"/>
  <c r="K25" i="4" s="1"/>
  <c r="G26" i="4"/>
  <c r="H26" i="4" s="1"/>
  <c r="J26" i="4" s="1"/>
  <c r="K26" i="4" s="1"/>
  <c r="G35" i="4"/>
  <c r="H35" i="4" s="1"/>
  <c r="J35" i="4" s="1"/>
  <c r="K35" i="4" s="1"/>
  <c r="L35" i="4" s="1"/>
  <c r="M35" i="4" s="1"/>
  <c r="G45" i="4"/>
  <c r="H45" i="4" s="1"/>
  <c r="J45" i="4" s="1"/>
  <c r="K45" i="4" s="1"/>
  <c r="G27" i="4"/>
  <c r="H27" i="4" s="1"/>
  <c r="J27" i="4" s="1"/>
  <c r="K27" i="4" s="1"/>
  <c r="G40" i="4"/>
  <c r="H40" i="4" s="1"/>
  <c r="J40" i="4" s="1"/>
  <c r="K40" i="4" s="1"/>
  <c r="G51" i="4"/>
  <c r="H51" i="4" s="1"/>
  <c r="J51" i="4" s="1"/>
  <c r="K51" i="4" s="1"/>
  <c r="G42" i="3"/>
  <c r="H42" i="3" s="1"/>
  <c r="J42" i="3" s="1"/>
  <c r="K42" i="3" s="1"/>
  <c r="G36" i="3"/>
  <c r="H36" i="3" s="1"/>
  <c r="J36" i="3" s="1"/>
  <c r="K36" i="3" s="1"/>
  <c r="G33" i="3"/>
  <c r="H33" i="3" s="1"/>
  <c r="J33" i="3" s="1"/>
  <c r="K33" i="3" s="1"/>
  <c r="G52" i="3"/>
  <c r="H52" i="3" s="1"/>
  <c r="J52" i="3" s="1"/>
  <c r="K52" i="3" s="1"/>
  <c r="G41" i="3"/>
  <c r="H41" i="3" s="1"/>
  <c r="J41" i="3" s="1"/>
  <c r="K41" i="3" s="1"/>
  <c r="G51" i="3"/>
  <c r="H51" i="3" s="1"/>
  <c r="J51" i="3" s="1"/>
  <c r="K51" i="3" s="1"/>
  <c r="G35" i="3"/>
  <c r="H35" i="3" s="1"/>
  <c r="J35" i="3" s="1"/>
  <c r="K35" i="3" s="1"/>
  <c r="G32" i="3"/>
  <c r="H32" i="3" s="1"/>
  <c r="J32" i="3" s="1"/>
  <c r="K32" i="3" s="1"/>
  <c r="G43" i="3"/>
  <c r="H43" i="3" s="1"/>
  <c r="J43" i="3" s="1"/>
  <c r="K43" i="3" s="1"/>
  <c r="G24" i="3"/>
  <c r="H24" i="3" s="1"/>
  <c r="J24" i="3" s="1"/>
  <c r="K24" i="3" s="1"/>
  <c r="G23" i="3"/>
  <c r="H23" i="3" s="1"/>
  <c r="J23" i="3" s="1"/>
  <c r="K23" i="3" s="1"/>
  <c r="G34" i="3"/>
  <c r="H34" i="3" s="1"/>
  <c r="J34" i="3" s="1"/>
  <c r="K34" i="3" s="1"/>
  <c r="G53" i="3"/>
  <c r="H53" i="3" s="1"/>
  <c r="J53" i="3" s="1"/>
  <c r="K53" i="3" s="1"/>
  <c r="G50" i="3"/>
  <c r="H50" i="3" s="1"/>
  <c r="J50" i="3" s="1"/>
  <c r="K50" i="3" s="1"/>
  <c r="G26" i="3"/>
  <c r="H26" i="3" s="1"/>
  <c r="J26" i="3" s="1"/>
  <c r="K26" i="3" s="1"/>
  <c r="G55" i="3"/>
  <c r="H55" i="3" s="1"/>
  <c r="J55" i="3" s="1"/>
  <c r="K55" i="3" s="1"/>
  <c r="G25" i="3"/>
  <c r="H25" i="3" s="1"/>
  <c r="J25" i="3" s="1"/>
  <c r="K25" i="3" s="1"/>
  <c r="G44" i="3"/>
  <c r="H44" i="3" s="1"/>
  <c r="J44" i="3" s="1"/>
  <c r="K44" i="3" s="1"/>
  <c r="G22" i="3"/>
  <c r="H22" i="3" s="1"/>
  <c r="J22" i="3" s="1"/>
  <c r="K22" i="3" s="1"/>
  <c r="G40" i="3"/>
  <c r="H40" i="3" s="1"/>
  <c r="J40" i="3" s="1"/>
  <c r="K40" i="3" s="1"/>
  <c r="G31" i="3"/>
  <c r="H31" i="3" s="1"/>
  <c r="J31" i="3" s="1"/>
  <c r="K31" i="3" s="1"/>
  <c r="G27" i="3"/>
  <c r="H27" i="3" s="1"/>
  <c r="J27" i="3" s="1"/>
  <c r="K27" i="3" s="1"/>
  <c r="G45" i="3"/>
  <c r="H45" i="3" s="1"/>
  <c r="J45" i="3" s="1"/>
  <c r="K45" i="3" s="1"/>
  <c r="G54" i="3"/>
  <c r="H54" i="3" s="1"/>
  <c r="J54" i="3" s="1"/>
  <c r="K54" i="3" s="1"/>
  <c r="L36" i="1"/>
  <c r="M36" i="1" s="1"/>
  <c r="L25" i="1" l="1"/>
  <c r="M25" i="1" s="1"/>
  <c r="L35" i="1"/>
  <c r="M35" i="1" s="1"/>
  <c r="L35" i="2"/>
  <c r="M35" i="2" s="1"/>
  <c r="L25" i="2"/>
  <c r="M25" i="2" s="1"/>
  <c r="L23" i="1"/>
  <c r="M23" i="1" s="1"/>
  <c r="L33" i="1"/>
  <c r="M33" i="1" s="1"/>
  <c r="L32" i="1"/>
  <c r="M32" i="1" s="1"/>
  <c r="L27" i="1"/>
  <c r="M27" i="1" s="1"/>
  <c r="L26" i="1"/>
  <c r="L27" i="4"/>
  <c r="M27" i="4" s="1"/>
  <c r="L31" i="4"/>
  <c r="M31" i="4" s="1"/>
  <c r="L24" i="2"/>
  <c r="M24" i="2" s="1"/>
  <c r="M26" i="1"/>
  <c r="L44" i="1"/>
  <c r="L27" i="2"/>
  <c r="L45" i="2" s="1"/>
  <c r="L22" i="1"/>
  <c r="M22" i="1" s="1"/>
  <c r="L22" i="4"/>
  <c r="M22" i="4" s="1"/>
  <c r="L34" i="4"/>
  <c r="M34" i="4" s="1"/>
  <c r="L33" i="4"/>
  <c r="M33" i="4" s="1"/>
  <c r="L32" i="4"/>
  <c r="M32" i="4" s="1"/>
  <c r="L34" i="2"/>
  <c r="M34" i="2" s="1"/>
  <c r="L22" i="2"/>
  <c r="L40" i="2" s="1"/>
  <c r="L26" i="2"/>
  <c r="M26" i="2" s="1"/>
  <c r="M33" i="2"/>
  <c r="L52" i="2"/>
  <c r="L36" i="2"/>
  <c r="M36" i="2" s="1"/>
  <c r="L50" i="2"/>
  <c r="M50" i="2" s="1"/>
  <c r="B66" i="2" s="1"/>
  <c r="L25" i="4"/>
  <c r="M25" i="4" s="1"/>
  <c r="L36" i="4"/>
  <c r="M36" i="4" s="1"/>
  <c r="L26" i="4"/>
  <c r="M26" i="4" s="1"/>
  <c r="L23" i="4"/>
  <c r="M23" i="4" s="1"/>
  <c r="L42" i="1"/>
  <c r="L51" i="2"/>
  <c r="L23" i="2"/>
  <c r="L24" i="4"/>
  <c r="L53" i="1"/>
  <c r="L54" i="2"/>
  <c r="L51" i="1"/>
  <c r="L25" i="3"/>
  <c r="M25" i="3" s="1"/>
  <c r="L22" i="3"/>
  <c r="M22" i="3" s="1"/>
  <c r="L26" i="3"/>
  <c r="M26" i="3" s="1"/>
  <c r="L23" i="3"/>
  <c r="M23" i="3" s="1"/>
  <c r="L33" i="3"/>
  <c r="M33" i="3" s="1"/>
  <c r="L24" i="3"/>
  <c r="M24" i="3" s="1"/>
  <c r="L36" i="3"/>
  <c r="M36" i="3" s="1"/>
  <c r="L35" i="3"/>
  <c r="M35" i="3" s="1"/>
  <c r="L54" i="4"/>
  <c r="L53" i="4"/>
  <c r="L31" i="3"/>
  <c r="M31" i="3" s="1"/>
  <c r="L34" i="3"/>
  <c r="M34" i="3" s="1"/>
  <c r="L32" i="3"/>
  <c r="M32" i="3" s="1"/>
  <c r="L27" i="3"/>
  <c r="M27" i="3" s="1"/>
  <c r="M27" i="2"/>
  <c r="M22" i="2"/>
  <c r="L50" i="1"/>
  <c r="L41" i="1"/>
  <c r="L55" i="1"/>
  <c r="L43" i="1" l="1"/>
  <c r="N43" i="1" s="1"/>
  <c r="C67" i="1" s="1"/>
  <c r="L50" i="4"/>
  <c r="L43" i="4"/>
  <c r="O53" i="4" s="1"/>
  <c r="L45" i="1"/>
  <c r="O55" i="1" s="1"/>
  <c r="L54" i="1"/>
  <c r="O54" i="1" s="1"/>
  <c r="L51" i="4"/>
  <c r="L40" i="4"/>
  <c r="O50" i="4" s="1"/>
  <c r="L55" i="4"/>
  <c r="L43" i="2"/>
  <c r="M43" i="2" s="1"/>
  <c r="B67" i="2" s="1"/>
  <c r="N50" i="2"/>
  <c r="C66" i="2" s="1"/>
  <c r="L42" i="2"/>
  <c r="O52" i="2" s="1"/>
  <c r="L52" i="1"/>
  <c r="O52" i="1" s="1"/>
  <c r="L44" i="4"/>
  <c r="L45" i="4"/>
  <c r="L43" i="3"/>
  <c r="L53" i="2"/>
  <c r="L40" i="1"/>
  <c r="M40" i="1" s="1"/>
  <c r="B65" i="1" s="1"/>
  <c r="L52" i="4"/>
  <c r="N50" i="4" s="1"/>
  <c r="C66" i="4" s="1"/>
  <c r="L41" i="4"/>
  <c r="O51" i="4" s="1"/>
  <c r="L44" i="2"/>
  <c r="O54" i="2" s="1"/>
  <c r="O51" i="1"/>
  <c r="L55" i="2"/>
  <c r="L53" i="3"/>
  <c r="M23" i="2"/>
  <c r="L41" i="2"/>
  <c r="O51" i="2" s="1"/>
  <c r="M24" i="4"/>
  <c r="L42" i="4"/>
  <c r="L52" i="3"/>
  <c r="O52" i="3" s="1"/>
  <c r="O54" i="4"/>
  <c r="L42" i="3"/>
  <c r="L40" i="3"/>
  <c r="N40" i="3" s="1"/>
  <c r="C65" i="3" s="1"/>
  <c r="L44" i="3"/>
  <c r="L55" i="3"/>
  <c r="L41" i="3"/>
  <c r="L54" i="3"/>
  <c r="L50" i="3"/>
  <c r="M53" i="4"/>
  <c r="B68" i="4" s="1"/>
  <c r="N53" i="4"/>
  <c r="C68" i="4" s="1"/>
  <c r="L45" i="3"/>
  <c r="L51" i="3"/>
  <c r="N43" i="2"/>
  <c r="C67" i="2" s="1"/>
  <c r="O50" i="2"/>
  <c r="N50" i="1"/>
  <c r="C66" i="1" s="1"/>
  <c r="M50" i="1"/>
  <c r="B66" i="1" s="1"/>
  <c r="M43" i="1"/>
  <c r="B67" i="1" s="1"/>
  <c r="O53" i="1"/>
  <c r="N40" i="2" l="1"/>
  <c r="C65" i="2" s="1"/>
  <c r="N53" i="1"/>
  <c r="C68" i="1" s="1"/>
  <c r="M53" i="1"/>
  <c r="B68" i="1" s="1"/>
  <c r="N43" i="4"/>
  <c r="C67" i="4" s="1"/>
  <c r="M43" i="4"/>
  <c r="B67" i="4" s="1"/>
  <c r="O54" i="3"/>
  <c r="O53" i="2"/>
  <c r="Q53" i="2" s="1"/>
  <c r="O59" i="2" s="1"/>
  <c r="N40" i="1"/>
  <c r="C65" i="1" s="1"/>
  <c r="O55" i="4"/>
  <c r="M50" i="4"/>
  <c r="B66" i="4" s="1"/>
  <c r="N40" i="4"/>
  <c r="C65" i="4" s="1"/>
  <c r="N53" i="3"/>
  <c r="C68" i="3" s="1"/>
  <c r="M40" i="2"/>
  <c r="B65" i="2" s="1"/>
  <c r="M53" i="2"/>
  <c r="B68" i="2" s="1"/>
  <c r="O50" i="1"/>
  <c r="Q50" i="1" s="1"/>
  <c r="O58" i="1" s="1"/>
  <c r="O55" i="3"/>
  <c r="O53" i="3"/>
  <c r="M53" i="3"/>
  <c r="B68" i="3" s="1"/>
  <c r="O55" i="2"/>
  <c r="P53" i="2" s="1"/>
  <c r="N59" i="2" s="1"/>
  <c r="N53" i="2"/>
  <c r="C68" i="2" s="1"/>
  <c r="O52" i="4"/>
  <c r="Q50" i="4" s="1"/>
  <c r="O58" i="4" s="1"/>
  <c r="M40" i="4"/>
  <c r="B65" i="4" s="1"/>
  <c r="N43" i="3"/>
  <c r="C67" i="3" s="1"/>
  <c r="M50" i="3"/>
  <c r="B66" i="3" s="1"/>
  <c r="O50" i="3"/>
  <c r="P50" i="4"/>
  <c r="N58" i="4" s="1"/>
  <c r="M40" i="3"/>
  <c r="B65" i="3" s="1"/>
  <c r="O51" i="3"/>
  <c r="Q53" i="4"/>
  <c r="O59" i="4" s="1"/>
  <c r="P53" i="4"/>
  <c r="N59" i="4" s="1"/>
  <c r="N50" i="3"/>
  <c r="C66" i="3" s="1"/>
  <c r="Q53" i="3"/>
  <c r="O59" i="3" s="1"/>
  <c r="M43" i="3"/>
  <c r="B67" i="3" s="1"/>
  <c r="Q50" i="2"/>
  <c r="O58" i="2" s="1"/>
  <c r="P50" i="2"/>
  <c r="N58" i="2" s="1"/>
  <c r="Q53" i="1"/>
  <c r="O59" i="1" s="1"/>
  <c r="P53" i="1"/>
  <c r="N59" i="1" s="1"/>
  <c r="P53" i="3" l="1"/>
  <c r="N59" i="3" s="1"/>
  <c r="P50" i="1"/>
  <c r="N58" i="1" s="1"/>
  <c r="Q50" i="3"/>
  <c r="O58" i="3" s="1"/>
  <c r="P50" i="3"/>
  <c r="N58" i="3" s="1"/>
</calcChain>
</file>

<file path=xl/sharedStrings.xml><?xml version="1.0" encoding="utf-8"?>
<sst xmlns="http://schemas.openxmlformats.org/spreadsheetml/2006/main" count="400" uniqueCount="44">
  <si>
    <t>Date</t>
  </si>
  <si>
    <t>passage</t>
  </si>
  <si>
    <t>viabilité</t>
  </si>
  <si>
    <t>operateur</t>
  </si>
  <si>
    <t>Marlene</t>
  </si>
  <si>
    <t>J0</t>
  </si>
  <si>
    <t>J3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</si>
  <si>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</si>
  <si>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</si>
  <si>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</si>
  <si>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</si>
  <si>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</si>
  <si>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</si>
  <si>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</si>
  <si>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</si>
  <si>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</si>
  <si>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</si>
  <si>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</si>
  <si>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</si>
  <si>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</si>
  <si>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</si>
  <si>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</si>
  <si>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</si>
  <si>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</si>
  <si>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</si>
  <si>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</si>
  <si>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</si>
  <si>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</si>
  <si>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</si>
  <si>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</si>
  <si>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</si>
  <si>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</si>
  <si>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</si>
  <si>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</si>
  <si>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</si>
  <si>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</si>
  <si>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</si>
  <si>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</si>
  <si>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</si>
  <si>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</si>
  <si>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11mM/0,5mM</t>
  </si>
  <si>
    <t>Fold change</t>
  </si>
  <si>
    <t>Mean</t>
  </si>
  <si>
    <t>ectype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</si>
</sst>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sz val="10"/>
      <name val="Comic Sans MS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7" fillId="0" borderId="0"/>
    <xf numFmtId="0" fontId="3" fillId="0" borderId="0"/>
    <xf numFmtId="0" fontId="14" fillId="0" borderId="0"/>
    <xf numFmtId="0" fontId="2" fillId="0" borderId="0"/>
    <xf numFmtId="0" fontId="1" fillId="0" borderId="0"/>
    <xf numFmtId="0" fontId="1" fillId="0" borderId="0"/>
  </cellStyleXfs>
  <cellXfs count="89">
    <xf numFmtId="0" fontId="0" fillId="0" borderId="0" xfId="0"/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1" applyFont="1" applyAlignment="1">
      <alignment horizontal="left"/>
    </xf>
    <xf numFmtId="0" fontId="4" fillId="0" borderId="2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7" fillId="0" borderId="0" xfId="1"/>
    <xf numFmtId="0" fontId="4" fillId="0" borderId="1" xfId="1" applyFont="1" applyBorder="1" applyAlignment="1">
      <alignment horizontal="left"/>
    </xf>
    <xf numFmtId="0" fontId="8" fillId="0" borderId="1" xfId="1" applyFont="1" applyBorder="1" applyAlignment="1" applyProtection="1">
      <alignment horizontal="center"/>
    </xf>
    <xf numFmtId="0" fontId="8" fillId="0" borderId="3" xfId="1" applyFont="1" applyBorder="1" applyAlignment="1" applyProtection="1">
      <alignment horizontal="center"/>
      <protection locked="0"/>
    </xf>
    <xf numFmtId="0" fontId="8" fillId="0" borderId="4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0" fontId="3" fillId="0" borderId="0" xfId="2" applyFill="1"/>
    <xf numFmtId="0" fontId="9" fillId="0" borderId="0" xfId="0" applyFont="1" applyAlignment="1">
      <alignment horizontal="left"/>
    </xf>
    <xf numFmtId="0" fontId="9" fillId="0" borderId="0" xfId="1" applyFont="1" applyAlignment="1">
      <alignment horizontal="center"/>
    </xf>
    <xf numFmtId="0" fontId="8" fillId="0" borderId="0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10" fillId="0" borderId="1" xfId="1" applyFont="1" applyBorder="1" applyAlignment="1">
      <alignment horizontal="left"/>
    </xf>
    <xf numFmtId="0" fontId="8" fillId="0" borderId="1" xfId="1" applyFont="1" applyFill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0" fontId="12" fillId="2" borderId="0" xfId="1" applyFont="1" applyFill="1" applyAlignment="1">
      <alignment horizontal="center"/>
    </xf>
    <xf numFmtId="2" fontId="4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165" fontId="10" fillId="0" borderId="0" xfId="1" applyNumberFormat="1" applyFont="1" applyAlignment="1">
      <alignment horizontal="center"/>
    </xf>
    <xf numFmtId="2" fontId="12" fillId="0" borderId="5" xfId="1" applyNumberFormat="1" applyFont="1" applyBorder="1" applyAlignment="1">
      <alignment horizontal="center"/>
    </xf>
    <xf numFmtId="2" fontId="4" fillId="0" borderId="6" xfId="1" applyNumberFormat="1" applyFont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1" fontId="4" fillId="0" borderId="0" xfId="1" applyNumberFormat="1" applyFont="1" applyFill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165" fontId="4" fillId="0" borderId="0" xfId="1" applyNumberFormat="1" applyFont="1" applyAlignment="1">
      <alignment horizontal="center"/>
    </xf>
    <xf numFmtId="2" fontId="10" fillId="0" borderId="6" xfId="1" applyNumberFormat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1" fontId="4" fillId="0" borderId="0" xfId="1" applyNumberFormat="1" applyFont="1" applyBorder="1" applyAlignment="1">
      <alignment horizontal="center"/>
    </xf>
    <xf numFmtId="0" fontId="10" fillId="0" borderId="0" xfId="1" applyFont="1" applyFill="1" applyAlignment="1">
      <alignment horizontal="left"/>
    </xf>
    <xf numFmtId="0" fontId="10" fillId="0" borderId="11" xfId="1" applyFont="1" applyBorder="1" applyAlignment="1">
      <alignment horizontal="center"/>
    </xf>
    <xf numFmtId="2" fontId="10" fillId="0" borderId="11" xfId="1" applyNumberFormat="1" applyFont="1" applyBorder="1" applyAlignment="1">
      <alignment horizontal="center"/>
    </xf>
    <xf numFmtId="0" fontId="4" fillId="0" borderId="5" xfId="1" applyFont="1" applyBorder="1" applyAlignment="1">
      <alignment horizontal="left"/>
    </xf>
    <xf numFmtId="0" fontId="11" fillId="0" borderId="0" xfId="1" applyFont="1" applyAlignment="1">
      <alignment horizontal="left"/>
    </xf>
    <xf numFmtId="0" fontId="4" fillId="0" borderId="0" xfId="1" applyFont="1" applyFill="1" applyAlignment="1">
      <alignment horizontal="left"/>
    </xf>
    <xf numFmtId="0" fontId="4" fillId="0" borderId="0" xfId="1" applyFont="1" applyFill="1" applyBorder="1" applyAlignment="1">
      <alignment horizontal="left"/>
    </xf>
    <xf numFmtId="2" fontId="4" fillId="0" borderId="0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0" fontId="4" fillId="0" borderId="0" xfId="1" applyFont="1" applyBorder="1" applyAlignment="1">
      <alignment horizontal="left"/>
    </xf>
    <xf numFmtId="0" fontId="10" fillId="0" borderId="0" xfId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4" fontId="10" fillId="0" borderId="0" xfId="1" applyNumberFormat="1" applyFont="1" applyBorder="1" applyAlignment="1">
      <alignment horizontal="center"/>
    </xf>
    <xf numFmtId="1" fontId="4" fillId="0" borderId="0" xfId="1" applyNumberFormat="1" applyFont="1" applyAlignment="1">
      <alignment horizontal="center"/>
    </xf>
    <xf numFmtId="0" fontId="4" fillId="0" borderId="11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0" xfId="3" applyProtection="1">
      <protection locked="0"/>
    </xf>
    <xf numFmtId="0" fontId="14" fillId="0" borderId="0" xfId="3" applyProtection="1">
      <protection locked="0"/>
    </xf>
    <xf numFmtId="0" fontId="4" fillId="0" borderId="1" xfId="0" applyFont="1" applyBorder="1" applyAlignment="1">
      <alignment horizontal="left"/>
    </xf>
    <xf numFmtId="0" fontId="2" fillId="0" borderId="0" xfId="4" applyProtection="1">
      <protection locked="0"/>
    </xf>
    <xf numFmtId="0" fontId="1" fillId="0" borderId="0" xfId="5" applyProtection="1">
      <protection locked="0"/>
    </xf>
    <xf numFmtId="0" fontId="1" fillId="0" borderId="0" xfId="5" applyProtection="1">
      <protection locked="0"/>
    </xf>
    <xf numFmtId="0" fontId="1" fillId="0" borderId="0" xfId="5" applyProtection="1">
      <protection locked="0"/>
    </xf>
    <xf numFmtId="0" fontId="1" fillId="0" borderId="0" xfId="5" applyProtection="1">
      <protection locked="0"/>
    </xf>
    <xf numFmtId="0" fontId="1" fillId="0" borderId="0" xfId="5" applyProtection="1">
      <protection locked="0"/>
    </xf>
    <xf numFmtId="0" fontId="1" fillId="0" borderId="0" xfId="5" applyProtection="1">
      <protection locked="0"/>
    </xf>
    <xf numFmtId="0" fontId="1" fillId="0" borderId="0" xfId="5" applyProtection="1">
      <protection locked="0"/>
    </xf>
    <xf numFmtId="0" fontId="1" fillId="0" borderId="0" xfId="5" applyProtection="1">
      <protection locked="0"/>
    </xf>
    <xf numFmtId="0" fontId="1" fillId="0" borderId="0" xfId="6"/>
  </cellXfs>
  <cellStyles count="7">
    <cellStyle name="Normal" xfId="0" builtinId="0"/>
    <cellStyle name="Normal 2" xfId="3"/>
    <cellStyle name="Normal 2 2" xfId="2"/>
    <cellStyle name="Normal 3" xfId="4"/>
    <cellStyle name="Normal 4" xfId="5"/>
    <cellStyle name="Normal 6" xfId="1"/>
    <cellStyle name="Normal 7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-1.6575773191777938</c:v>
                </c:pt>
                <c:pt idx="1">
                  <c:v>-1.1023729087095584</c:v>
                </c:pt>
                <c:pt idx="2">
                  <c:v>-0.68824613894424569</c:v>
                </c:pt>
                <c:pt idx="3">
                  <c:v>-0.12697018793895581</c:v>
                </c:pt>
                <c:pt idx="4">
                  <c:v>0.1925674533365456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46368"/>
        <c:axId val="225945584"/>
      </c:scatterChart>
      <c:valAx>
        <c:axId val="2259463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5945584"/>
        <c:crosses val="autoZero"/>
        <c:crossBetween val="midCat"/>
      </c:valAx>
      <c:valAx>
        <c:axId val="22594558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5946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siZFAND6!$G$9:$G$13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siZFAND6!$H$9:$H$13</c:f>
              <c:numCache>
                <c:formatCode>0.00</c:formatCode>
                <c:ptCount val="5"/>
                <c:pt idx="0">
                  <c:v>-1.6575773191777938</c:v>
                </c:pt>
                <c:pt idx="1">
                  <c:v>-1.1023729087095584</c:v>
                </c:pt>
                <c:pt idx="2">
                  <c:v>-0.68824613894424569</c:v>
                </c:pt>
                <c:pt idx="3">
                  <c:v>-0.12697018793895581</c:v>
                </c:pt>
                <c:pt idx="4">
                  <c:v>0.1925674533365456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01840"/>
        <c:axId val="363002232"/>
      </c:scatterChart>
      <c:valAx>
        <c:axId val="3630018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63002232"/>
        <c:crosses val="autoZero"/>
        <c:crossBetween val="midCat"/>
      </c:valAx>
      <c:valAx>
        <c:axId val="36300223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63001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siZFAND6!$C$65:$C$68</c:f>
                <c:numCache>
                  <c:formatCode>General</c:formatCode>
                  <c:ptCount val="4"/>
                  <c:pt idx="0">
                    <c:v>0.49158517541793584</c:v>
                  </c:pt>
                  <c:pt idx="1">
                    <c:v>8.6832432610271584E-2</c:v>
                  </c:pt>
                  <c:pt idx="2">
                    <c:v>0.63826908480171596</c:v>
                  </c:pt>
                  <c:pt idx="3">
                    <c:v>0.55475836295916614</c:v>
                  </c:pt>
                </c:numCache>
              </c:numRef>
            </c:plus>
            <c:minus>
              <c:numRef>
                <c:f>siZFAND6!$C$65:$C$68</c:f>
                <c:numCache>
                  <c:formatCode>General</c:formatCode>
                  <c:ptCount val="4"/>
                  <c:pt idx="0">
                    <c:v>0.49158517541793584</c:v>
                  </c:pt>
                  <c:pt idx="1">
                    <c:v>8.6832432610271584E-2</c:v>
                  </c:pt>
                  <c:pt idx="2">
                    <c:v>0.63826908480171596</c:v>
                  </c:pt>
                  <c:pt idx="3">
                    <c:v>0.55475836295916614</c:v>
                  </c:pt>
                </c:numCache>
              </c:numRef>
            </c:minus>
          </c:errBars>
          <c:cat>
            <c:strRef>
              <c:f>(siZFAND6!$A$65,siZFAND6!$A$66,siZFAND6!$A$67,siZFAND6!$A$68)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siZFAND6!$B$65:$B$68</c:f>
              <c:numCache>
                <c:formatCode>0.0</c:formatCode>
                <c:ptCount val="4"/>
                <c:pt idx="0">
                  <c:v>0.99495264385961801</c:v>
                </c:pt>
                <c:pt idx="1">
                  <c:v>1.7572569455599265</c:v>
                </c:pt>
                <c:pt idx="2">
                  <c:v>7.9852609983667548</c:v>
                </c:pt>
                <c:pt idx="3">
                  <c:v>10.171987059135295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687048"/>
        <c:axId val="363687440"/>
      </c:barChart>
      <c:catAx>
        <c:axId val="36368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63687440"/>
        <c:crosses val="autoZero"/>
        <c:auto val="1"/>
        <c:lblAlgn val="ctr"/>
        <c:lblOffset val="100"/>
        <c:noMultiLvlLbl val="0"/>
      </c:catAx>
      <c:valAx>
        <c:axId val="363687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siZFAND6!$M$48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636870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siZFAND6!$O$58:$O$59</c:f>
                <c:numCache>
                  <c:formatCode>General</c:formatCode>
                  <c:ptCount val="2"/>
                  <c:pt idx="0">
                    <c:v>1.101609872541784</c:v>
                  </c:pt>
                  <c:pt idx="1">
                    <c:v>6.7390911856453808E-2</c:v>
                  </c:pt>
                </c:numCache>
              </c:numRef>
            </c:plus>
            <c:minus>
              <c:numRef>
                <c:f>siZFAND6!$O$58:$O$59</c:f>
                <c:numCache>
                  <c:formatCode>General</c:formatCode>
                  <c:ptCount val="2"/>
                  <c:pt idx="0">
                    <c:v>1.101609872541784</c:v>
                  </c:pt>
                  <c:pt idx="1">
                    <c:v>6.7390911856453808E-2</c:v>
                  </c:pt>
                </c:numCache>
              </c:numRef>
            </c:minus>
          </c:errBars>
          <c:cat>
            <c:strRef>
              <c:f>siZFAND6!$M$58:$M$59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siZFAND6!$N$58:$N$59</c:f>
              <c:numCache>
                <c:formatCode>0.0</c:formatCode>
                <c:ptCount val="2"/>
                <c:pt idx="0">
                  <c:v>2.1147325360916231</c:v>
                </c:pt>
                <c:pt idx="1">
                  <c:v>1.2764058020216567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688224"/>
        <c:axId val="355043912"/>
      </c:barChart>
      <c:catAx>
        <c:axId val="36368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55043912"/>
        <c:crosses val="autoZero"/>
        <c:auto val="1"/>
        <c:lblAlgn val="ctr"/>
        <c:lblOffset val="100"/>
        <c:noMultiLvlLbl val="0"/>
      </c:catAx>
      <c:valAx>
        <c:axId val="355043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siZFAND6!$M$57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636882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0.38097052187314295</c:v>
                  </c:pt>
                  <c:pt idx="1">
                    <c:v>1.6306200816396634</c:v>
                  </c:pt>
                  <c:pt idx="2">
                    <c:v>1.1443453009580193</c:v>
                  </c:pt>
                  <c:pt idx="3">
                    <c:v>4.0509695600185438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0.38097052187314295</c:v>
                  </c:pt>
                  <c:pt idx="1">
                    <c:v>1.6306200816396634</c:v>
                  </c:pt>
                  <c:pt idx="2">
                    <c:v>1.1443453009580193</c:v>
                  </c:pt>
                  <c:pt idx="3">
                    <c:v>4.0509695600185438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2.1817161917083401</c:v>
                </c:pt>
                <c:pt idx="1">
                  <c:v>4.6763649550939901</c:v>
                </c:pt>
                <c:pt idx="2">
                  <c:v>8.6734804815451536</c:v>
                </c:pt>
                <c:pt idx="3">
                  <c:v>18.372019860688876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948720"/>
        <c:axId val="317367304"/>
      </c:barChart>
      <c:catAx>
        <c:axId val="22594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7367304"/>
        <c:crosses val="autoZero"/>
        <c:auto val="1"/>
        <c:lblAlgn val="ctr"/>
        <c:lblOffset val="100"/>
        <c:noMultiLvlLbl val="0"/>
      </c:catAx>
      <c:valAx>
        <c:axId val="3173673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259487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0.61956699771127166</c:v>
                  </c:pt>
                  <c:pt idx="1">
                    <c:v>0.66091867881511279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0.61956699771127166</c:v>
                  </c:pt>
                  <c:pt idx="1">
                    <c:v>0.66091867881511279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2.1320635320787038</c:v>
                </c:pt>
                <c:pt idx="1">
                  <c:v>2.1709912932219262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368088"/>
        <c:axId val="317368480"/>
      </c:barChart>
      <c:catAx>
        <c:axId val="31736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7368480"/>
        <c:crosses val="autoZero"/>
        <c:auto val="1"/>
        <c:lblAlgn val="ctr"/>
        <c:lblOffset val="100"/>
        <c:noMultiLvlLbl val="0"/>
      </c:catAx>
      <c:valAx>
        <c:axId val="317368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73680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siFAF1!$G$9:$G$13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siFAF1!$H$9:$H$13</c:f>
              <c:numCache>
                <c:formatCode>0.00</c:formatCode>
                <c:ptCount val="5"/>
                <c:pt idx="0">
                  <c:v>-1.6575773191777938</c:v>
                </c:pt>
                <c:pt idx="1">
                  <c:v>-1.1023729087095584</c:v>
                </c:pt>
                <c:pt idx="2">
                  <c:v>-0.68824613894424569</c:v>
                </c:pt>
                <c:pt idx="3">
                  <c:v>-0.12697018793895581</c:v>
                </c:pt>
                <c:pt idx="4">
                  <c:v>0.1925674533365456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56352"/>
        <c:axId val="314056744"/>
      </c:scatterChart>
      <c:valAx>
        <c:axId val="314056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4056744"/>
        <c:crosses val="autoZero"/>
        <c:crossBetween val="midCat"/>
      </c:valAx>
      <c:valAx>
        <c:axId val="31405674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4056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siFAF1!$C$65:$C$68</c:f>
                <c:numCache>
                  <c:formatCode>General</c:formatCode>
                  <c:ptCount val="4"/>
                  <c:pt idx="0">
                    <c:v>0.61018987355225884</c:v>
                  </c:pt>
                  <c:pt idx="1">
                    <c:v>0.37699295275479633</c:v>
                  </c:pt>
                  <c:pt idx="2">
                    <c:v>1.3257874904684781</c:v>
                  </c:pt>
                  <c:pt idx="3">
                    <c:v>1.0459597953545523</c:v>
                  </c:pt>
                </c:numCache>
              </c:numRef>
            </c:plus>
            <c:minus>
              <c:numRef>
                <c:f>siFAF1!$C$65:$C$68</c:f>
                <c:numCache>
                  <c:formatCode>General</c:formatCode>
                  <c:ptCount val="4"/>
                  <c:pt idx="0">
                    <c:v>0.61018987355225884</c:v>
                  </c:pt>
                  <c:pt idx="1">
                    <c:v>0.37699295275479633</c:v>
                  </c:pt>
                  <c:pt idx="2">
                    <c:v>1.3257874904684781</c:v>
                  </c:pt>
                  <c:pt idx="3">
                    <c:v>1.0459597953545523</c:v>
                  </c:pt>
                </c:numCache>
              </c:numRef>
            </c:minus>
          </c:errBars>
          <c:cat>
            <c:strRef>
              <c:f>(siFAF1!$A$65,siFAF1!$A$66,siFAF1!$A$67,siFAF1!$A$68)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siFAF1!$B$65:$B$68</c:f>
              <c:numCache>
                <c:formatCode>0.0</c:formatCode>
                <c:ptCount val="4"/>
                <c:pt idx="0">
                  <c:v>1.4667950944487036</c:v>
                </c:pt>
                <c:pt idx="1">
                  <c:v>2.9144897810473673</c:v>
                </c:pt>
                <c:pt idx="2">
                  <c:v>8.1848406704729921</c:v>
                </c:pt>
                <c:pt idx="3">
                  <c:v>13.712962100826651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057528"/>
        <c:axId val="314057920"/>
      </c:barChart>
      <c:catAx>
        <c:axId val="31405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4057920"/>
        <c:crosses val="autoZero"/>
        <c:auto val="1"/>
        <c:lblAlgn val="ctr"/>
        <c:lblOffset val="100"/>
        <c:noMultiLvlLbl val="0"/>
      </c:catAx>
      <c:valAx>
        <c:axId val="3140579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siFAF1!$M$48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140575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siFAF1!$O$58:$O$59</c:f>
                <c:numCache>
                  <c:formatCode>General</c:formatCode>
                  <c:ptCount val="2"/>
                  <c:pt idx="0">
                    <c:v>0.98925276123772266</c:v>
                  </c:pt>
                  <c:pt idx="1">
                    <c:v>0.42779287351406192</c:v>
                  </c:pt>
                </c:numCache>
              </c:numRef>
            </c:plus>
            <c:minus>
              <c:numRef>
                <c:f>siFAF1!$O$58:$O$59</c:f>
                <c:numCache>
                  <c:formatCode>General</c:formatCode>
                  <c:ptCount val="2"/>
                  <c:pt idx="0">
                    <c:v>0.98925276123772266</c:v>
                  </c:pt>
                  <c:pt idx="1">
                    <c:v>0.42779287351406192</c:v>
                  </c:pt>
                </c:numCache>
              </c:numRef>
            </c:minus>
          </c:errBars>
          <c:cat>
            <c:strRef>
              <c:f>siFAF1!$M$58:$M$59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siFAF1!$N$58:$N$59</c:f>
              <c:numCache>
                <c:formatCode>0.0</c:formatCode>
                <c:ptCount val="2"/>
                <c:pt idx="0">
                  <c:v>2.2595910923192459</c:v>
                </c:pt>
                <c:pt idx="1">
                  <c:v>1.7215233355561796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200416"/>
        <c:axId val="350200808"/>
      </c:barChart>
      <c:catAx>
        <c:axId val="3502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50200808"/>
        <c:crosses val="autoZero"/>
        <c:auto val="1"/>
        <c:lblAlgn val="ctr"/>
        <c:lblOffset val="100"/>
        <c:noMultiLvlLbl val="0"/>
      </c:catAx>
      <c:valAx>
        <c:axId val="350200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siFAF1!$M$57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502004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siZFAND3!$G$9:$G$13</c:f>
              <c:numCache>
                <c:formatCode>0.00</c:formatCode>
                <c:ptCount val="5"/>
                <c:pt idx="0">
                  <c:v>-0.88460658129793046</c:v>
                </c:pt>
                <c:pt idx="1">
                  <c:v>-0.37316887913897734</c:v>
                </c:pt>
                <c:pt idx="2">
                  <c:v>0.11248842805866238</c:v>
                </c:pt>
                <c:pt idx="3">
                  <c:v>0.65530550328118742</c:v>
                </c:pt>
                <c:pt idx="4">
                  <c:v>0.95424250943932487</c:v>
                </c:pt>
              </c:numCache>
            </c:numRef>
          </c:xVal>
          <c:yVal>
            <c:numRef>
              <c:f>siZFAND3!$H$9:$H$13</c:f>
              <c:numCache>
                <c:formatCode>0.00</c:formatCode>
                <c:ptCount val="5"/>
                <c:pt idx="0">
                  <c:v>-1.6575773191777938</c:v>
                </c:pt>
                <c:pt idx="1">
                  <c:v>-1.1023729087095584</c:v>
                </c:pt>
                <c:pt idx="2">
                  <c:v>-0.68824613894424569</c:v>
                </c:pt>
                <c:pt idx="3">
                  <c:v>-0.12697018793895581</c:v>
                </c:pt>
                <c:pt idx="4">
                  <c:v>0.1925674533365456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01592"/>
        <c:axId val="358730656"/>
      </c:scatterChart>
      <c:valAx>
        <c:axId val="35020159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58730656"/>
        <c:crosses val="autoZero"/>
        <c:crossBetween val="midCat"/>
      </c:valAx>
      <c:valAx>
        <c:axId val="35873065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502015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siZFAND3!$C$65:$C$68</c:f>
                <c:numCache>
                  <c:formatCode>General</c:formatCode>
                  <c:ptCount val="4"/>
                  <c:pt idx="0">
                    <c:v>0.2322708018799732</c:v>
                  </c:pt>
                  <c:pt idx="1">
                    <c:v>2.9388890984586184E-2</c:v>
                  </c:pt>
                  <c:pt idx="2">
                    <c:v>3.0867957185743244</c:v>
                  </c:pt>
                  <c:pt idx="3">
                    <c:v>3.1568351160937</c:v>
                  </c:pt>
                </c:numCache>
              </c:numRef>
            </c:plus>
            <c:minus>
              <c:numRef>
                <c:f>siZFAND3!$C$65:$C$68</c:f>
                <c:numCache>
                  <c:formatCode>General</c:formatCode>
                  <c:ptCount val="4"/>
                  <c:pt idx="0">
                    <c:v>0.2322708018799732</c:v>
                  </c:pt>
                  <c:pt idx="1">
                    <c:v>2.9388890984586184E-2</c:v>
                  </c:pt>
                  <c:pt idx="2">
                    <c:v>3.0867957185743244</c:v>
                  </c:pt>
                  <c:pt idx="3">
                    <c:v>3.1568351160937</c:v>
                  </c:pt>
                </c:numCache>
              </c:numRef>
            </c:minus>
          </c:errBars>
          <c:cat>
            <c:strRef>
              <c:f>(siZFAND3!$A$65,siZFAND3!$A$66,siZFAND3!$A$67,siZFAND3!$A$68)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siZFAND3!$B$65:$B$68</c:f>
              <c:numCache>
                <c:formatCode>0.0</c:formatCode>
                <c:ptCount val="4"/>
                <c:pt idx="0">
                  <c:v>1.1970109981254606</c:v>
                </c:pt>
                <c:pt idx="1">
                  <c:v>1.8604446366380287</c:v>
                </c:pt>
                <c:pt idx="2">
                  <c:v>10.494847550911272</c:v>
                </c:pt>
                <c:pt idx="3">
                  <c:v>12.785035904644809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731440"/>
        <c:axId val="358731832"/>
      </c:barChart>
      <c:catAx>
        <c:axId val="35873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58731832"/>
        <c:crosses val="autoZero"/>
        <c:auto val="1"/>
        <c:lblAlgn val="ctr"/>
        <c:lblOffset val="100"/>
        <c:noMultiLvlLbl val="0"/>
      </c:catAx>
      <c:valAx>
        <c:axId val="3587318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siZFAND3!$M$48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48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587314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56"/>
          <c:y val="2.720080182307723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siZFAND3!$O$58:$O$59</c:f>
                <c:numCache>
                  <c:formatCode>General</c:formatCode>
                  <c:ptCount val="2"/>
                  <c:pt idx="0">
                    <c:v>0.29761497707486939</c:v>
                  </c:pt>
                  <c:pt idx="1">
                    <c:v>0.20569634649831353</c:v>
                  </c:pt>
                </c:numCache>
              </c:numRef>
            </c:plus>
            <c:minus>
              <c:numRef>
                <c:f>siZFAND3!$O$58:$O$59</c:f>
                <c:numCache>
                  <c:formatCode>General</c:formatCode>
                  <c:ptCount val="2"/>
                  <c:pt idx="0">
                    <c:v>0.29761497707486939</c:v>
                  </c:pt>
                  <c:pt idx="1">
                    <c:v>0.20569634649831353</c:v>
                  </c:pt>
                </c:numCache>
              </c:numRef>
            </c:minus>
          </c:errBars>
          <c:cat>
            <c:strRef>
              <c:f>siZFAND3!$M$58:$M$59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siZFAND3!$N$58:$N$59</c:f>
              <c:numCache>
                <c:formatCode>0.0</c:formatCode>
                <c:ptCount val="2"/>
                <c:pt idx="0">
                  <c:v>1.5927174278602205</c:v>
                </c:pt>
                <c:pt idx="1">
                  <c:v>1.2370496907143227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000664"/>
        <c:axId val="363001056"/>
      </c:barChart>
      <c:catAx>
        <c:axId val="36300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63001056"/>
        <c:crosses val="autoZero"/>
        <c:auto val="1"/>
        <c:lblAlgn val="ctr"/>
        <c:lblOffset val="100"/>
        <c:noMultiLvlLbl val="0"/>
      </c:catAx>
      <c:valAx>
        <c:axId val="3630010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siZFAND3!$M$57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630006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0</xdr:rowOff>
    </xdr:from>
    <xdr:to>
      <xdr:col>11</xdr:col>
      <xdr:colOff>962025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</xdr:colOff>
      <xdr:row>56</xdr:row>
      <xdr:rowOff>116681</xdr:rowOff>
    </xdr:from>
    <xdr:to>
      <xdr:col>8</xdr:col>
      <xdr:colOff>428626</xdr:colOff>
      <xdr:row>73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10-PC141\Profils\profils\marlene\Mes%20documents\Endo%20cell-betaTrophin\ELISA\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5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42436</v>
      </c>
    </row>
    <row r="2" spans="1:20" s="3" customFormat="1" x14ac:dyDescent="0.2">
      <c r="A2" s="1" t="s">
        <v>1</v>
      </c>
      <c r="B2" s="3">
        <v>64</v>
      </c>
      <c r="C2" s="4"/>
      <c r="E2" s="5" t="s">
        <v>2</v>
      </c>
    </row>
    <row r="3" spans="1:20" s="3" customFormat="1" ht="15" x14ac:dyDescent="0.25">
      <c r="A3" s="1" t="s">
        <v>3</v>
      </c>
      <c r="B3" s="3" t="s">
        <v>4</v>
      </c>
      <c r="D3" s="6" t="s">
        <v>5</v>
      </c>
      <c r="E3" s="80">
        <v>5407800</v>
      </c>
      <c r="F3" s="80">
        <v>5134456</v>
      </c>
      <c r="H3" s="76"/>
      <c r="I3" s="76"/>
    </row>
    <row r="4" spans="1:20" s="3" customFormat="1" ht="15" x14ac:dyDescent="0.25">
      <c r="A4" s="1"/>
      <c r="D4" s="6" t="s">
        <v>6</v>
      </c>
      <c r="E4" s="84">
        <v>4021936</v>
      </c>
      <c r="F4" s="84">
        <v>4039808</v>
      </c>
      <c r="H4" s="79"/>
      <c r="I4" s="79"/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.75" x14ac:dyDescent="0.3">
      <c r="A8" s="78">
        <v>0</v>
      </c>
      <c r="B8" s="17">
        <v>0</v>
      </c>
      <c r="C8" s="88">
        <v>6.4000000000000001E-2</v>
      </c>
      <c r="D8" s="88">
        <v>6.9000000000000006E-2</v>
      </c>
      <c r="E8" s="18">
        <f t="shared" ref="E8:E13" si="0">AVERAGE(C8:D8)</f>
        <v>6.6500000000000004E-2</v>
      </c>
      <c r="F8" s="19"/>
      <c r="G8" s="17"/>
      <c r="H8" s="17"/>
      <c r="N8" s="11"/>
      <c r="O8" s="11"/>
      <c r="P8" s="11"/>
    </row>
    <row r="9" spans="1:20" ht="15.75" x14ac:dyDescent="0.3">
      <c r="A9" s="78">
        <v>3</v>
      </c>
      <c r="B9" s="19">
        <f>A9/23</f>
        <v>0.13043478260869565</v>
      </c>
      <c r="C9" s="88">
        <v>0.08</v>
      </c>
      <c r="D9" s="88">
        <v>9.7000000000000003E-2</v>
      </c>
      <c r="E9" s="18">
        <f t="shared" si="0"/>
        <v>8.8499999999999995E-2</v>
      </c>
      <c r="F9" s="19">
        <f>(E9-$E$8)</f>
        <v>2.1999999999999992E-2</v>
      </c>
      <c r="G9" s="19">
        <f>LOG(B9)</f>
        <v>-0.88460658129793046</v>
      </c>
      <c r="H9" s="19">
        <f>LOG(F9)</f>
        <v>-1.6575773191777938</v>
      </c>
      <c r="N9" s="11"/>
      <c r="O9" s="11"/>
      <c r="P9" s="11"/>
    </row>
    <row r="10" spans="1:20" ht="15.75" x14ac:dyDescent="0.3">
      <c r="A10" s="78">
        <v>9.74</v>
      </c>
      <c r="B10" s="19">
        <f t="shared" ref="B10:B13" si="1">A10/23</f>
        <v>0.42347826086956525</v>
      </c>
      <c r="C10" s="88">
        <v>0.13400000000000001</v>
      </c>
      <c r="D10" s="88">
        <v>0.157</v>
      </c>
      <c r="E10" s="18">
        <f t="shared" si="0"/>
        <v>0.14550000000000002</v>
      </c>
      <c r="F10" s="19">
        <f>(E10-$E$8)</f>
        <v>7.9000000000000015E-2</v>
      </c>
      <c r="G10" s="19">
        <f>LOG(B10)</f>
        <v>-0.37316887913897734</v>
      </c>
      <c r="H10" s="19">
        <f>LOG(F10)</f>
        <v>-1.1023729087095584</v>
      </c>
      <c r="N10" s="11"/>
      <c r="O10" s="11"/>
      <c r="P10" s="11"/>
    </row>
    <row r="11" spans="1:20" ht="15.75" x14ac:dyDescent="0.3">
      <c r="A11" s="78">
        <v>29.8</v>
      </c>
      <c r="B11" s="19">
        <f t="shared" si="1"/>
        <v>1.2956521739130435</v>
      </c>
      <c r="C11" s="88">
        <v>0.27</v>
      </c>
      <c r="D11" s="88">
        <v>0.27300000000000002</v>
      </c>
      <c r="E11" s="18">
        <f t="shared" si="0"/>
        <v>0.27150000000000002</v>
      </c>
      <c r="F11" s="19">
        <f>(E11-$E$8)</f>
        <v>0.20500000000000002</v>
      </c>
      <c r="G11" s="19">
        <f>LOG(B11)</f>
        <v>0.11248842805866238</v>
      </c>
      <c r="H11" s="19">
        <f>LOG(F11)</f>
        <v>-0.68824613894424569</v>
      </c>
      <c r="N11" s="11"/>
      <c r="O11" s="11"/>
      <c r="P11" s="11"/>
      <c r="Q11" s="11"/>
      <c r="R11" s="11"/>
      <c r="S11" s="11"/>
      <c r="T11" s="11"/>
    </row>
    <row r="12" spans="1:20" ht="15.75" x14ac:dyDescent="0.3">
      <c r="A12" s="78">
        <v>104</v>
      </c>
      <c r="B12" s="19">
        <f t="shared" si="1"/>
        <v>4.5217391304347823</v>
      </c>
      <c r="C12" s="88">
        <v>0.82299999999999995</v>
      </c>
      <c r="D12" s="88">
        <v>0.80300000000000005</v>
      </c>
      <c r="E12" s="18">
        <f t="shared" si="0"/>
        <v>0.81299999999999994</v>
      </c>
      <c r="F12" s="19">
        <f>(E12-$E$8)</f>
        <v>0.74649999999999994</v>
      </c>
      <c r="G12" s="19">
        <f>LOG(B12)</f>
        <v>0.65530550328118742</v>
      </c>
      <c r="H12" s="19">
        <f>LOG(F12)</f>
        <v>-0.12697018793895581</v>
      </c>
      <c r="N12" s="11"/>
      <c r="O12" s="11"/>
      <c r="P12" s="11"/>
      <c r="Q12" s="11"/>
      <c r="R12" s="11"/>
      <c r="S12" s="11"/>
      <c r="T12" s="11"/>
    </row>
    <row r="13" spans="1:20" ht="15.75" x14ac:dyDescent="0.3">
      <c r="A13" s="78">
        <v>207</v>
      </c>
      <c r="B13" s="19">
        <f t="shared" si="1"/>
        <v>9</v>
      </c>
      <c r="C13" s="88">
        <v>1.571</v>
      </c>
      <c r="D13" s="88">
        <v>1.6779999999999999</v>
      </c>
      <c r="E13" s="18">
        <f t="shared" si="0"/>
        <v>1.6244999999999998</v>
      </c>
      <c r="F13" s="19">
        <f>(E13-$E$8)</f>
        <v>1.5579999999999998</v>
      </c>
      <c r="G13" s="19">
        <f>LOG(B13)</f>
        <v>0.95424250943932487</v>
      </c>
      <c r="H13" s="19">
        <f>LOG(F13)</f>
        <v>0.1925674533365456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0.99262997056920232</v>
      </c>
      <c r="N15" s="11"/>
    </row>
    <row r="16" spans="1:20" ht="15" x14ac:dyDescent="0.25">
      <c r="A16" s="12" t="s">
        <v>15</v>
      </c>
      <c r="B16" s="18">
        <f>INTERCEPT(H9:H13,G9:G13)</f>
        <v>-0.76868769293751638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25">
      <c r="A22" s="8" t="s">
        <v>29</v>
      </c>
      <c r="B22" s="88">
        <v>0.16500000000000001</v>
      </c>
      <c r="C22" s="88">
        <v>0.17599999999999999</v>
      </c>
      <c r="D22" s="34">
        <f t="shared" ref="D22:D27" si="2">AVERAGE(B22:C22)</f>
        <v>0.17049999999999998</v>
      </c>
      <c r="E22" s="34">
        <f t="shared" ref="E22:E27" si="3">D22-E$8</f>
        <v>0.10399999999999998</v>
      </c>
      <c r="F22" s="34">
        <f>LOG(E22)</f>
        <v>-0.98296666070121974</v>
      </c>
      <c r="G22" s="35">
        <f>(F22-$B$16)/$B$15</f>
        <v>-0.21586993554187137</v>
      </c>
      <c r="H22" s="35">
        <f>10^G22</f>
        <v>0.60831715554964183</v>
      </c>
      <c r="I22" s="36">
        <v>500</v>
      </c>
      <c r="J22" s="37">
        <f>(H22*I22)</f>
        <v>304.15857777482091</v>
      </c>
      <c r="K22" s="37">
        <f>(0.05*J22/1000)*1000</f>
        <v>15.207928888741046</v>
      </c>
      <c r="L22" s="38">
        <f>K22+K40+K50</f>
        <v>16.614236270391935</v>
      </c>
      <c r="M22" s="39">
        <f>(L22*1000000/50000)/1000</f>
        <v>0.33228472540783871</v>
      </c>
      <c r="N22" s="40"/>
    </row>
    <row r="23" spans="1:17" ht="15" x14ac:dyDescent="0.25">
      <c r="B23" s="88">
        <v>0.17</v>
      </c>
      <c r="C23" s="88">
        <v>0.17100000000000001</v>
      </c>
      <c r="D23" s="34">
        <f t="shared" si="2"/>
        <v>0.17050000000000001</v>
      </c>
      <c r="E23" s="34">
        <f t="shared" si="3"/>
        <v>0.10400000000000001</v>
      </c>
      <c r="F23" s="34">
        <f t="shared" ref="F23:F27" si="4">LOG(E23)</f>
        <v>-0.98296666070121963</v>
      </c>
      <c r="G23" s="35">
        <f t="shared" ref="G23:G27" si="5">(F23-$B$16)/$B$15</f>
        <v>-0.21586993554187126</v>
      </c>
      <c r="H23" s="35">
        <f t="shared" ref="H23:H27" si="6">10^G23</f>
        <v>0.60831715554964194</v>
      </c>
      <c r="I23" s="36">
        <v>500</v>
      </c>
      <c r="J23" s="37">
        <f t="shared" ref="J23:J27" si="7">(H23*I23)</f>
        <v>304.15857777482097</v>
      </c>
      <c r="K23" s="37">
        <f t="shared" ref="K23:K27" si="8">(0.05*J23/1000)*1000</f>
        <v>15.20792888874105</v>
      </c>
      <c r="L23" s="38">
        <f>K23+K41+K51</f>
        <v>16.345494608398216</v>
      </c>
      <c r="M23" s="39">
        <f t="shared" ref="M23:M27" si="9">(L23*1000000/50000)/1000</f>
        <v>0.32690989216796429</v>
      </c>
      <c r="N23" s="40"/>
    </row>
    <row r="24" spans="1:17" ht="15" x14ac:dyDescent="0.25">
      <c r="B24" s="88">
        <v>0.253</v>
      </c>
      <c r="C24" s="88">
        <v>0.26400000000000001</v>
      </c>
      <c r="D24" s="34">
        <f t="shared" si="2"/>
        <v>0.25850000000000001</v>
      </c>
      <c r="E24" s="34">
        <f t="shared" si="3"/>
        <v>0.192</v>
      </c>
      <c r="F24" s="34">
        <f t="shared" si="4"/>
        <v>-0.71669877129645043</v>
      </c>
      <c r="G24" s="35">
        <f t="shared" si="5"/>
        <v>5.2374926389996079E-2</v>
      </c>
      <c r="H24" s="35">
        <f t="shared" si="6"/>
        <v>1.1281709858089528</v>
      </c>
      <c r="I24" s="36">
        <v>500</v>
      </c>
      <c r="J24" s="37">
        <f t="shared" si="7"/>
        <v>564.08549290447638</v>
      </c>
      <c r="K24" s="37">
        <f t="shared" si="8"/>
        <v>28.204274645223819</v>
      </c>
      <c r="L24" s="38">
        <f t="shared" ref="L24:L27" si="10">K24+K42+K52</f>
        <v>29.637979458449831</v>
      </c>
      <c r="M24" s="39">
        <f t="shared" si="9"/>
        <v>0.59275958916899663</v>
      </c>
      <c r="N24" s="40"/>
    </row>
    <row r="25" spans="1:17" ht="15" x14ac:dyDescent="0.25">
      <c r="A25" s="8" t="s">
        <v>30</v>
      </c>
      <c r="B25" s="88">
        <v>0.154</v>
      </c>
      <c r="C25" s="88">
        <v>0.157</v>
      </c>
      <c r="D25" s="34">
        <f t="shared" si="2"/>
        <v>0.1555</v>
      </c>
      <c r="E25" s="34">
        <f t="shared" si="3"/>
        <v>8.8999999999999996E-2</v>
      </c>
      <c r="F25" s="34">
        <f t="shared" si="4"/>
        <v>-1.0506099933550872</v>
      </c>
      <c r="G25" s="35">
        <f t="shared" si="5"/>
        <v>-0.28401550303373224</v>
      </c>
      <c r="H25" s="35">
        <f t="shared" si="6"/>
        <v>0.51997743453946277</v>
      </c>
      <c r="I25" s="36">
        <v>500</v>
      </c>
      <c r="J25" s="37">
        <f t="shared" si="7"/>
        <v>259.98871726973141</v>
      </c>
      <c r="K25" s="37">
        <f t="shared" si="8"/>
        <v>12.999435863486571</v>
      </c>
      <c r="L25" s="38">
        <f t="shared" si="10"/>
        <v>18.172852455395102</v>
      </c>
      <c r="M25" s="39">
        <f t="shared" si="9"/>
        <v>0.36345704910790205</v>
      </c>
      <c r="N25" s="40"/>
    </row>
    <row r="26" spans="1:17" ht="15" x14ac:dyDescent="0.25">
      <c r="B26" s="88">
        <v>0.17199999999999999</v>
      </c>
      <c r="C26" s="88">
        <v>0.17699999999999999</v>
      </c>
      <c r="D26" s="34">
        <f t="shared" si="2"/>
        <v>0.17449999999999999</v>
      </c>
      <c r="E26" s="34">
        <f t="shared" si="3"/>
        <v>0.10799999999999998</v>
      </c>
      <c r="F26" s="34">
        <f t="shared" si="4"/>
        <v>-0.96657624451305035</v>
      </c>
      <c r="G26" s="35">
        <f t="shared" si="5"/>
        <v>-0.19935782461017074</v>
      </c>
      <c r="H26" s="35">
        <f t="shared" si="6"/>
        <v>0.63189100817982036</v>
      </c>
      <c r="I26" s="36">
        <v>500</v>
      </c>
      <c r="J26" s="37">
        <f t="shared" si="7"/>
        <v>315.94550408991017</v>
      </c>
      <c r="K26" s="37">
        <f t="shared" si="8"/>
        <v>15.797275204495511</v>
      </c>
      <c r="L26" s="38">
        <f t="shared" si="10"/>
        <v>21.232273220435612</v>
      </c>
      <c r="M26" s="39">
        <f t="shared" si="9"/>
        <v>0.42464546440871226</v>
      </c>
      <c r="N26" s="40"/>
    </row>
    <row r="27" spans="1:17" ht="15" x14ac:dyDescent="0.25">
      <c r="B27" s="88">
        <v>0.192</v>
      </c>
      <c r="C27" s="88">
        <v>0.19500000000000001</v>
      </c>
      <c r="D27" s="34">
        <f t="shared" si="2"/>
        <v>0.19350000000000001</v>
      </c>
      <c r="E27" s="34">
        <f t="shared" si="3"/>
        <v>0.127</v>
      </c>
      <c r="F27" s="34">
        <f t="shared" si="4"/>
        <v>-0.89619627904404309</v>
      </c>
      <c r="G27" s="35">
        <f t="shared" si="5"/>
        <v>-0.12845530548851922</v>
      </c>
      <c r="H27" s="35">
        <f t="shared" si="6"/>
        <v>0.74395162119868785</v>
      </c>
      <c r="I27" s="36">
        <v>500</v>
      </c>
      <c r="J27" s="37">
        <f t="shared" si="7"/>
        <v>371.9758105993439</v>
      </c>
      <c r="K27" s="37">
        <f t="shared" si="8"/>
        <v>18.598790529967197</v>
      </c>
      <c r="L27" s="38">
        <f t="shared" si="10"/>
        <v>23.954623221066285</v>
      </c>
      <c r="M27" s="39">
        <f t="shared" si="9"/>
        <v>0.47909246442132569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 t="s">
        <v>19</v>
      </c>
      <c r="C29" s="73" t="s">
        <v>19</v>
      </c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.75" x14ac:dyDescent="0.3">
      <c r="A31" s="8" t="s">
        <v>29</v>
      </c>
      <c r="B31" s="88">
        <v>0.16500000000000001</v>
      </c>
      <c r="C31" s="88">
        <v>0.17599999999999999</v>
      </c>
      <c r="D31" s="34">
        <f t="shared" ref="D31:D36" si="11">AVERAGE(B31:C31)</f>
        <v>0.17049999999999998</v>
      </c>
      <c r="E31" s="34">
        <f t="shared" ref="E31:E36" si="12">D31-E$8</f>
        <v>0.10399999999999998</v>
      </c>
      <c r="F31" s="34">
        <f>LOG(E31)</f>
        <v>-0.98296666070121974</v>
      </c>
      <c r="G31" s="35">
        <f>(F31-$B$16)/$B$15</f>
        <v>-0.21586993554187137</v>
      </c>
      <c r="H31" s="35">
        <f>10^G31</f>
        <v>0.60831715554964183</v>
      </c>
      <c r="I31" s="36">
        <v>500</v>
      </c>
      <c r="J31" s="37">
        <f>(H31*I31)</f>
        <v>304.15857777482091</v>
      </c>
      <c r="K31" s="37">
        <f>(0.05*J31/1000)*1000</f>
        <v>15.207928888741046</v>
      </c>
      <c r="L31" s="38">
        <f>K31+K50</f>
        <v>16.242533647430793</v>
      </c>
      <c r="M31" s="39">
        <f>(L31*1000000/50000)/1000</f>
        <v>0.32485067294861586</v>
      </c>
      <c r="N31" s="43"/>
      <c r="Q31" s="11"/>
    </row>
    <row r="32" spans="1:17" ht="15.75" x14ac:dyDescent="0.3">
      <c r="B32" s="88">
        <v>0.17</v>
      </c>
      <c r="C32" s="88">
        <v>0.17100000000000001</v>
      </c>
      <c r="D32" s="34">
        <f t="shared" si="11"/>
        <v>0.17050000000000001</v>
      </c>
      <c r="E32" s="34">
        <f t="shared" si="12"/>
        <v>0.10400000000000001</v>
      </c>
      <c r="F32" s="34">
        <f t="shared" ref="F32:F36" si="13">LOG(E32)</f>
        <v>-0.98296666070121963</v>
      </c>
      <c r="G32" s="35">
        <f t="shared" ref="G32:G36" si="14">(F32-$B$16)/$B$15</f>
        <v>-0.21586993554187126</v>
      </c>
      <c r="H32" s="35">
        <f t="shared" ref="H32:H36" si="15">10^G32</f>
        <v>0.60831715554964194</v>
      </c>
      <c r="I32" s="36">
        <v>500</v>
      </c>
      <c r="J32" s="37">
        <f t="shared" ref="J32:J36" si="16">(H32*I32)</f>
        <v>304.15857777482097</v>
      </c>
      <c r="K32" s="37">
        <f t="shared" ref="K32:K36" si="17">(0.05*J32/1000)*1000</f>
        <v>15.20792888874105</v>
      </c>
      <c r="L32" s="38">
        <f>K32+K51</f>
        <v>15.93164798941338</v>
      </c>
      <c r="M32" s="39">
        <f t="shared" ref="M32:M36" si="18">(L32*1000000/50000)/1000</f>
        <v>0.31863295978826756</v>
      </c>
      <c r="N32" s="44"/>
      <c r="Q32" s="11"/>
    </row>
    <row r="33" spans="1:19" ht="15.75" x14ac:dyDescent="0.3">
      <c r="B33" s="88">
        <v>0.253</v>
      </c>
      <c r="C33" s="88">
        <v>0.26400000000000001</v>
      </c>
      <c r="D33" s="34">
        <f t="shared" si="11"/>
        <v>0.25850000000000001</v>
      </c>
      <c r="E33" s="34">
        <f t="shared" si="12"/>
        <v>0.192</v>
      </c>
      <c r="F33" s="34">
        <f t="shared" si="13"/>
        <v>-0.71669877129645043</v>
      </c>
      <c r="G33" s="35">
        <f t="shared" si="14"/>
        <v>5.2374926389996079E-2</v>
      </c>
      <c r="H33" s="35">
        <f t="shared" si="15"/>
        <v>1.1281709858089528</v>
      </c>
      <c r="I33" s="36">
        <v>500</v>
      </c>
      <c r="J33" s="37">
        <f t="shared" si="16"/>
        <v>564.08549290447638</v>
      </c>
      <c r="K33" s="37">
        <f t="shared" si="17"/>
        <v>28.204274645223819</v>
      </c>
      <c r="L33" s="38">
        <f t="shared" ref="L33:L36" si="19">K33+K52</f>
        <v>29.111601483387133</v>
      </c>
      <c r="M33" s="39">
        <f t="shared" si="18"/>
        <v>0.58223202966774268</v>
      </c>
      <c r="N33" s="44"/>
      <c r="Q33" s="11"/>
    </row>
    <row r="34" spans="1:19" ht="15.75" x14ac:dyDescent="0.3">
      <c r="A34" s="8" t="s">
        <v>30</v>
      </c>
      <c r="B34" s="88">
        <v>0.154</v>
      </c>
      <c r="C34" s="88">
        <v>0.157</v>
      </c>
      <c r="D34" s="34">
        <f t="shared" si="11"/>
        <v>0.1555</v>
      </c>
      <c r="E34" s="34">
        <f t="shared" si="12"/>
        <v>8.8999999999999996E-2</v>
      </c>
      <c r="F34" s="34">
        <f t="shared" si="13"/>
        <v>-1.0506099933550872</v>
      </c>
      <c r="G34" s="35">
        <f t="shared" si="14"/>
        <v>-0.28401550303373224</v>
      </c>
      <c r="H34" s="35">
        <f t="shared" si="15"/>
        <v>0.51997743453946277</v>
      </c>
      <c r="I34" s="36">
        <v>500</v>
      </c>
      <c r="J34" s="37">
        <f t="shared" si="16"/>
        <v>259.98871726973141</v>
      </c>
      <c r="K34" s="37">
        <f t="shared" si="17"/>
        <v>12.999435863486571</v>
      </c>
      <c r="L34" s="38">
        <f t="shared" si="19"/>
        <v>16.609170506369455</v>
      </c>
      <c r="M34" s="39">
        <f t="shared" si="18"/>
        <v>0.33218341012738911</v>
      </c>
      <c r="N34" s="44"/>
      <c r="Q34" s="11"/>
    </row>
    <row r="35" spans="1:19" ht="15.75" x14ac:dyDescent="0.3">
      <c r="B35" s="88">
        <v>0.17199999999999999</v>
      </c>
      <c r="C35" s="88">
        <v>0.17699999999999999</v>
      </c>
      <c r="D35" s="34">
        <f t="shared" si="11"/>
        <v>0.17449999999999999</v>
      </c>
      <c r="E35" s="34">
        <f t="shared" si="12"/>
        <v>0.10799999999999998</v>
      </c>
      <c r="F35" s="34">
        <f t="shared" si="13"/>
        <v>-0.96657624451305035</v>
      </c>
      <c r="G35" s="35">
        <f t="shared" si="14"/>
        <v>-0.19935782461017074</v>
      </c>
      <c r="H35" s="35">
        <f t="shared" si="15"/>
        <v>0.63189100817982036</v>
      </c>
      <c r="I35" s="36">
        <v>500</v>
      </c>
      <c r="J35" s="37">
        <f t="shared" si="16"/>
        <v>315.94550408991017</v>
      </c>
      <c r="K35" s="37">
        <f t="shared" si="17"/>
        <v>15.797275204495511</v>
      </c>
      <c r="L35" s="38">
        <f t="shared" si="19"/>
        <v>19.626011580650548</v>
      </c>
      <c r="M35" s="39">
        <f t="shared" si="18"/>
        <v>0.39252023161301097</v>
      </c>
      <c r="N35" s="44"/>
      <c r="Q35" s="11"/>
      <c r="S35" s="11"/>
    </row>
    <row r="36" spans="1:19" ht="15.75" x14ac:dyDescent="0.3">
      <c r="B36" s="88">
        <v>0.192</v>
      </c>
      <c r="C36" s="88">
        <v>0.19500000000000001</v>
      </c>
      <c r="D36" s="34">
        <f t="shared" si="11"/>
        <v>0.19350000000000001</v>
      </c>
      <c r="E36" s="34">
        <f t="shared" si="12"/>
        <v>0.127</v>
      </c>
      <c r="F36" s="34">
        <f t="shared" si="13"/>
        <v>-0.89619627904404309</v>
      </c>
      <c r="G36" s="35">
        <f t="shared" si="14"/>
        <v>-0.12845530548851922</v>
      </c>
      <c r="H36" s="35">
        <f t="shared" si="15"/>
        <v>0.74395162119868785</v>
      </c>
      <c r="I36" s="36">
        <v>500</v>
      </c>
      <c r="J36" s="37">
        <f t="shared" si="16"/>
        <v>371.9758105993439</v>
      </c>
      <c r="K36" s="37">
        <f t="shared" si="17"/>
        <v>18.598790529967197</v>
      </c>
      <c r="L36" s="38">
        <f t="shared" si="19"/>
        <v>21.594911132165088</v>
      </c>
      <c r="M36" s="39">
        <f t="shared" si="18"/>
        <v>0.4318982226433018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 t="s">
        <v>19</v>
      </c>
      <c r="C39" s="75" t="s">
        <v>19</v>
      </c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.75" x14ac:dyDescent="0.3">
      <c r="A40" s="8" t="s">
        <v>37</v>
      </c>
      <c r="B40" s="88">
        <v>0.105</v>
      </c>
      <c r="C40" s="88">
        <v>0.108</v>
      </c>
      <c r="D40" s="34">
        <f>AVERAGE(B40,C40)</f>
        <v>0.1065</v>
      </c>
      <c r="E40" s="34">
        <f t="shared" ref="E40:E45" si="20">D40-E$8</f>
        <v>3.9999999999999994E-2</v>
      </c>
      <c r="F40" s="34">
        <f t="shared" ref="F40:F45" si="21">LOG(E40)</f>
        <v>-1.3979400086720377</v>
      </c>
      <c r="G40" s="35">
        <f t="shared" ref="G40:G45" si="22">(F40-$B$16)/$B$15</f>
        <v>-0.63392435690178695</v>
      </c>
      <c r="H40" s="34">
        <f t="shared" ref="H40:H45" si="23">10^G40</f>
        <v>0.23231413935071477</v>
      </c>
      <c r="I40" s="48">
        <v>16</v>
      </c>
      <c r="J40" s="49">
        <f t="shared" ref="J40:J45" si="24">H40*I40</f>
        <v>3.7170262296114362</v>
      </c>
      <c r="K40" s="37">
        <f>(0.1*J40/1000)*1000</f>
        <v>0.37170262296114365</v>
      </c>
      <c r="L40" s="50">
        <f>K40*100/L22</f>
        <v>2.2372537437880982</v>
      </c>
      <c r="M40" s="51">
        <f>AVERAGE(L40:L42)</f>
        <v>2.1817161917083401</v>
      </c>
      <c r="N40" s="52">
        <f>STDEV(L40:L42)</f>
        <v>0.38097052187314295</v>
      </c>
      <c r="R40" s="11"/>
      <c r="S40" s="11"/>
    </row>
    <row r="41" spans="1:19" ht="15.75" x14ac:dyDescent="0.3">
      <c r="B41" s="88">
        <v>0.112</v>
      </c>
      <c r="C41" s="88">
        <v>0.11</v>
      </c>
      <c r="D41" s="34">
        <f>AVERAGE(B41,C41)</f>
        <v>0.111</v>
      </c>
      <c r="E41" s="34">
        <f t="shared" si="20"/>
        <v>4.4499999999999998E-2</v>
      </c>
      <c r="F41" s="34">
        <f t="shared" si="21"/>
        <v>-1.3516399890190685</v>
      </c>
      <c r="G41" s="35">
        <f t="shared" si="22"/>
        <v>-0.58728057117524934</v>
      </c>
      <c r="H41" s="34">
        <f t="shared" si="23"/>
        <v>0.25865413686552235</v>
      </c>
      <c r="I41" s="48">
        <v>16</v>
      </c>
      <c r="J41" s="49">
        <f t="shared" si="24"/>
        <v>4.1384661898483577</v>
      </c>
      <c r="K41" s="37">
        <f t="shared" ref="K41:K45" si="25">(0.1*J41/1000)*1000</f>
        <v>0.41384661898483577</v>
      </c>
      <c r="L41" s="50">
        <f t="shared" ref="L41:L45" si="26">K41*100/L23</f>
        <v>2.5318696613328782</v>
      </c>
      <c r="M41" s="51"/>
      <c r="N41" s="52"/>
      <c r="R41" s="11"/>
      <c r="S41" s="11"/>
    </row>
    <row r="42" spans="1:19" s="24" customFormat="1" ht="15.75" x14ac:dyDescent="0.3">
      <c r="A42" s="8"/>
      <c r="B42" s="88">
        <v>0.122</v>
      </c>
      <c r="C42" s="88">
        <v>0.124</v>
      </c>
      <c r="D42" s="34">
        <f>AVERAGE(B42,C42)</f>
        <v>0.123</v>
      </c>
      <c r="E42" s="34">
        <f t="shared" si="20"/>
        <v>5.6499999999999995E-2</v>
      </c>
      <c r="F42" s="34">
        <f t="shared" si="21"/>
        <v>-1.2479515521805615</v>
      </c>
      <c r="G42" s="35">
        <f t="shared" si="22"/>
        <v>-0.48282227360939101</v>
      </c>
      <c r="H42" s="34">
        <f t="shared" si="23"/>
        <v>0.32898623441418584</v>
      </c>
      <c r="I42" s="48">
        <v>16</v>
      </c>
      <c r="J42" s="49">
        <f t="shared" si="24"/>
        <v>5.2637797506269735</v>
      </c>
      <c r="K42" s="37">
        <f t="shared" si="25"/>
        <v>0.52637797506269735</v>
      </c>
      <c r="L42" s="50">
        <f t="shared" si="26"/>
        <v>1.7760251700040444</v>
      </c>
      <c r="M42" s="51"/>
      <c r="N42" s="52"/>
      <c r="R42" s="11"/>
      <c r="S42" s="11"/>
    </row>
    <row r="43" spans="1:19" ht="15.75" x14ac:dyDescent="0.3">
      <c r="A43" s="8" t="s">
        <v>38</v>
      </c>
      <c r="B43" s="88">
        <v>0.22600000000000001</v>
      </c>
      <c r="C43" s="88">
        <v>0.24</v>
      </c>
      <c r="D43" s="34">
        <f t="shared" ref="D43:D45" si="27">AVERAGE(B43,C43)</f>
        <v>0.23299999999999998</v>
      </c>
      <c r="E43" s="34">
        <f t="shared" si="20"/>
        <v>0.16649999999999998</v>
      </c>
      <c r="F43" s="34">
        <f t="shared" si="21"/>
        <v>-0.7785857621576614</v>
      </c>
      <c r="G43" s="35">
        <f t="shared" si="22"/>
        <v>-9.9715599101538183E-3</v>
      </c>
      <c r="H43" s="34">
        <f t="shared" si="23"/>
        <v>0.97730121814102955</v>
      </c>
      <c r="I43" s="48">
        <v>16</v>
      </c>
      <c r="J43" s="49">
        <f t="shared" si="24"/>
        <v>15.636819490256473</v>
      </c>
      <c r="K43" s="37">
        <f t="shared" si="25"/>
        <v>1.5636819490256473</v>
      </c>
      <c r="L43" s="50">
        <f t="shared" si="26"/>
        <v>8.6044937241617578</v>
      </c>
      <c r="M43" s="51">
        <f>AVERAGE(L43:L45)</f>
        <v>8.6734804815451536</v>
      </c>
      <c r="N43" s="52">
        <f>STDEV(L43:L45)</f>
        <v>1.1443453009580193</v>
      </c>
      <c r="R43" s="11"/>
      <c r="S43" s="11"/>
    </row>
    <row r="44" spans="1:19" ht="15" x14ac:dyDescent="0.25">
      <c r="A44" s="53"/>
      <c r="B44" s="88">
        <v>0.22800000000000001</v>
      </c>
      <c r="C44" s="88">
        <v>0.247</v>
      </c>
      <c r="D44" s="34">
        <f t="shared" si="27"/>
        <v>0.23749999999999999</v>
      </c>
      <c r="E44" s="34">
        <f t="shared" si="20"/>
        <v>0.17099999999999999</v>
      </c>
      <c r="F44" s="34">
        <f t="shared" si="21"/>
        <v>-0.76700388960784616</v>
      </c>
      <c r="G44" s="35">
        <f t="shared" si="22"/>
        <v>1.696305148538562E-3</v>
      </c>
      <c r="H44" s="34">
        <f t="shared" si="23"/>
        <v>1.003913524865663</v>
      </c>
      <c r="I44" s="48">
        <v>16</v>
      </c>
      <c r="J44" s="49">
        <f t="shared" si="24"/>
        <v>16.062616397850608</v>
      </c>
      <c r="K44" s="37">
        <f t="shared" si="25"/>
        <v>1.6062616397850609</v>
      </c>
      <c r="L44" s="50">
        <f t="shared" si="26"/>
        <v>7.5651891962235505</v>
      </c>
      <c r="M44" s="51"/>
      <c r="N44" s="52"/>
    </row>
    <row r="45" spans="1:19" ht="15" x14ac:dyDescent="0.25">
      <c r="A45" s="54"/>
      <c r="B45" s="88">
        <v>0.32</v>
      </c>
      <c r="C45" s="88">
        <v>0.314</v>
      </c>
      <c r="D45" s="34">
        <f t="shared" si="27"/>
        <v>0.317</v>
      </c>
      <c r="E45" s="34">
        <f t="shared" si="20"/>
        <v>0.2505</v>
      </c>
      <c r="F45" s="34">
        <f t="shared" si="21"/>
        <v>-0.60119226979673546</v>
      </c>
      <c r="G45" s="35">
        <f t="shared" si="22"/>
        <v>0.16873903479333216</v>
      </c>
      <c r="H45" s="34">
        <f t="shared" si="23"/>
        <v>1.474820055563246</v>
      </c>
      <c r="I45" s="48">
        <v>16</v>
      </c>
      <c r="J45" s="49">
        <f t="shared" si="24"/>
        <v>23.597120889011936</v>
      </c>
      <c r="K45" s="37">
        <f t="shared" si="25"/>
        <v>2.3597120889011935</v>
      </c>
      <c r="L45" s="50">
        <f t="shared" si="26"/>
        <v>9.8507585242501534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 t="s">
        <v>19</v>
      </c>
      <c r="C49" s="75" t="s">
        <v>19</v>
      </c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.75" x14ac:dyDescent="0.3">
      <c r="A50" s="8" t="s">
        <v>29</v>
      </c>
      <c r="B50" s="88">
        <v>0.17499999999999999</v>
      </c>
      <c r="C50" s="88">
        <v>0.17899999999999999</v>
      </c>
      <c r="D50" s="34">
        <f t="shared" ref="D50:D52" si="28">AVERAGE(B50,C50)</f>
        <v>0.17699999999999999</v>
      </c>
      <c r="E50" s="34">
        <f t="shared" ref="E50:E55" si="29">D50-E$8</f>
        <v>0.11049999999999999</v>
      </c>
      <c r="F50" s="34">
        <f t="shared" ref="F50:F55" si="30">LOG(E50)</f>
        <v>-0.95663772197887054</v>
      </c>
      <c r="G50" s="35">
        <f t="shared" ref="G50:G55" si="31">(F50-$B$16)/$B$15</f>
        <v>-0.18934551103023642</v>
      </c>
      <c r="H50" s="34">
        <f t="shared" ref="H50:H55" si="32">10^G50</f>
        <v>0.64662797418109197</v>
      </c>
      <c r="I50" s="48">
        <v>16</v>
      </c>
      <c r="J50" s="49">
        <f t="shared" ref="J50:J55" si="33">H50*I50</f>
        <v>10.346047586897472</v>
      </c>
      <c r="K50" s="37">
        <f>(0.1*J50/1000)*1000</f>
        <v>1.0346047586897471</v>
      </c>
      <c r="L50" s="50">
        <f t="shared" ref="L50:L55" si="34">K50*100/L31</f>
        <v>6.3697251989587134</v>
      </c>
      <c r="M50" s="51">
        <f>AVERAGE(L50:L52)</f>
        <v>4.6763649550939901</v>
      </c>
      <c r="N50" s="52">
        <f>STDEV(L50:L52)</f>
        <v>1.6306200816396634</v>
      </c>
      <c r="O50" s="10">
        <f>L50/L40</f>
        <v>2.8471179081249636</v>
      </c>
      <c r="P50" s="51">
        <f>AVERAGE(O50:O52)</f>
        <v>2.1320635320787038</v>
      </c>
      <c r="Q50" s="52">
        <f>STDEV(O50:O52)</f>
        <v>0.61956699771127166</v>
      </c>
      <c r="S50" s="11"/>
      <c r="T50" s="11"/>
    </row>
    <row r="51" spans="1:25" ht="15.75" x14ac:dyDescent="0.3">
      <c r="B51" s="88">
        <v>0.14399999999999999</v>
      </c>
      <c r="C51" s="88">
        <v>0.14399999999999999</v>
      </c>
      <c r="D51" s="34">
        <f t="shared" si="28"/>
        <v>0.14399999999999999</v>
      </c>
      <c r="E51" s="34">
        <f t="shared" si="29"/>
        <v>7.7499999999999986E-2</v>
      </c>
      <c r="F51" s="34">
        <f t="shared" si="30"/>
        <v>-1.1106982974936899</v>
      </c>
      <c r="G51" s="35">
        <f t="shared" si="31"/>
        <v>-0.34454994781192722</v>
      </c>
      <c r="H51" s="34">
        <f t="shared" si="32"/>
        <v>0.45232443792020632</v>
      </c>
      <c r="I51" s="48">
        <v>16</v>
      </c>
      <c r="J51" s="49">
        <f t="shared" si="33"/>
        <v>7.2371910067233012</v>
      </c>
      <c r="K51" s="37">
        <f t="shared" ref="K51:K55" si="35">(0.1*J51/1000)*1000</f>
        <v>0.72371910067233014</v>
      </c>
      <c r="L51" s="50">
        <f t="shared" si="34"/>
        <v>4.5426505855090653</v>
      </c>
      <c r="M51" s="51"/>
      <c r="N51" s="52"/>
      <c r="O51" s="10">
        <f t="shared" ref="O51:O55" si="36">L51/L41</f>
        <v>1.7941881665099739</v>
      </c>
      <c r="P51" s="51"/>
      <c r="Q51" s="52"/>
      <c r="S51" s="11"/>
      <c r="T51" s="11"/>
    </row>
    <row r="52" spans="1:25" ht="15.75" x14ac:dyDescent="0.3">
      <c r="B52" s="88">
        <v>0.16300000000000001</v>
      </c>
      <c r="C52" s="88">
        <v>0.16400000000000001</v>
      </c>
      <c r="D52" s="34">
        <f t="shared" si="28"/>
        <v>0.16350000000000001</v>
      </c>
      <c r="E52" s="34">
        <f t="shared" si="29"/>
        <v>9.7000000000000003E-2</v>
      </c>
      <c r="F52" s="34">
        <f t="shared" si="30"/>
        <v>-1.0132282657337552</v>
      </c>
      <c r="G52" s="35">
        <f t="shared" si="31"/>
        <v>-0.24635622542810423</v>
      </c>
      <c r="H52" s="34">
        <f t="shared" si="32"/>
        <v>0.56707927385207102</v>
      </c>
      <c r="I52" s="48">
        <v>16</v>
      </c>
      <c r="J52" s="49">
        <f t="shared" si="33"/>
        <v>9.0732683816331363</v>
      </c>
      <c r="K52" s="37">
        <f t="shared" si="35"/>
        <v>0.90732683816331372</v>
      </c>
      <c r="L52" s="50">
        <f t="shared" si="34"/>
        <v>3.1167190808141907</v>
      </c>
      <c r="M52" s="51"/>
      <c r="N52" s="52"/>
      <c r="O52" s="10">
        <f t="shared" si="36"/>
        <v>1.7548845216011737</v>
      </c>
      <c r="P52" s="51"/>
      <c r="Q52" s="52"/>
      <c r="S52" s="11"/>
      <c r="T52" s="11"/>
    </row>
    <row r="53" spans="1:25" ht="15.75" x14ac:dyDescent="0.3">
      <c r="A53" s="8" t="s">
        <v>30</v>
      </c>
      <c r="B53" s="88">
        <v>0.45</v>
      </c>
      <c r="C53" s="88">
        <v>0.44700000000000001</v>
      </c>
      <c r="D53" s="34">
        <f>AVERAGE(B53:C53)</f>
        <v>0.44850000000000001</v>
      </c>
      <c r="E53" s="34">
        <f t="shared" si="29"/>
        <v>0.38200000000000001</v>
      </c>
      <c r="F53" s="34">
        <f t="shared" si="30"/>
        <v>-0.41793663708829126</v>
      </c>
      <c r="G53" s="35">
        <f t="shared" si="31"/>
        <v>0.35335529477121719</v>
      </c>
      <c r="H53" s="34">
        <f t="shared" si="32"/>
        <v>2.2560841518018031</v>
      </c>
      <c r="I53" s="48">
        <v>16</v>
      </c>
      <c r="J53" s="49">
        <f t="shared" si="33"/>
        <v>36.09734642882885</v>
      </c>
      <c r="K53" s="37">
        <f t="shared" si="35"/>
        <v>3.6097346428828851</v>
      </c>
      <c r="L53" s="50">
        <f t="shared" si="34"/>
        <v>21.733383021738426</v>
      </c>
      <c r="M53" s="51">
        <f>AVERAGE(L53:L55)</f>
        <v>18.372019860688876</v>
      </c>
      <c r="N53" s="52">
        <f>STDEV(L53:L55)</f>
        <v>4.0509695600185438</v>
      </c>
      <c r="O53" s="10">
        <f t="shared" si="36"/>
        <v>2.5258177550539935</v>
      </c>
      <c r="P53" s="51">
        <f>AVERAGE(O53:O55)</f>
        <v>2.1709912932219262</v>
      </c>
      <c r="Q53" s="52">
        <f>STDEV(O53:O55)</f>
        <v>0.66091867881511279</v>
      </c>
      <c r="S53" s="11"/>
      <c r="T53" s="11"/>
    </row>
    <row r="54" spans="1:25" ht="15.75" x14ac:dyDescent="0.3">
      <c r="A54" s="53"/>
      <c r="B54" s="88">
        <v>0.47699999999999998</v>
      </c>
      <c r="C54" s="88">
        <v>0.46600000000000003</v>
      </c>
      <c r="D54" s="34">
        <f>AVERAGE(B54:C54)</f>
        <v>0.47150000000000003</v>
      </c>
      <c r="E54" s="34">
        <f t="shared" si="29"/>
        <v>0.40500000000000003</v>
      </c>
      <c r="F54" s="34">
        <f t="shared" si="30"/>
        <v>-0.3925449767853314</v>
      </c>
      <c r="G54" s="35">
        <f t="shared" si="31"/>
        <v>0.37893548180546477</v>
      </c>
      <c r="H54" s="34">
        <f t="shared" si="32"/>
        <v>2.3929602350968993</v>
      </c>
      <c r="I54" s="48">
        <v>16</v>
      </c>
      <c r="J54" s="49">
        <f t="shared" si="33"/>
        <v>38.287363761550388</v>
      </c>
      <c r="K54" s="37">
        <f t="shared" si="35"/>
        <v>3.8287363761550388</v>
      </c>
      <c r="L54" s="50">
        <f t="shared" si="34"/>
        <v>19.508479144737805</v>
      </c>
      <c r="M54" s="51"/>
      <c r="N54" s="52"/>
      <c r="O54" s="10">
        <f t="shared" si="36"/>
        <v>2.5787166240966184</v>
      </c>
      <c r="P54" s="51"/>
      <c r="Q54" s="52"/>
      <c r="S54" s="11"/>
      <c r="T54" s="11"/>
    </row>
    <row r="55" spans="1:25" ht="15.75" x14ac:dyDescent="0.3">
      <c r="A55" s="54"/>
      <c r="B55" s="88">
        <v>0.38900000000000001</v>
      </c>
      <c r="C55" s="88">
        <v>0.379</v>
      </c>
      <c r="D55" s="34">
        <f>AVERAGE(B55:C55)</f>
        <v>0.38400000000000001</v>
      </c>
      <c r="E55" s="34">
        <f t="shared" si="29"/>
        <v>0.3175</v>
      </c>
      <c r="F55" s="34">
        <f t="shared" si="30"/>
        <v>-0.49825627037200554</v>
      </c>
      <c r="G55" s="35">
        <f t="shared" si="31"/>
        <v>0.27243930828568247</v>
      </c>
      <c r="H55" s="34">
        <f t="shared" si="32"/>
        <v>1.8725753763736828</v>
      </c>
      <c r="I55" s="48">
        <v>16</v>
      </c>
      <c r="J55" s="49">
        <f t="shared" si="33"/>
        <v>29.961206021978924</v>
      </c>
      <c r="K55" s="37">
        <f t="shared" si="35"/>
        <v>2.9961206021978928</v>
      </c>
      <c r="L55" s="50">
        <f t="shared" si="34"/>
        <v>13.874197415590402</v>
      </c>
      <c r="M55" s="51"/>
      <c r="N55" s="52"/>
      <c r="O55" s="10">
        <f t="shared" si="36"/>
        <v>1.4084395005151662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2.1320635320787038</v>
      </c>
      <c r="O58" s="51">
        <f>Q50</f>
        <v>0.61956699771127166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2.1709912932219262</v>
      </c>
      <c r="O59" s="51">
        <f>Q53</f>
        <v>0.66091867881511279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2.1817161917083401</v>
      </c>
      <c r="C65" s="51">
        <f>N40</f>
        <v>0.38097052187314295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4.6763649550939901</v>
      </c>
      <c r="C66" s="51">
        <f>N50</f>
        <v>1.6306200816396634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8.6734804815451536</v>
      </c>
      <c r="C67" s="51">
        <f>N43</f>
        <v>1.1443453009580193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18.372019860688876</v>
      </c>
      <c r="C68" s="51">
        <f>N53</f>
        <v>4.0509695600185438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8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42436</v>
      </c>
    </row>
    <row r="2" spans="1:20" s="3" customFormat="1" x14ac:dyDescent="0.2">
      <c r="A2" s="1" t="s">
        <v>1</v>
      </c>
      <c r="B2" s="3">
        <v>64</v>
      </c>
      <c r="C2" s="4"/>
      <c r="E2" s="5" t="s">
        <v>2</v>
      </c>
    </row>
    <row r="3" spans="1:20" s="3" customFormat="1" ht="15" x14ac:dyDescent="0.25">
      <c r="A3" s="1" t="s">
        <v>3</v>
      </c>
      <c r="B3" s="3" t="s">
        <v>4</v>
      </c>
      <c r="D3" s="6" t="s">
        <v>5</v>
      </c>
      <c r="E3" s="81">
        <v>5521648</v>
      </c>
      <c r="F3" s="81">
        <v>5409840</v>
      </c>
    </row>
    <row r="4" spans="1:20" s="3" customFormat="1" ht="15" x14ac:dyDescent="0.25">
      <c r="A4" s="1"/>
      <c r="D4" s="6" t="s">
        <v>6</v>
      </c>
      <c r="E4" s="85">
        <v>4406432</v>
      </c>
      <c r="F4" s="85">
        <v>4334576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.75" x14ac:dyDescent="0.3">
      <c r="A8" s="78">
        <v>0</v>
      </c>
      <c r="B8" s="17">
        <v>0</v>
      </c>
      <c r="C8" s="88">
        <v>6.4000000000000001E-2</v>
      </c>
      <c r="D8" s="88">
        <v>6.9000000000000006E-2</v>
      </c>
      <c r="E8" s="18">
        <f t="shared" ref="E8:E13" si="0">AVERAGE(C8:D8)</f>
        <v>6.6500000000000004E-2</v>
      </c>
      <c r="F8" s="19"/>
      <c r="G8" s="17"/>
      <c r="H8" s="17"/>
      <c r="N8" s="11"/>
      <c r="O8" s="11"/>
      <c r="P8" s="11"/>
    </row>
    <row r="9" spans="1:20" ht="15.75" x14ac:dyDescent="0.3">
      <c r="A9" s="78">
        <v>3</v>
      </c>
      <c r="B9" s="19">
        <f>A9/23</f>
        <v>0.13043478260869565</v>
      </c>
      <c r="C9" s="88">
        <v>0.08</v>
      </c>
      <c r="D9" s="88">
        <v>9.7000000000000003E-2</v>
      </c>
      <c r="E9" s="18">
        <f t="shared" si="0"/>
        <v>8.8499999999999995E-2</v>
      </c>
      <c r="F9" s="19">
        <f>(E9-$E$8)</f>
        <v>2.1999999999999992E-2</v>
      </c>
      <c r="G9" s="19">
        <f>LOG(B9)</f>
        <v>-0.88460658129793046</v>
      </c>
      <c r="H9" s="19">
        <f>LOG(F9)</f>
        <v>-1.6575773191777938</v>
      </c>
      <c r="N9" s="11"/>
      <c r="O9" s="11"/>
      <c r="P9" s="11"/>
    </row>
    <row r="10" spans="1:20" ht="15.75" x14ac:dyDescent="0.3">
      <c r="A10" s="78">
        <v>9.74</v>
      </c>
      <c r="B10" s="19">
        <f t="shared" ref="B10:B13" si="1">A10/23</f>
        <v>0.42347826086956525</v>
      </c>
      <c r="C10" s="88">
        <v>0.13400000000000001</v>
      </c>
      <c r="D10" s="88">
        <v>0.157</v>
      </c>
      <c r="E10" s="18">
        <f t="shared" si="0"/>
        <v>0.14550000000000002</v>
      </c>
      <c r="F10" s="19">
        <f>(E10-$E$8)</f>
        <v>7.9000000000000015E-2</v>
      </c>
      <c r="G10" s="19">
        <f>LOG(B10)</f>
        <v>-0.37316887913897734</v>
      </c>
      <c r="H10" s="19">
        <f>LOG(F10)</f>
        <v>-1.1023729087095584</v>
      </c>
      <c r="N10" s="11"/>
      <c r="O10" s="11"/>
      <c r="P10" s="11"/>
    </row>
    <row r="11" spans="1:20" ht="15.75" x14ac:dyDescent="0.3">
      <c r="A11" s="78">
        <v>29.8</v>
      </c>
      <c r="B11" s="19">
        <f t="shared" si="1"/>
        <v>1.2956521739130435</v>
      </c>
      <c r="C11" s="88">
        <v>0.27</v>
      </c>
      <c r="D11" s="88">
        <v>0.27300000000000002</v>
      </c>
      <c r="E11" s="18">
        <f t="shared" si="0"/>
        <v>0.27150000000000002</v>
      </c>
      <c r="F11" s="19">
        <f>(E11-$E$8)</f>
        <v>0.20500000000000002</v>
      </c>
      <c r="G11" s="19">
        <f>LOG(B11)</f>
        <v>0.11248842805866238</v>
      </c>
      <c r="H11" s="19">
        <f>LOG(F11)</f>
        <v>-0.68824613894424569</v>
      </c>
      <c r="N11" s="11"/>
      <c r="O11" s="11"/>
      <c r="P11" s="11"/>
      <c r="Q11" s="11"/>
      <c r="R11" s="11"/>
      <c r="S11" s="11"/>
      <c r="T11" s="11"/>
    </row>
    <row r="12" spans="1:20" ht="15.75" x14ac:dyDescent="0.3">
      <c r="A12" s="78">
        <v>104</v>
      </c>
      <c r="B12" s="19">
        <f t="shared" si="1"/>
        <v>4.5217391304347823</v>
      </c>
      <c r="C12" s="88">
        <v>0.82299999999999995</v>
      </c>
      <c r="D12" s="88">
        <v>0.80300000000000005</v>
      </c>
      <c r="E12" s="18">
        <f t="shared" si="0"/>
        <v>0.81299999999999994</v>
      </c>
      <c r="F12" s="19">
        <f>(E12-$E$8)</f>
        <v>0.74649999999999994</v>
      </c>
      <c r="G12" s="19">
        <f>LOG(B12)</f>
        <v>0.65530550328118742</v>
      </c>
      <c r="H12" s="19">
        <f>LOG(F12)</f>
        <v>-0.12697018793895581</v>
      </c>
      <c r="N12" s="11"/>
      <c r="O12" s="11"/>
      <c r="P12" s="11"/>
      <c r="Q12" s="11"/>
      <c r="R12" s="11"/>
      <c r="S12" s="11"/>
      <c r="T12" s="11"/>
    </row>
    <row r="13" spans="1:20" ht="15.75" x14ac:dyDescent="0.3">
      <c r="A13" s="78">
        <v>207</v>
      </c>
      <c r="B13" s="19">
        <f t="shared" si="1"/>
        <v>9</v>
      </c>
      <c r="C13" s="88">
        <v>1.571</v>
      </c>
      <c r="D13" s="88">
        <v>1.6779999999999999</v>
      </c>
      <c r="E13" s="18">
        <f t="shared" si="0"/>
        <v>1.6244999999999998</v>
      </c>
      <c r="F13" s="19">
        <f>(E13-$E$8)</f>
        <v>1.5579999999999998</v>
      </c>
      <c r="G13" s="19">
        <f>LOG(B13)</f>
        <v>0.95424250943932487</v>
      </c>
      <c r="H13" s="19">
        <f>LOG(F13)</f>
        <v>0.1925674533365456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0.99262997056920232</v>
      </c>
      <c r="N15" s="11"/>
    </row>
    <row r="16" spans="1:20" ht="15" x14ac:dyDescent="0.25">
      <c r="A16" s="12" t="s">
        <v>15</v>
      </c>
      <c r="B16" s="18">
        <f>INTERCEPT(H9:H13,G9:G13)</f>
        <v>-0.76868769293751638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25">
      <c r="A22" s="8" t="s">
        <v>29</v>
      </c>
      <c r="B22" s="88">
        <v>0.218</v>
      </c>
      <c r="C22" s="88">
        <v>0.221</v>
      </c>
      <c r="D22" s="34">
        <f t="shared" ref="D22:D27" si="2">AVERAGE(B22:C22)</f>
        <v>0.2195</v>
      </c>
      <c r="E22" s="34">
        <f t="shared" ref="E22:E27" si="3">D22-E$8</f>
        <v>0.153</v>
      </c>
      <c r="F22" s="34">
        <f>LOG(E22)</f>
        <v>-0.81530856918240124</v>
      </c>
      <c r="G22" s="35">
        <f>(F22-$B$16)/$B$15</f>
        <v>-4.6967024598452464E-2</v>
      </c>
      <c r="H22" s="35">
        <f>10^G22</f>
        <v>0.89749693766075156</v>
      </c>
      <c r="I22" s="36">
        <v>500</v>
      </c>
      <c r="J22" s="37">
        <f>(H22*I22)</f>
        <v>448.74846883037577</v>
      </c>
      <c r="K22" s="37">
        <f>(0.05*J22/1000)*1000</f>
        <v>22.437423441518789</v>
      </c>
      <c r="L22" s="38">
        <f>K22+K40+K50</f>
        <v>23.420756353184355</v>
      </c>
      <c r="M22" s="39">
        <f>(L22*1000000/50000)/1000</f>
        <v>0.4684151270636871</v>
      </c>
      <c r="N22" s="40"/>
    </row>
    <row r="23" spans="1:17" ht="15" x14ac:dyDescent="0.25">
      <c r="B23" s="88">
        <v>0.21</v>
      </c>
      <c r="C23" s="88">
        <v>0.22500000000000001</v>
      </c>
      <c r="D23" s="34">
        <f t="shared" si="2"/>
        <v>0.2175</v>
      </c>
      <c r="E23" s="34">
        <f t="shared" si="3"/>
        <v>0.151</v>
      </c>
      <c r="F23" s="34">
        <f t="shared" ref="F23:F27" si="4">LOG(E23)</f>
        <v>-0.82102305270683062</v>
      </c>
      <c r="G23" s="35">
        <f t="shared" ref="G23:G27" si="5">(F23-$B$16)/$B$15</f>
        <v>-5.2723936734756921E-2</v>
      </c>
      <c r="H23" s="35">
        <f t="shared" ref="H23:H27" si="6">10^G23</f>
        <v>0.88567842053417745</v>
      </c>
      <c r="I23" s="36">
        <v>500</v>
      </c>
      <c r="J23" s="37">
        <f t="shared" ref="J23:J27" si="7">(H23*I23)</f>
        <v>442.83921026708873</v>
      </c>
      <c r="K23" s="37">
        <f t="shared" ref="K23:K27" si="8">(0.05*J23/1000)*1000</f>
        <v>22.141960513354437</v>
      </c>
      <c r="L23" s="38">
        <f>K23+K41+K51</f>
        <v>23.208808413873875</v>
      </c>
      <c r="M23" s="39">
        <f t="shared" ref="M23:M27" si="9">(L23*1000000/50000)/1000</f>
        <v>0.46417616827747749</v>
      </c>
      <c r="N23" s="40"/>
    </row>
    <row r="24" spans="1:17" ht="15" x14ac:dyDescent="0.25">
      <c r="B24" s="88">
        <v>0.219</v>
      </c>
      <c r="C24" s="88">
        <v>0.24099999999999999</v>
      </c>
      <c r="D24" s="34">
        <f t="shared" si="2"/>
        <v>0.22999999999999998</v>
      </c>
      <c r="E24" s="34">
        <f t="shared" si="3"/>
        <v>0.16349999999999998</v>
      </c>
      <c r="F24" s="34">
        <f t="shared" si="4"/>
        <v>-0.78648224300369518</v>
      </c>
      <c r="G24" s="35">
        <f t="shared" si="5"/>
        <v>-1.7926670152801152E-2</v>
      </c>
      <c r="H24" s="35">
        <f t="shared" si="6"/>
        <v>0.95956263827503707</v>
      </c>
      <c r="I24" s="36">
        <v>500</v>
      </c>
      <c r="J24" s="37">
        <f t="shared" si="7"/>
        <v>479.78131913751855</v>
      </c>
      <c r="K24" s="37">
        <f t="shared" si="8"/>
        <v>23.98906595687593</v>
      </c>
      <c r="L24" s="38">
        <f t="shared" ref="L24:L27" si="10">K24+K42+K52</f>
        <v>25.047292571331983</v>
      </c>
      <c r="M24" s="39">
        <f t="shared" si="9"/>
        <v>0.50094585142663961</v>
      </c>
      <c r="N24" s="40"/>
    </row>
    <row r="25" spans="1:17" ht="15" x14ac:dyDescent="0.25">
      <c r="A25" s="8" t="s">
        <v>30</v>
      </c>
      <c r="B25" s="88">
        <v>0.17899999999999999</v>
      </c>
      <c r="C25" s="88">
        <v>0.183</v>
      </c>
      <c r="D25" s="34">
        <f t="shared" si="2"/>
        <v>0.18099999999999999</v>
      </c>
      <c r="E25" s="34">
        <f t="shared" si="3"/>
        <v>0.11449999999999999</v>
      </c>
      <c r="F25" s="34">
        <f t="shared" si="4"/>
        <v>-0.94119451332409321</v>
      </c>
      <c r="G25" s="35">
        <f t="shared" si="5"/>
        <v>-0.17378764041111563</v>
      </c>
      <c r="H25" s="35">
        <f t="shared" si="6"/>
        <v>0.67021224702612947</v>
      </c>
      <c r="I25" s="36">
        <v>500</v>
      </c>
      <c r="J25" s="37">
        <f t="shared" si="7"/>
        <v>335.10612351306474</v>
      </c>
      <c r="K25" s="37">
        <f t="shared" si="8"/>
        <v>16.755306175653239</v>
      </c>
      <c r="L25" s="38">
        <f t="shared" si="10"/>
        <v>21.049746368430377</v>
      </c>
      <c r="M25" s="39">
        <f t="shared" si="9"/>
        <v>0.42099492736860755</v>
      </c>
      <c r="N25" s="40"/>
    </row>
    <row r="26" spans="1:17" ht="15" x14ac:dyDescent="0.25">
      <c r="B26" s="88">
        <v>0.19</v>
      </c>
      <c r="C26" s="88">
        <v>0.2</v>
      </c>
      <c r="D26" s="34">
        <f t="shared" si="2"/>
        <v>0.19500000000000001</v>
      </c>
      <c r="E26" s="34">
        <f t="shared" si="3"/>
        <v>0.1285</v>
      </c>
      <c r="F26" s="34">
        <f t="shared" si="4"/>
        <v>-0.89109687233268664</v>
      </c>
      <c r="G26" s="35">
        <f t="shared" si="5"/>
        <v>-0.12331803695689074</v>
      </c>
      <c r="H26" s="35">
        <f t="shared" si="6"/>
        <v>0.7528040780165286</v>
      </c>
      <c r="I26" s="36">
        <v>500</v>
      </c>
      <c r="J26" s="37">
        <f t="shared" si="7"/>
        <v>376.4020390082643</v>
      </c>
      <c r="K26" s="37">
        <f t="shared" si="8"/>
        <v>18.820101950413214</v>
      </c>
      <c r="L26" s="38">
        <f t="shared" si="10"/>
        <v>23.910394980586897</v>
      </c>
      <c r="M26" s="39">
        <f t="shared" si="9"/>
        <v>0.47820789961173793</v>
      </c>
      <c r="N26" s="40"/>
    </row>
    <row r="27" spans="1:17" ht="15" x14ac:dyDescent="0.25">
      <c r="B27" s="88">
        <v>0.185</v>
      </c>
      <c r="C27" s="88">
        <v>0.2</v>
      </c>
      <c r="D27" s="34">
        <f t="shared" si="2"/>
        <v>0.1925</v>
      </c>
      <c r="E27" s="34">
        <f t="shared" si="3"/>
        <v>0.126</v>
      </c>
      <c r="F27" s="34">
        <f t="shared" si="4"/>
        <v>-0.89962945488243706</v>
      </c>
      <c r="G27" s="35">
        <f t="shared" si="5"/>
        <v>-0.1319139717994158</v>
      </c>
      <c r="H27" s="35">
        <f t="shared" si="6"/>
        <v>0.73805041402857063</v>
      </c>
      <c r="I27" s="36">
        <v>500</v>
      </c>
      <c r="J27" s="37">
        <f t="shared" si="7"/>
        <v>369.02520701428534</v>
      </c>
      <c r="K27" s="37">
        <f t="shared" si="8"/>
        <v>18.451260350714268</v>
      </c>
      <c r="L27" s="38">
        <f t="shared" si="10"/>
        <v>23.256309130629056</v>
      </c>
      <c r="M27" s="39">
        <f t="shared" si="9"/>
        <v>0.4651261826125811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 t="s">
        <v>19</v>
      </c>
      <c r="C29" s="73" t="s">
        <v>19</v>
      </c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.75" x14ac:dyDescent="0.3">
      <c r="A31" s="8" t="s">
        <v>29</v>
      </c>
      <c r="B31" s="88">
        <v>0.218</v>
      </c>
      <c r="C31" s="88">
        <v>0.221</v>
      </c>
      <c r="D31" s="34">
        <f t="shared" ref="D31:D36" si="11">AVERAGE(B31:C31)</f>
        <v>0.2195</v>
      </c>
      <c r="E31" s="34">
        <f t="shared" ref="E31:E36" si="12">D31-E$8</f>
        <v>0.153</v>
      </c>
      <c r="F31" s="34">
        <f>LOG(E31)</f>
        <v>-0.81530856918240124</v>
      </c>
      <c r="G31" s="35">
        <f>(F31-$B$16)/$B$15</f>
        <v>-4.6967024598452464E-2</v>
      </c>
      <c r="H31" s="35">
        <f>10^G31</f>
        <v>0.89749693766075156</v>
      </c>
      <c r="I31" s="36">
        <v>500</v>
      </c>
      <c r="J31" s="37">
        <f>(H31*I31)</f>
        <v>448.74846883037577</v>
      </c>
      <c r="K31" s="37">
        <f>(0.05*J31/1000)*1000</f>
        <v>22.437423441518789</v>
      </c>
      <c r="L31" s="38">
        <f>K31+K50</f>
        <v>23.175255018105219</v>
      </c>
      <c r="M31" s="39">
        <f>(L31*1000000/50000)/1000</f>
        <v>0.46350510036210441</v>
      </c>
      <c r="N31" s="43"/>
      <c r="Q31" s="11"/>
    </row>
    <row r="32" spans="1:17" ht="15.75" x14ac:dyDescent="0.3">
      <c r="B32" s="88">
        <v>0.21</v>
      </c>
      <c r="C32" s="88">
        <v>0.22500000000000001</v>
      </c>
      <c r="D32" s="34">
        <f t="shared" si="11"/>
        <v>0.2175</v>
      </c>
      <c r="E32" s="34">
        <f t="shared" si="12"/>
        <v>0.151</v>
      </c>
      <c r="F32" s="34">
        <f t="shared" ref="F32:F36" si="13">LOG(E32)</f>
        <v>-0.82102305270683062</v>
      </c>
      <c r="G32" s="35">
        <f t="shared" ref="G32:G36" si="14">(F32-$B$16)/$B$15</f>
        <v>-5.2723936734756921E-2</v>
      </c>
      <c r="H32" s="35">
        <f t="shared" ref="H32:H36" si="15">10^G32</f>
        <v>0.88567842053417745</v>
      </c>
      <c r="I32" s="36">
        <v>500</v>
      </c>
      <c r="J32" s="37">
        <f t="shared" ref="J32:J36" si="16">(H32*I32)</f>
        <v>442.83921026708873</v>
      </c>
      <c r="K32" s="37">
        <f t="shared" ref="K32:K36" si="17">(0.05*J32/1000)*1000</f>
        <v>22.141960513354437</v>
      </c>
      <c r="L32" s="38">
        <f>K32+K51</f>
        <v>22.705890517958352</v>
      </c>
      <c r="M32" s="39">
        <f t="shared" ref="M32:M36" si="18">(L32*1000000/50000)/1000</f>
        <v>0.45411781035916704</v>
      </c>
      <c r="N32" s="44"/>
      <c r="Q32" s="11"/>
    </row>
    <row r="33" spans="1:19" ht="15.75" x14ac:dyDescent="0.3">
      <c r="B33" s="88">
        <v>0.219</v>
      </c>
      <c r="C33" s="88">
        <v>0.24099999999999999</v>
      </c>
      <c r="D33" s="34">
        <f t="shared" si="11"/>
        <v>0.22999999999999998</v>
      </c>
      <c r="E33" s="34">
        <f t="shared" si="12"/>
        <v>0.16349999999999998</v>
      </c>
      <c r="F33" s="34">
        <f t="shared" si="13"/>
        <v>-0.78648224300369518</v>
      </c>
      <c r="G33" s="35">
        <f t="shared" si="14"/>
        <v>-1.7926670152801152E-2</v>
      </c>
      <c r="H33" s="35">
        <f t="shared" si="15"/>
        <v>0.95956263827503707</v>
      </c>
      <c r="I33" s="36">
        <v>500</v>
      </c>
      <c r="J33" s="37">
        <f t="shared" si="16"/>
        <v>479.78131913751855</v>
      </c>
      <c r="K33" s="37">
        <f t="shared" si="17"/>
        <v>23.98906595687593</v>
      </c>
      <c r="L33" s="38">
        <f t="shared" ref="L33:L36" si="19">K33+K52</f>
        <v>24.750422730160786</v>
      </c>
      <c r="M33" s="39">
        <f t="shared" si="18"/>
        <v>0.49500845460321569</v>
      </c>
      <c r="N33" s="44"/>
      <c r="Q33" s="11"/>
    </row>
    <row r="34" spans="1:19" ht="15.75" x14ac:dyDescent="0.3">
      <c r="A34" s="8" t="s">
        <v>30</v>
      </c>
      <c r="B34" s="88">
        <v>0.17899999999999999</v>
      </c>
      <c r="C34" s="88">
        <v>0.183</v>
      </c>
      <c r="D34" s="34">
        <f t="shared" si="11"/>
        <v>0.18099999999999999</v>
      </c>
      <c r="E34" s="34">
        <f t="shared" si="12"/>
        <v>0.11449999999999999</v>
      </c>
      <c r="F34" s="34">
        <f t="shared" si="13"/>
        <v>-0.94119451332409321</v>
      </c>
      <c r="G34" s="35">
        <f t="shared" si="14"/>
        <v>-0.17378764041111563</v>
      </c>
      <c r="H34" s="35">
        <f t="shared" si="15"/>
        <v>0.67021224702612947</v>
      </c>
      <c r="I34" s="36">
        <v>500</v>
      </c>
      <c r="J34" s="37">
        <f t="shared" si="16"/>
        <v>335.10612351306474</v>
      </c>
      <c r="K34" s="37">
        <f t="shared" si="17"/>
        <v>16.755306175653239</v>
      </c>
      <c r="L34" s="38">
        <f t="shared" si="19"/>
        <v>19.642115013476662</v>
      </c>
      <c r="M34" s="39">
        <f t="shared" si="18"/>
        <v>0.39284230026953326</v>
      </c>
      <c r="N34" s="44"/>
      <c r="Q34" s="11"/>
    </row>
    <row r="35" spans="1:19" ht="15.75" x14ac:dyDescent="0.3">
      <c r="B35" s="88">
        <v>0.19</v>
      </c>
      <c r="C35" s="88">
        <v>0.2</v>
      </c>
      <c r="D35" s="34">
        <f t="shared" si="11"/>
        <v>0.19500000000000001</v>
      </c>
      <c r="E35" s="34">
        <f t="shared" si="12"/>
        <v>0.1285</v>
      </c>
      <c r="F35" s="34">
        <f t="shared" si="13"/>
        <v>-0.89109687233268664</v>
      </c>
      <c r="G35" s="35">
        <f t="shared" si="14"/>
        <v>-0.12331803695689074</v>
      </c>
      <c r="H35" s="35">
        <f t="shared" si="15"/>
        <v>0.7528040780165286</v>
      </c>
      <c r="I35" s="36">
        <v>500</v>
      </c>
      <c r="J35" s="37">
        <f t="shared" si="16"/>
        <v>376.4020390082643</v>
      </c>
      <c r="K35" s="37">
        <f t="shared" si="17"/>
        <v>18.820101950413214</v>
      </c>
      <c r="L35" s="38">
        <f t="shared" si="19"/>
        <v>21.839989907340339</v>
      </c>
      <c r="M35" s="39">
        <f t="shared" si="18"/>
        <v>0.43679979814680681</v>
      </c>
      <c r="N35" s="44"/>
      <c r="Q35" s="11"/>
      <c r="S35" s="11"/>
    </row>
    <row r="36" spans="1:19" ht="15.75" x14ac:dyDescent="0.3">
      <c r="B36" s="88">
        <v>0.185</v>
      </c>
      <c r="C36" s="88">
        <v>0.2</v>
      </c>
      <c r="D36" s="34">
        <f t="shared" si="11"/>
        <v>0.1925</v>
      </c>
      <c r="E36" s="34">
        <f t="shared" si="12"/>
        <v>0.126</v>
      </c>
      <c r="F36" s="34">
        <f t="shared" si="13"/>
        <v>-0.89962945488243706</v>
      </c>
      <c r="G36" s="35">
        <f t="shared" si="14"/>
        <v>-0.1319139717994158</v>
      </c>
      <c r="H36" s="35">
        <f t="shared" si="15"/>
        <v>0.73805041402857063</v>
      </c>
      <c r="I36" s="36">
        <v>500</v>
      </c>
      <c r="J36" s="37">
        <f t="shared" si="16"/>
        <v>369.02520701428534</v>
      </c>
      <c r="K36" s="37">
        <f t="shared" si="17"/>
        <v>18.451260350714268</v>
      </c>
      <c r="L36" s="38">
        <f t="shared" si="19"/>
        <v>21.114789113363912</v>
      </c>
      <c r="M36" s="39">
        <f t="shared" si="18"/>
        <v>0.42229578226727821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 t="s">
        <v>19</v>
      </c>
      <c r="C39" s="75" t="s">
        <v>19</v>
      </c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.75" x14ac:dyDescent="0.3">
      <c r="A40" s="8" t="s">
        <v>37</v>
      </c>
      <c r="B40" s="88">
        <v>8.8999999999999996E-2</v>
      </c>
      <c r="C40" s="88">
        <v>9.7000000000000003E-2</v>
      </c>
      <c r="D40" s="34">
        <f>AVERAGE(B40,C40)</f>
        <v>9.2999999999999999E-2</v>
      </c>
      <c r="E40" s="34">
        <f t="shared" ref="E40:E45" si="20">D40-E$8</f>
        <v>2.6499999999999996E-2</v>
      </c>
      <c r="F40" s="34">
        <f t="shared" ref="F40:F45" si="21">LOG(E40)</f>
        <v>-1.5767541260631923</v>
      </c>
      <c r="G40" s="35">
        <f t="shared" ref="G40:G45" si="22">(F40-$B$16)/$B$15</f>
        <v>-0.81406612442127613</v>
      </c>
      <c r="H40" s="34">
        <f t="shared" ref="H40:H45" si="23">10^G40</f>
        <v>0.15343833442445967</v>
      </c>
      <c r="I40" s="48">
        <v>16</v>
      </c>
      <c r="J40" s="49">
        <f t="shared" ref="J40:J45" si="24">H40*I40</f>
        <v>2.4550133507913547</v>
      </c>
      <c r="K40" s="37">
        <f>(0.1*J40/1000)*1000</f>
        <v>0.24550133507913546</v>
      </c>
      <c r="L40" s="50">
        <f>K40*100/L22</f>
        <v>1.0482212076202073</v>
      </c>
      <c r="M40" s="51">
        <f>AVERAGE(L40:L42)</f>
        <v>1.4667950944487036</v>
      </c>
      <c r="N40" s="52">
        <f>STDEV(L40:L42)</f>
        <v>0.61018987355225884</v>
      </c>
      <c r="R40" s="11"/>
      <c r="S40" s="11"/>
    </row>
    <row r="41" spans="1:19" ht="15.75" x14ac:dyDescent="0.3">
      <c r="B41" s="88">
        <v>0.11700000000000001</v>
      </c>
      <c r="C41" s="88">
        <v>0.124</v>
      </c>
      <c r="D41" s="34">
        <f>AVERAGE(B41,C41)</f>
        <v>0.1205</v>
      </c>
      <c r="E41" s="34">
        <f t="shared" si="20"/>
        <v>5.3999999999999992E-2</v>
      </c>
      <c r="F41" s="34">
        <f t="shared" si="21"/>
        <v>-1.2676062401770316</v>
      </c>
      <c r="G41" s="35">
        <f t="shared" si="22"/>
        <v>-0.50262289275168781</v>
      </c>
      <c r="H41" s="34">
        <f t="shared" si="23"/>
        <v>0.31432368494720148</v>
      </c>
      <c r="I41" s="48">
        <v>16</v>
      </c>
      <c r="J41" s="49">
        <f t="shared" si="24"/>
        <v>5.0291789591552236</v>
      </c>
      <c r="K41" s="37">
        <f t="shared" ref="K41:K45" si="25">(0.1*J41/1000)*1000</f>
        <v>0.50291789591552238</v>
      </c>
      <c r="L41" s="50">
        <f t="shared" ref="L41:L45" si="26">K41*100/L23</f>
        <v>2.1669268277249669</v>
      </c>
      <c r="M41" s="51"/>
      <c r="N41" s="52"/>
      <c r="R41" s="11"/>
      <c r="S41" s="11"/>
    </row>
    <row r="42" spans="1:19" s="24" customFormat="1" ht="15.75" x14ac:dyDescent="0.3">
      <c r="A42" s="8"/>
      <c r="B42" s="88">
        <v>9.9000000000000005E-2</v>
      </c>
      <c r="C42" s="88">
        <v>9.8000000000000004E-2</v>
      </c>
      <c r="D42" s="34">
        <f>AVERAGE(B42,C42)</f>
        <v>9.8500000000000004E-2</v>
      </c>
      <c r="E42" s="34">
        <f t="shared" si="20"/>
        <v>3.2000000000000001E-2</v>
      </c>
      <c r="F42" s="34">
        <f t="shared" si="21"/>
        <v>-1.494850021680094</v>
      </c>
      <c r="G42" s="35">
        <f t="shared" si="22"/>
        <v>-0.7315539025344715</v>
      </c>
      <c r="H42" s="34">
        <f t="shared" si="23"/>
        <v>0.18554365073199891</v>
      </c>
      <c r="I42" s="48">
        <v>16</v>
      </c>
      <c r="J42" s="49">
        <f t="shared" si="24"/>
        <v>2.9686984117119826</v>
      </c>
      <c r="K42" s="37">
        <f t="shared" si="25"/>
        <v>0.29686984117119825</v>
      </c>
      <c r="L42" s="50">
        <f t="shared" si="26"/>
        <v>1.1852372480009365</v>
      </c>
      <c r="M42" s="51"/>
      <c r="N42" s="52"/>
      <c r="R42" s="11"/>
      <c r="S42" s="11"/>
    </row>
    <row r="43" spans="1:19" ht="15.75" x14ac:dyDescent="0.3">
      <c r="A43" s="8" t="s">
        <v>38</v>
      </c>
      <c r="B43" s="88">
        <v>0.216</v>
      </c>
      <c r="C43" s="88">
        <v>0.217</v>
      </c>
      <c r="D43" s="34">
        <f t="shared" ref="D43:D45" si="27">AVERAGE(B43,C43)</f>
        <v>0.2165</v>
      </c>
      <c r="E43" s="34">
        <f t="shared" si="20"/>
        <v>0.15</v>
      </c>
      <c r="F43" s="34">
        <f t="shared" si="21"/>
        <v>-0.82390874094431876</v>
      </c>
      <c r="G43" s="35">
        <f t="shared" si="22"/>
        <v>-5.5631050486151516E-2</v>
      </c>
      <c r="H43" s="34">
        <f t="shared" si="23"/>
        <v>0.87976959684607459</v>
      </c>
      <c r="I43" s="48">
        <v>16</v>
      </c>
      <c r="J43" s="49">
        <f t="shared" si="24"/>
        <v>14.076313549537193</v>
      </c>
      <c r="K43" s="37">
        <f t="shared" si="25"/>
        <v>1.4076313549537194</v>
      </c>
      <c r="L43" s="50">
        <f t="shared" si="26"/>
        <v>6.6871653953267209</v>
      </c>
      <c r="M43" s="51">
        <f>AVERAGE(L43:L45)</f>
        <v>8.1848406704729921</v>
      </c>
      <c r="N43" s="52">
        <f>STDEV(L43:L45)</f>
        <v>1.3257874904684781</v>
      </c>
      <c r="R43" s="11"/>
      <c r="S43" s="11"/>
    </row>
    <row r="44" spans="1:19" ht="15" x14ac:dyDescent="0.25">
      <c r="A44" s="53"/>
      <c r="B44" s="88">
        <v>0.28699999999999998</v>
      </c>
      <c r="C44" s="88">
        <v>0.28599999999999998</v>
      </c>
      <c r="D44" s="34">
        <f t="shared" si="27"/>
        <v>0.28649999999999998</v>
      </c>
      <c r="E44" s="34">
        <f t="shared" si="20"/>
        <v>0.21999999999999997</v>
      </c>
      <c r="F44" s="34">
        <f t="shared" si="21"/>
        <v>-0.65757731917779383</v>
      </c>
      <c r="G44" s="35">
        <f t="shared" si="22"/>
        <v>0.11193534051365454</v>
      </c>
      <c r="H44" s="34">
        <f t="shared" si="23"/>
        <v>1.2940031707790993</v>
      </c>
      <c r="I44" s="48">
        <v>16</v>
      </c>
      <c r="J44" s="49">
        <f t="shared" si="24"/>
        <v>20.704050732465589</v>
      </c>
      <c r="K44" s="37">
        <f t="shared" si="25"/>
        <v>2.0704050732465591</v>
      </c>
      <c r="L44" s="50">
        <f t="shared" si="26"/>
        <v>8.6590166115095251</v>
      </c>
      <c r="M44" s="51"/>
      <c r="N44" s="52"/>
    </row>
    <row r="45" spans="1:19" ht="15" x14ac:dyDescent="0.25">
      <c r="A45" s="54"/>
      <c r="B45" s="88">
        <v>0.29399999999999998</v>
      </c>
      <c r="C45" s="88">
        <v>0.29399999999999998</v>
      </c>
      <c r="D45" s="34">
        <f t="shared" si="27"/>
        <v>0.29399999999999998</v>
      </c>
      <c r="E45" s="34">
        <f t="shared" si="20"/>
        <v>0.22749999999999998</v>
      </c>
      <c r="F45" s="34">
        <f t="shared" si="21"/>
        <v>-0.64301859900686886</v>
      </c>
      <c r="G45" s="35">
        <f t="shared" si="22"/>
        <v>0.12660215554300186</v>
      </c>
      <c r="H45" s="34">
        <f t="shared" si="23"/>
        <v>1.3384500107907131</v>
      </c>
      <c r="I45" s="48">
        <v>16</v>
      </c>
      <c r="J45" s="49">
        <f t="shared" si="24"/>
        <v>21.41520017265141</v>
      </c>
      <c r="K45" s="37">
        <f t="shared" si="25"/>
        <v>2.1415200172651412</v>
      </c>
      <c r="L45" s="50">
        <f t="shared" si="26"/>
        <v>9.2083400045827286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 t="s">
        <v>19</v>
      </c>
      <c r="C49" s="75" t="s">
        <v>19</v>
      </c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.75" x14ac:dyDescent="0.3">
      <c r="A50" s="8" t="s">
        <v>29</v>
      </c>
      <c r="B50" s="88">
        <v>0.14499999999999999</v>
      </c>
      <c r="C50" s="88">
        <v>0.14599999999999999</v>
      </c>
      <c r="D50" s="34">
        <f t="shared" ref="D50:D52" si="28">AVERAGE(B50,C50)</f>
        <v>0.14549999999999999</v>
      </c>
      <c r="E50" s="34">
        <f t="shared" ref="E50:E55" si="29">D50-E$8</f>
        <v>7.8999999999999987E-2</v>
      </c>
      <c r="F50" s="34">
        <f t="shared" ref="F50:F55" si="30">LOG(E50)</f>
        <v>-1.1023729087095586</v>
      </c>
      <c r="G50" s="35">
        <f t="shared" ref="G50:G55" si="31">(F50-$B$16)/$B$15</f>
        <v>-0.33616274509694444</v>
      </c>
      <c r="H50" s="34">
        <f t="shared" ref="H50:H55" si="32">10^G50</f>
        <v>0.46114473536651956</v>
      </c>
      <c r="I50" s="48">
        <v>16</v>
      </c>
      <c r="J50" s="49">
        <f t="shared" ref="J50:J55" si="33">H50*I50</f>
        <v>7.378315765864313</v>
      </c>
      <c r="K50" s="37">
        <f>(0.1*J50/1000)*1000</f>
        <v>0.73783157658643139</v>
      </c>
      <c r="L50" s="50">
        <f t="shared" ref="L50:L55" si="34">K50*100/L31</f>
        <v>3.1837042397592379</v>
      </c>
      <c r="M50" s="51">
        <f>AVERAGE(L50:L52)</f>
        <v>2.9144897810473673</v>
      </c>
      <c r="N50" s="52">
        <f>STDEV(L50:L52)</f>
        <v>0.37699295275479633</v>
      </c>
      <c r="O50" s="10">
        <f>L50/L40</f>
        <v>3.0372446355929492</v>
      </c>
      <c r="P50" s="51">
        <f>AVERAGE(O50:O52)</f>
        <v>2.2595910923192459</v>
      </c>
      <c r="Q50" s="52">
        <f>STDEV(O50:O52)</f>
        <v>0.98925276123772266</v>
      </c>
      <c r="S50" s="11"/>
      <c r="T50" s="11"/>
    </row>
    <row r="51" spans="1:25" ht="15.75" x14ac:dyDescent="0.3">
      <c r="B51" s="88">
        <v>0.128</v>
      </c>
      <c r="C51" s="88">
        <v>0.126</v>
      </c>
      <c r="D51" s="34">
        <f t="shared" si="28"/>
        <v>0.127</v>
      </c>
      <c r="E51" s="34">
        <f t="shared" si="29"/>
        <v>6.0499999999999998E-2</v>
      </c>
      <c r="F51" s="34">
        <f t="shared" si="30"/>
        <v>-1.2182446253475312</v>
      </c>
      <c r="G51" s="35">
        <f t="shared" si="31"/>
        <v>-0.45289478026965685</v>
      </c>
      <c r="H51" s="34">
        <f t="shared" si="32"/>
        <v>0.35245625287744575</v>
      </c>
      <c r="I51" s="48">
        <v>16</v>
      </c>
      <c r="J51" s="49">
        <f t="shared" si="33"/>
        <v>5.639300046039132</v>
      </c>
      <c r="K51" s="37">
        <f t="shared" ref="K51:K55" si="35">(0.1*J51/1000)*1000</f>
        <v>0.56393000460391318</v>
      </c>
      <c r="L51" s="50">
        <f t="shared" si="34"/>
        <v>2.4836286608441736</v>
      </c>
      <c r="M51" s="51"/>
      <c r="N51" s="52"/>
      <c r="O51" s="10">
        <f t="shared" ref="O51:O55" si="36">L51/L41</f>
        <v>1.1461525276567408</v>
      </c>
      <c r="P51" s="51"/>
      <c r="Q51" s="52"/>
      <c r="S51" s="11"/>
      <c r="T51" s="11"/>
    </row>
    <row r="52" spans="1:25" ht="15.75" x14ac:dyDescent="0.3">
      <c r="B52" s="88">
        <v>0.14599999999999999</v>
      </c>
      <c r="C52" s="88">
        <v>0.15</v>
      </c>
      <c r="D52" s="34">
        <f t="shared" si="28"/>
        <v>0.14799999999999999</v>
      </c>
      <c r="E52" s="34">
        <f t="shared" si="29"/>
        <v>8.1499999999999989E-2</v>
      </c>
      <c r="F52" s="34">
        <f t="shared" si="30"/>
        <v>-1.0888423912600234</v>
      </c>
      <c r="G52" s="35">
        <f t="shared" si="31"/>
        <v>-0.32253176693720131</v>
      </c>
      <c r="H52" s="34">
        <f t="shared" si="32"/>
        <v>0.47584798330303468</v>
      </c>
      <c r="I52" s="48">
        <v>16</v>
      </c>
      <c r="J52" s="49">
        <f t="shared" si="33"/>
        <v>7.6135677328485549</v>
      </c>
      <c r="K52" s="37">
        <f t="shared" si="35"/>
        <v>0.76135677328485551</v>
      </c>
      <c r="L52" s="50">
        <f t="shared" si="34"/>
        <v>3.076136442538691</v>
      </c>
      <c r="M52" s="51"/>
      <c r="N52" s="52"/>
      <c r="O52" s="10">
        <f t="shared" si="36"/>
        <v>2.5953761137080469</v>
      </c>
      <c r="P52" s="51"/>
      <c r="Q52" s="52"/>
      <c r="S52" s="11"/>
      <c r="T52" s="11"/>
    </row>
    <row r="53" spans="1:25" ht="15.75" x14ac:dyDescent="0.3">
      <c r="A53" s="8" t="s">
        <v>30</v>
      </c>
      <c r="B53" s="88">
        <v>0.371</v>
      </c>
      <c r="C53" s="88">
        <v>0.374</v>
      </c>
      <c r="D53" s="34">
        <f>AVERAGE(B53:C53)</f>
        <v>0.3725</v>
      </c>
      <c r="E53" s="34">
        <f t="shared" si="29"/>
        <v>0.30599999999999999</v>
      </c>
      <c r="F53" s="34">
        <f t="shared" si="30"/>
        <v>-0.51427857351841999</v>
      </c>
      <c r="G53" s="35">
        <f t="shared" si="31"/>
        <v>0.25629804354306462</v>
      </c>
      <c r="H53" s="34">
        <f t="shared" si="32"/>
        <v>1.8042555236396383</v>
      </c>
      <c r="I53" s="48">
        <v>16</v>
      </c>
      <c r="J53" s="49">
        <f t="shared" si="33"/>
        <v>28.868088378234212</v>
      </c>
      <c r="K53" s="37">
        <f t="shared" si="35"/>
        <v>2.8868088378234216</v>
      </c>
      <c r="L53" s="50">
        <f t="shared" si="34"/>
        <v>14.697036626874203</v>
      </c>
      <c r="M53" s="51">
        <f>AVERAGE(L53:L55)</f>
        <v>13.712962100826651</v>
      </c>
      <c r="N53" s="52">
        <f>STDEV(L53:L55)</f>
        <v>1.0459597953545523</v>
      </c>
      <c r="O53" s="10">
        <f t="shared" si="36"/>
        <v>2.1977976852711203</v>
      </c>
      <c r="P53" s="51">
        <f>AVERAGE(O53:O55)</f>
        <v>1.7215233355561796</v>
      </c>
      <c r="Q53" s="52">
        <f>STDEV(O53:O55)</f>
        <v>0.42779287351406192</v>
      </c>
      <c r="S53" s="11"/>
      <c r="T53" s="11"/>
    </row>
    <row r="54" spans="1:25" ht="15.75" x14ac:dyDescent="0.3">
      <c r="A54" s="53"/>
      <c r="B54" s="88">
        <v>0.38800000000000001</v>
      </c>
      <c r="C54" s="88">
        <v>0.38500000000000001</v>
      </c>
      <c r="D54" s="34">
        <f>AVERAGE(B54:C54)</f>
        <v>0.38650000000000001</v>
      </c>
      <c r="E54" s="34">
        <f t="shared" si="29"/>
        <v>0.32</v>
      </c>
      <c r="F54" s="34">
        <f t="shared" si="30"/>
        <v>-0.49485002168009401</v>
      </c>
      <c r="G54" s="35">
        <f t="shared" si="31"/>
        <v>0.27587084752276425</v>
      </c>
      <c r="H54" s="34">
        <f t="shared" si="32"/>
        <v>1.8874299730794522</v>
      </c>
      <c r="I54" s="48">
        <v>16</v>
      </c>
      <c r="J54" s="49">
        <f t="shared" si="33"/>
        <v>30.198879569271234</v>
      </c>
      <c r="K54" s="37">
        <f t="shared" si="35"/>
        <v>3.0198879569271235</v>
      </c>
      <c r="L54" s="50">
        <f t="shared" si="34"/>
        <v>13.827332199966587</v>
      </c>
      <c r="M54" s="51"/>
      <c r="N54" s="52"/>
      <c r="O54" s="10">
        <f t="shared" si="36"/>
        <v>1.5968709635673133</v>
      </c>
      <c r="P54" s="51"/>
      <c r="Q54" s="52"/>
      <c r="S54" s="11"/>
      <c r="T54" s="11"/>
    </row>
    <row r="55" spans="1:25" ht="15.75" x14ac:dyDescent="0.3">
      <c r="A55" s="54"/>
      <c r="B55" s="88">
        <v>0.34399999999999997</v>
      </c>
      <c r="C55" s="88">
        <v>0.35399999999999998</v>
      </c>
      <c r="D55" s="34">
        <f>AVERAGE(B55:C55)</f>
        <v>0.34899999999999998</v>
      </c>
      <c r="E55" s="34">
        <f t="shared" si="29"/>
        <v>0.28249999999999997</v>
      </c>
      <c r="F55" s="34">
        <f t="shared" si="30"/>
        <v>-0.54898154784454267</v>
      </c>
      <c r="G55" s="35">
        <f t="shared" si="31"/>
        <v>0.22133740830632781</v>
      </c>
      <c r="H55" s="34">
        <f t="shared" si="32"/>
        <v>1.6647054766560285</v>
      </c>
      <c r="I55" s="48">
        <v>16</v>
      </c>
      <c r="J55" s="49">
        <f t="shared" si="33"/>
        <v>26.635287626496456</v>
      </c>
      <c r="K55" s="37">
        <f t="shared" si="35"/>
        <v>2.663528762649646</v>
      </c>
      <c r="L55" s="50">
        <f t="shared" si="34"/>
        <v>12.614517475639163</v>
      </c>
      <c r="M55" s="51"/>
      <c r="N55" s="52"/>
      <c r="O55" s="10">
        <f t="shared" si="36"/>
        <v>1.3699013578301058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2.2595910923192459</v>
      </c>
      <c r="O58" s="51">
        <f>Q50</f>
        <v>0.98925276123772266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1.7215233355561796</v>
      </c>
      <c r="O59" s="51">
        <f>Q53</f>
        <v>0.42779287351406192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1.4667950944487036</v>
      </c>
      <c r="C65" s="51">
        <f>N40</f>
        <v>0.61018987355225884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2.9144897810473673</v>
      </c>
      <c r="C66" s="51">
        <f>N50</f>
        <v>0.37699295275479633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8.1848406704729921</v>
      </c>
      <c r="C67" s="51">
        <f>N43</f>
        <v>1.3257874904684781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13.712962100826651</v>
      </c>
      <c r="C68" s="51">
        <f>N53</f>
        <v>1.0459597953545523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8" zoomScale="70" zoomScaleNormal="70" workbookViewId="0">
      <selection activeCell="B22" sqref="B22:C55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42436</v>
      </c>
    </row>
    <row r="2" spans="1:20" s="3" customFormat="1" x14ac:dyDescent="0.2">
      <c r="A2" s="1" t="s">
        <v>1</v>
      </c>
      <c r="B2" s="3">
        <v>64</v>
      </c>
      <c r="C2" s="4"/>
      <c r="E2" s="5" t="s">
        <v>2</v>
      </c>
    </row>
    <row r="3" spans="1:20" s="3" customFormat="1" ht="15" x14ac:dyDescent="0.25">
      <c r="A3" s="1" t="s">
        <v>3</v>
      </c>
      <c r="B3" s="3" t="s">
        <v>4</v>
      </c>
      <c r="D3" s="6" t="s">
        <v>5</v>
      </c>
      <c r="E3" s="82">
        <v>5611728</v>
      </c>
      <c r="F3" s="82">
        <v>5387864</v>
      </c>
      <c r="G3" s="77"/>
      <c r="H3" s="77"/>
    </row>
    <row r="4" spans="1:20" s="3" customFormat="1" ht="15" x14ac:dyDescent="0.25">
      <c r="A4" s="1"/>
      <c r="D4" s="6" t="s">
        <v>6</v>
      </c>
      <c r="E4" s="86">
        <v>4455040</v>
      </c>
      <c r="F4" s="86">
        <v>4331304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.75" x14ac:dyDescent="0.3">
      <c r="A8" s="78">
        <v>0</v>
      </c>
      <c r="B8" s="17">
        <v>0</v>
      </c>
      <c r="C8" s="88">
        <v>6.4000000000000001E-2</v>
      </c>
      <c r="D8" s="88">
        <v>6.9000000000000006E-2</v>
      </c>
      <c r="E8" s="18">
        <f t="shared" ref="E8:E13" si="0">AVERAGE(C8:D8)</f>
        <v>6.6500000000000004E-2</v>
      </c>
      <c r="F8" s="19"/>
      <c r="G8" s="17"/>
      <c r="H8" s="17"/>
      <c r="N8" s="11"/>
      <c r="O8" s="11"/>
      <c r="P8" s="11"/>
    </row>
    <row r="9" spans="1:20" ht="15.75" x14ac:dyDescent="0.3">
      <c r="A9" s="78">
        <v>3</v>
      </c>
      <c r="B9" s="19">
        <f>A9/23</f>
        <v>0.13043478260869565</v>
      </c>
      <c r="C9" s="88">
        <v>0.08</v>
      </c>
      <c r="D9" s="88">
        <v>9.7000000000000003E-2</v>
      </c>
      <c r="E9" s="18">
        <f t="shared" si="0"/>
        <v>8.8499999999999995E-2</v>
      </c>
      <c r="F9" s="19">
        <f>(E9-$E$8)</f>
        <v>2.1999999999999992E-2</v>
      </c>
      <c r="G9" s="19">
        <f>LOG(B9)</f>
        <v>-0.88460658129793046</v>
      </c>
      <c r="H9" s="19">
        <f>LOG(F9)</f>
        <v>-1.6575773191777938</v>
      </c>
      <c r="N9" s="11"/>
      <c r="O9" s="11"/>
      <c r="P9" s="11"/>
    </row>
    <row r="10" spans="1:20" ht="15.75" x14ac:dyDescent="0.3">
      <c r="A10" s="78">
        <v>9.74</v>
      </c>
      <c r="B10" s="19">
        <f t="shared" ref="B10:B13" si="1">A10/23</f>
        <v>0.42347826086956525</v>
      </c>
      <c r="C10" s="88">
        <v>0.13400000000000001</v>
      </c>
      <c r="D10" s="88">
        <v>0.157</v>
      </c>
      <c r="E10" s="18">
        <f t="shared" si="0"/>
        <v>0.14550000000000002</v>
      </c>
      <c r="F10" s="19">
        <f>(E10-$E$8)</f>
        <v>7.9000000000000015E-2</v>
      </c>
      <c r="G10" s="19">
        <f>LOG(B10)</f>
        <v>-0.37316887913897734</v>
      </c>
      <c r="H10" s="19">
        <f>LOG(F10)</f>
        <v>-1.1023729087095584</v>
      </c>
      <c r="N10" s="11"/>
      <c r="O10" s="11"/>
      <c r="P10" s="11"/>
    </row>
    <row r="11" spans="1:20" ht="15.75" x14ac:dyDescent="0.3">
      <c r="A11" s="78">
        <v>29.8</v>
      </c>
      <c r="B11" s="19">
        <f t="shared" si="1"/>
        <v>1.2956521739130435</v>
      </c>
      <c r="C11" s="88">
        <v>0.27</v>
      </c>
      <c r="D11" s="88">
        <v>0.27300000000000002</v>
      </c>
      <c r="E11" s="18">
        <f t="shared" si="0"/>
        <v>0.27150000000000002</v>
      </c>
      <c r="F11" s="19">
        <f>(E11-$E$8)</f>
        <v>0.20500000000000002</v>
      </c>
      <c r="G11" s="19">
        <f>LOG(B11)</f>
        <v>0.11248842805866238</v>
      </c>
      <c r="H11" s="19">
        <f>LOG(F11)</f>
        <v>-0.68824613894424569</v>
      </c>
      <c r="N11" s="11"/>
      <c r="O11" s="11"/>
      <c r="P11" s="11"/>
      <c r="Q11" s="11"/>
      <c r="R11" s="11"/>
      <c r="S11" s="11"/>
      <c r="T11" s="11"/>
    </row>
    <row r="12" spans="1:20" ht="15.75" x14ac:dyDescent="0.3">
      <c r="A12" s="78">
        <v>104</v>
      </c>
      <c r="B12" s="19">
        <f t="shared" si="1"/>
        <v>4.5217391304347823</v>
      </c>
      <c r="C12" s="88">
        <v>0.82299999999999995</v>
      </c>
      <c r="D12" s="88">
        <v>0.80300000000000005</v>
      </c>
      <c r="E12" s="18">
        <f t="shared" si="0"/>
        <v>0.81299999999999994</v>
      </c>
      <c r="F12" s="19">
        <f>(E12-$E$8)</f>
        <v>0.74649999999999994</v>
      </c>
      <c r="G12" s="19">
        <f>LOG(B12)</f>
        <v>0.65530550328118742</v>
      </c>
      <c r="H12" s="19">
        <f>LOG(F12)</f>
        <v>-0.12697018793895581</v>
      </c>
      <c r="N12" s="11"/>
      <c r="O12" s="11"/>
      <c r="P12" s="11"/>
      <c r="Q12" s="11"/>
      <c r="R12" s="11"/>
      <c r="S12" s="11"/>
      <c r="T12" s="11"/>
    </row>
    <row r="13" spans="1:20" ht="15.75" x14ac:dyDescent="0.3">
      <c r="A13" s="78">
        <v>207</v>
      </c>
      <c r="B13" s="19">
        <f t="shared" si="1"/>
        <v>9</v>
      </c>
      <c r="C13" s="88">
        <v>1.571</v>
      </c>
      <c r="D13" s="88">
        <v>1.6779999999999999</v>
      </c>
      <c r="E13" s="18">
        <f t="shared" si="0"/>
        <v>1.6244999999999998</v>
      </c>
      <c r="F13" s="19">
        <f>(E13-$E$8)</f>
        <v>1.5579999999999998</v>
      </c>
      <c r="G13" s="19">
        <f>LOG(B13)</f>
        <v>0.95424250943932487</v>
      </c>
      <c r="H13" s="19">
        <f>LOG(F13)</f>
        <v>0.1925674533365456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0.99262997056920232</v>
      </c>
      <c r="N15" s="11"/>
    </row>
    <row r="16" spans="1:20" ht="15" x14ac:dyDescent="0.25">
      <c r="A16" s="12" t="s">
        <v>15</v>
      </c>
      <c r="B16" s="18">
        <f>INTERCEPT(H9:H13,G9:G13)</f>
        <v>-0.76868769293751638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25">
      <c r="A22" s="8" t="s">
        <v>29</v>
      </c>
      <c r="B22" s="88">
        <v>0.253</v>
      </c>
      <c r="C22" s="88">
        <v>0.251</v>
      </c>
      <c r="D22" s="34">
        <f t="shared" ref="D22:D27" si="2">AVERAGE(B22:C22)</f>
        <v>0.252</v>
      </c>
      <c r="E22" s="34">
        <f t="shared" ref="E22:E27" si="3">D22-E$8</f>
        <v>0.1855</v>
      </c>
      <c r="F22" s="34">
        <f>LOG(E22)</f>
        <v>-0.73165608604893528</v>
      </c>
      <c r="G22" s="35">
        <f>(F22-$B$16)/$B$15</f>
        <v>3.7306557313946616E-2</v>
      </c>
      <c r="H22" s="35">
        <f>10^G22</f>
        <v>1.0896990124503618</v>
      </c>
      <c r="I22" s="36">
        <v>500</v>
      </c>
      <c r="J22" s="37">
        <f>(H22*I22)</f>
        <v>544.8495062251809</v>
      </c>
      <c r="K22" s="37">
        <f>(0.05*J22/1000)*1000</f>
        <v>27.242475311259046</v>
      </c>
      <c r="L22" s="38">
        <f>K22+K40+K50</f>
        <v>28.056338151364539</v>
      </c>
      <c r="M22" s="39">
        <f>(L22*1000000/50000)/1000</f>
        <v>0.5611267630272907</v>
      </c>
      <c r="N22" s="40"/>
    </row>
    <row r="23" spans="1:17" ht="15" x14ac:dyDescent="0.25">
      <c r="B23" s="88">
        <v>0.26600000000000001</v>
      </c>
      <c r="C23" s="88">
        <v>0.26900000000000002</v>
      </c>
      <c r="D23" s="34">
        <f t="shared" si="2"/>
        <v>0.26750000000000002</v>
      </c>
      <c r="E23" s="34">
        <f t="shared" si="3"/>
        <v>0.20100000000000001</v>
      </c>
      <c r="F23" s="34">
        <f t="shared" ref="F23:F27" si="4">LOG(E23)</f>
        <v>-0.69680394257951106</v>
      </c>
      <c r="G23" s="35">
        <f t="shared" ref="G23:G27" si="5">(F23-$B$16)/$B$15</f>
        <v>7.2417469237590237E-2</v>
      </c>
      <c r="H23" s="35">
        <f t="shared" ref="H23:H27" si="6">10^G23</f>
        <v>1.1814557743219107</v>
      </c>
      <c r="I23" s="36">
        <v>500</v>
      </c>
      <c r="J23" s="37">
        <f t="shared" ref="J23:J27" si="7">(H23*I23)</f>
        <v>590.72788716095533</v>
      </c>
      <c r="K23" s="37">
        <f t="shared" ref="K23:K27" si="8">(0.05*J23/1000)*1000</f>
        <v>29.536394358047769</v>
      </c>
      <c r="L23" s="38">
        <f>K23+K41+K51</f>
        <v>30.429937188540976</v>
      </c>
      <c r="M23" s="39">
        <f t="shared" ref="M23:M27" si="9">(L23*1000000/50000)/1000</f>
        <v>0.60859874377081946</v>
      </c>
      <c r="N23" s="40"/>
    </row>
    <row r="24" spans="1:17" ht="15" x14ac:dyDescent="0.25">
      <c r="B24" s="88">
        <v>0.23499999999999999</v>
      </c>
      <c r="C24" s="88">
        <v>0.245</v>
      </c>
      <c r="D24" s="34">
        <f t="shared" si="2"/>
        <v>0.24</v>
      </c>
      <c r="E24" s="34">
        <f t="shared" si="3"/>
        <v>0.17349999999999999</v>
      </c>
      <c r="F24" s="34">
        <f t="shared" si="4"/>
        <v>-0.76070052087310747</v>
      </c>
      <c r="G24" s="35">
        <f t="shared" si="5"/>
        <v>8.0464748206512827E-3</v>
      </c>
      <c r="H24" s="35">
        <f t="shared" si="6"/>
        <v>1.0187003956216958</v>
      </c>
      <c r="I24" s="36">
        <v>500</v>
      </c>
      <c r="J24" s="37">
        <f t="shared" si="7"/>
        <v>509.35019781084787</v>
      </c>
      <c r="K24" s="37">
        <f t="shared" si="8"/>
        <v>25.467509890542395</v>
      </c>
      <c r="L24" s="38">
        <f t="shared" ref="L24:L27" si="10">K24+K42+K52</f>
        <v>26.328033266521643</v>
      </c>
      <c r="M24" s="39">
        <f t="shared" si="9"/>
        <v>0.52656066533043289</v>
      </c>
      <c r="N24" s="40"/>
    </row>
    <row r="25" spans="1:17" ht="15" x14ac:dyDescent="0.25">
      <c r="A25" s="8" t="s">
        <v>30</v>
      </c>
      <c r="B25" s="88">
        <v>0.16400000000000001</v>
      </c>
      <c r="C25" s="88">
        <v>0.17</v>
      </c>
      <c r="D25" s="34">
        <f t="shared" si="2"/>
        <v>0.16700000000000001</v>
      </c>
      <c r="E25" s="34">
        <f t="shared" si="3"/>
        <v>0.10050000000000001</v>
      </c>
      <c r="F25" s="34">
        <f t="shared" si="4"/>
        <v>-0.99783393824349231</v>
      </c>
      <c r="G25" s="35">
        <f t="shared" si="5"/>
        <v>-0.23084759890392686</v>
      </c>
      <c r="H25" s="35">
        <f t="shared" si="6"/>
        <v>0.58769554840908977</v>
      </c>
      <c r="I25" s="36">
        <v>500</v>
      </c>
      <c r="J25" s="37">
        <f t="shared" si="7"/>
        <v>293.84777420454486</v>
      </c>
      <c r="K25" s="37">
        <f t="shared" si="8"/>
        <v>14.692388710227243</v>
      </c>
      <c r="L25" s="38">
        <f t="shared" si="10"/>
        <v>18.29809400471386</v>
      </c>
      <c r="M25" s="39">
        <f t="shared" si="9"/>
        <v>0.36596188009427721</v>
      </c>
      <c r="N25" s="40"/>
    </row>
    <row r="26" spans="1:17" ht="15" x14ac:dyDescent="0.25">
      <c r="B26" s="88">
        <v>0.154</v>
      </c>
      <c r="C26" s="88">
        <v>0.14699999999999999</v>
      </c>
      <c r="D26" s="34">
        <f t="shared" si="2"/>
        <v>0.15049999999999999</v>
      </c>
      <c r="E26" s="34">
        <f t="shared" si="3"/>
        <v>8.3999999999999991E-2</v>
      </c>
      <c r="F26" s="34">
        <f t="shared" si="4"/>
        <v>-1.0757207139381184</v>
      </c>
      <c r="G26" s="35">
        <f t="shared" si="5"/>
        <v>-0.30931266444084954</v>
      </c>
      <c r="H26" s="35">
        <f t="shared" si="6"/>
        <v>0.49055458085428877</v>
      </c>
      <c r="I26" s="36">
        <v>500</v>
      </c>
      <c r="J26" s="37">
        <f t="shared" si="7"/>
        <v>245.27729042714438</v>
      </c>
      <c r="K26" s="37">
        <f t="shared" si="8"/>
        <v>12.26386452135722</v>
      </c>
      <c r="L26" s="38">
        <f t="shared" si="10"/>
        <v>17.011759808570595</v>
      </c>
      <c r="M26" s="39">
        <f t="shared" si="9"/>
        <v>0.34023519617141185</v>
      </c>
      <c r="N26" s="40"/>
    </row>
    <row r="27" spans="1:17" ht="15" x14ac:dyDescent="0.25">
      <c r="B27" s="88">
        <v>0.193</v>
      </c>
      <c r="C27" s="88">
        <v>0.2</v>
      </c>
      <c r="D27" s="34">
        <f t="shared" si="2"/>
        <v>0.19650000000000001</v>
      </c>
      <c r="E27" s="34">
        <f t="shared" si="3"/>
        <v>0.13</v>
      </c>
      <c r="F27" s="34">
        <f t="shared" si="4"/>
        <v>-0.88605664769316317</v>
      </c>
      <c r="G27" s="35">
        <f t="shared" si="5"/>
        <v>-0.11824038990918649</v>
      </c>
      <c r="H27" s="35">
        <f t="shared" si="6"/>
        <v>0.76165730212948646</v>
      </c>
      <c r="I27" s="36">
        <v>500</v>
      </c>
      <c r="J27" s="37">
        <f t="shared" si="7"/>
        <v>380.82865106474321</v>
      </c>
      <c r="K27" s="37">
        <f t="shared" si="8"/>
        <v>19.041432553237161</v>
      </c>
      <c r="L27" s="38">
        <f t="shared" si="10"/>
        <v>23.229649038293665</v>
      </c>
      <c r="M27" s="39">
        <f t="shared" si="9"/>
        <v>0.46459298076587335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 t="s">
        <v>19</v>
      </c>
      <c r="C29" s="73" t="s">
        <v>19</v>
      </c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.75" x14ac:dyDescent="0.3">
      <c r="A31" s="8" t="s">
        <v>29</v>
      </c>
      <c r="B31" s="88">
        <v>0.253</v>
      </c>
      <c r="C31" s="88">
        <v>0.251</v>
      </c>
      <c r="D31" s="34">
        <f t="shared" ref="D31:D36" si="11">AVERAGE(B31:C31)</f>
        <v>0.252</v>
      </c>
      <c r="E31" s="34">
        <f t="shared" ref="E31:E36" si="12">D31-E$8</f>
        <v>0.1855</v>
      </c>
      <c r="F31" s="34">
        <f>LOG(E31)</f>
        <v>-0.73165608604893528</v>
      </c>
      <c r="G31" s="35">
        <f>(F31-$B$16)/$B$15</f>
        <v>3.7306557313946616E-2</v>
      </c>
      <c r="H31" s="35">
        <f>10^G31</f>
        <v>1.0896990124503618</v>
      </c>
      <c r="I31" s="36">
        <v>500</v>
      </c>
      <c r="J31" s="37">
        <f>(H31*I31)</f>
        <v>544.8495062251809</v>
      </c>
      <c r="K31" s="37">
        <f>(0.05*J31/1000)*1000</f>
        <v>27.242475311259046</v>
      </c>
      <c r="L31" s="38">
        <f>K31+K50</f>
        <v>27.759468310193341</v>
      </c>
      <c r="M31" s="39">
        <f>(L31*1000000/50000)/1000</f>
        <v>0.55518936620386683</v>
      </c>
      <c r="N31" s="43"/>
      <c r="Q31" s="11"/>
    </row>
    <row r="32" spans="1:17" ht="15.75" x14ac:dyDescent="0.3">
      <c r="B32" s="88">
        <v>0.26600000000000001</v>
      </c>
      <c r="C32" s="88">
        <v>0.26900000000000002</v>
      </c>
      <c r="D32" s="34">
        <f t="shared" si="11"/>
        <v>0.26750000000000002</v>
      </c>
      <c r="E32" s="34">
        <f t="shared" si="12"/>
        <v>0.20100000000000001</v>
      </c>
      <c r="F32" s="34">
        <f t="shared" ref="F32:F36" si="13">LOG(E32)</f>
        <v>-0.69680394257951106</v>
      </c>
      <c r="G32" s="35">
        <f t="shared" ref="G32:G36" si="14">(F32-$B$16)/$B$15</f>
        <v>7.2417469237590237E-2</v>
      </c>
      <c r="H32" s="35">
        <f t="shared" ref="H32:H36" si="15">10^G32</f>
        <v>1.1814557743219107</v>
      </c>
      <c r="I32" s="36">
        <v>500</v>
      </c>
      <c r="J32" s="37">
        <f t="shared" ref="J32:J36" si="16">(H32*I32)</f>
        <v>590.72788716095533</v>
      </c>
      <c r="K32" s="37">
        <f t="shared" ref="K32:K36" si="17">(0.05*J32/1000)*1000</f>
        <v>29.536394358047769</v>
      </c>
      <c r="L32" s="38">
        <f>K32+K51</f>
        <v>30.105019688492586</v>
      </c>
      <c r="M32" s="39">
        <f t="shared" ref="M32:M36" si="18">(L32*1000000/50000)/1000</f>
        <v>0.60210039376985169</v>
      </c>
      <c r="N32" s="44"/>
      <c r="Q32" s="11"/>
    </row>
    <row r="33" spans="1:19" ht="15.75" x14ac:dyDescent="0.3">
      <c r="B33" s="88">
        <v>0.23499999999999999</v>
      </c>
      <c r="C33" s="88">
        <v>0.245</v>
      </c>
      <c r="D33" s="34">
        <f t="shared" si="11"/>
        <v>0.24</v>
      </c>
      <c r="E33" s="34">
        <f t="shared" si="12"/>
        <v>0.17349999999999999</v>
      </c>
      <c r="F33" s="34">
        <f t="shared" si="13"/>
        <v>-0.76070052087310747</v>
      </c>
      <c r="G33" s="35">
        <f t="shared" si="14"/>
        <v>8.0464748206512827E-3</v>
      </c>
      <c r="H33" s="35">
        <f t="shared" si="15"/>
        <v>1.0187003956216958</v>
      </c>
      <c r="I33" s="36">
        <v>500</v>
      </c>
      <c r="J33" s="37">
        <f t="shared" si="16"/>
        <v>509.35019781084787</v>
      </c>
      <c r="K33" s="37">
        <f t="shared" si="17"/>
        <v>25.467509890542395</v>
      </c>
      <c r="L33" s="38">
        <f t="shared" ref="L33:L36" si="19">K33+K52</f>
        <v>25.942286371654507</v>
      </c>
      <c r="M33" s="39">
        <f t="shared" si="18"/>
        <v>0.5188457274330901</v>
      </c>
      <c r="N33" s="44"/>
      <c r="Q33" s="11"/>
    </row>
    <row r="34" spans="1:19" ht="15.75" x14ac:dyDescent="0.3">
      <c r="A34" s="8" t="s">
        <v>30</v>
      </c>
      <c r="B34" s="88">
        <v>0.16400000000000001</v>
      </c>
      <c r="C34" s="88">
        <v>0.17</v>
      </c>
      <c r="D34" s="34">
        <f t="shared" si="11"/>
        <v>0.16700000000000001</v>
      </c>
      <c r="E34" s="34">
        <f t="shared" si="12"/>
        <v>0.10050000000000001</v>
      </c>
      <c r="F34" s="34">
        <f t="shared" si="13"/>
        <v>-0.99783393824349231</v>
      </c>
      <c r="G34" s="35">
        <f t="shared" si="14"/>
        <v>-0.23084759890392686</v>
      </c>
      <c r="H34" s="35">
        <f t="shared" si="15"/>
        <v>0.58769554840908977</v>
      </c>
      <c r="I34" s="36">
        <v>500</v>
      </c>
      <c r="J34" s="37">
        <f t="shared" si="16"/>
        <v>293.84777420454486</v>
      </c>
      <c r="K34" s="37">
        <f t="shared" si="17"/>
        <v>14.692388710227243</v>
      </c>
      <c r="L34" s="38">
        <f t="shared" si="19"/>
        <v>16.762793783473803</v>
      </c>
      <c r="M34" s="39">
        <f t="shared" si="18"/>
        <v>0.33525587566947607</v>
      </c>
      <c r="N34" s="44"/>
      <c r="Q34" s="11"/>
    </row>
    <row r="35" spans="1:19" ht="15.75" x14ac:dyDescent="0.3">
      <c r="B35" s="88">
        <v>0.154</v>
      </c>
      <c r="C35" s="88">
        <v>0.14699999999999999</v>
      </c>
      <c r="D35" s="34">
        <f t="shared" si="11"/>
        <v>0.15049999999999999</v>
      </c>
      <c r="E35" s="34">
        <f t="shared" si="12"/>
        <v>8.3999999999999991E-2</v>
      </c>
      <c r="F35" s="34">
        <f t="shared" si="13"/>
        <v>-1.0757207139381184</v>
      </c>
      <c r="G35" s="35">
        <f t="shared" si="14"/>
        <v>-0.30931266444084954</v>
      </c>
      <c r="H35" s="35">
        <f t="shared" si="15"/>
        <v>0.49055458085428877</v>
      </c>
      <c r="I35" s="36">
        <v>500</v>
      </c>
      <c r="J35" s="37">
        <f t="shared" si="16"/>
        <v>245.27729042714438</v>
      </c>
      <c r="K35" s="37">
        <f t="shared" si="17"/>
        <v>12.26386452135722</v>
      </c>
      <c r="L35" s="38">
        <f t="shared" si="19"/>
        <v>14.623576610258414</v>
      </c>
      <c r="M35" s="39">
        <f t="shared" si="18"/>
        <v>0.29247153220516825</v>
      </c>
      <c r="N35" s="44"/>
      <c r="Q35" s="11"/>
      <c r="S35" s="11"/>
    </row>
    <row r="36" spans="1:19" ht="15.75" x14ac:dyDescent="0.3">
      <c r="B36" s="88">
        <v>0.193</v>
      </c>
      <c r="C36" s="88">
        <v>0.2</v>
      </c>
      <c r="D36" s="34">
        <f t="shared" si="11"/>
        <v>0.19650000000000001</v>
      </c>
      <c r="E36" s="34">
        <f t="shared" si="12"/>
        <v>0.13</v>
      </c>
      <c r="F36" s="34">
        <f t="shared" si="13"/>
        <v>-0.88605664769316317</v>
      </c>
      <c r="G36" s="35">
        <f t="shared" si="14"/>
        <v>-0.11824038990918649</v>
      </c>
      <c r="H36" s="35">
        <f t="shared" si="15"/>
        <v>0.76165730212948646</v>
      </c>
      <c r="I36" s="36">
        <v>500</v>
      </c>
      <c r="J36" s="37">
        <f t="shared" si="16"/>
        <v>380.82865106474321</v>
      </c>
      <c r="K36" s="37">
        <f t="shared" si="17"/>
        <v>19.041432553237161</v>
      </c>
      <c r="L36" s="38">
        <f t="shared" si="19"/>
        <v>21.126059194591903</v>
      </c>
      <c r="M36" s="39">
        <f t="shared" si="18"/>
        <v>0.42252118389183807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 t="s">
        <v>19</v>
      </c>
      <c r="C39" s="75" t="s">
        <v>19</v>
      </c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.75" x14ac:dyDescent="0.3">
      <c r="A40" s="8" t="s">
        <v>37</v>
      </c>
      <c r="B40" s="88">
        <v>9.7000000000000003E-2</v>
      </c>
      <c r="C40" s="88">
        <v>0.1</v>
      </c>
      <c r="D40" s="34">
        <f>AVERAGE(B40,C40)</f>
        <v>9.8500000000000004E-2</v>
      </c>
      <c r="E40" s="34">
        <f t="shared" ref="E40:E45" si="20">D40-E$8</f>
        <v>3.2000000000000001E-2</v>
      </c>
      <c r="F40" s="34">
        <f t="shared" ref="F40:F45" si="21">LOG(E40)</f>
        <v>-1.494850021680094</v>
      </c>
      <c r="G40" s="35">
        <f t="shared" ref="G40:G45" si="22">(F40-$B$16)/$B$15</f>
        <v>-0.7315539025344715</v>
      </c>
      <c r="H40" s="34">
        <f t="shared" ref="H40:H45" si="23">10^G40</f>
        <v>0.18554365073199891</v>
      </c>
      <c r="I40" s="48">
        <v>16</v>
      </c>
      <c r="J40" s="49">
        <f t="shared" ref="J40:J45" si="24">H40*I40</f>
        <v>2.9686984117119826</v>
      </c>
      <c r="K40" s="37">
        <f>(0.1*J40/1000)*1000</f>
        <v>0.29686984117119825</v>
      </c>
      <c r="L40" s="50">
        <f>K40*100/L22</f>
        <v>1.0581204131828579</v>
      </c>
      <c r="M40" s="51">
        <f>AVERAGE(L40:L42)</f>
        <v>1.1970109981254606</v>
      </c>
      <c r="N40" s="52">
        <f>STDEV(L40:L42)</f>
        <v>0.2322708018799732</v>
      </c>
      <c r="R40" s="11"/>
      <c r="S40" s="11"/>
    </row>
    <row r="41" spans="1:19" ht="15.75" x14ac:dyDescent="0.3">
      <c r="B41" s="88">
        <v>0.10100000000000001</v>
      </c>
      <c r="C41" s="88">
        <v>0.10199999999999999</v>
      </c>
      <c r="D41" s="34">
        <f>AVERAGE(B41,C41)</f>
        <v>0.10150000000000001</v>
      </c>
      <c r="E41" s="34">
        <f t="shared" si="20"/>
        <v>3.5000000000000003E-2</v>
      </c>
      <c r="F41" s="34">
        <f t="shared" si="21"/>
        <v>-1.4559319556497243</v>
      </c>
      <c r="G41" s="35">
        <f t="shared" si="22"/>
        <v>-0.69234687959111541</v>
      </c>
      <c r="H41" s="34">
        <f t="shared" si="23"/>
        <v>0.20307343753024246</v>
      </c>
      <c r="I41" s="48">
        <v>16</v>
      </c>
      <c r="J41" s="49">
        <f t="shared" si="24"/>
        <v>3.2491750004838793</v>
      </c>
      <c r="K41" s="37">
        <f t="shared" ref="K41:K45" si="25">(0.1*J41/1000)*1000</f>
        <v>0.32491750004838793</v>
      </c>
      <c r="L41" s="50">
        <f t="shared" ref="L41:L45" si="26">K41*100/L23</f>
        <v>1.0677560654668139</v>
      </c>
      <c r="M41" s="51"/>
      <c r="N41" s="52"/>
      <c r="R41" s="11"/>
      <c r="S41" s="11"/>
    </row>
    <row r="42" spans="1:19" s="24" customFormat="1" ht="15.75" x14ac:dyDescent="0.3">
      <c r="A42" s="8"/>
      <c r="B42" s="88">
        <v>0.108</v>
      </c>
      <c r="C42" s="88">
        <v>0.108</v>
      </c>
      <c r="D42" s="34">
        <f>AVERAGE(B42,C42)</f>
        <v>0.108</v>
      </c>
      <c r="E42" s="34">
        <f t="shared" si="20"/>
        <v>4.1499999999999995E-2</v>
      </c>
      <c r="F42" s="34">
        <f t="shared" si="21"/>
        <v>-1.3819519032879073</v>
      </c>
      <c r="G42" s="35">
        <f t="shared" si="22"/>
        <v>-0.61781754383129062</v>
      </c>
      <c r="H42" s="34">
        <f t="shared" si="23"/>
        <v>0.241091809291961</v>
      </c>
      <c r="I42" s="48">
        <v>16</v>
      </c>
      <c r="J42" s="49">
        <f t="shared" si="24"/>
        <v>3.857468948671376</v>
      </c>
      <c r="K42" s="37">
        <f t="shared" si="25"/>
        <v>0.38574689486713765</v>
      </c>
      <c r="L42" s="50">
        <f t="shared" si="26"/>
        <v>1.4651565157267101</v>
      </c>
      <c r="M42" s="51"/>
      <c r="N42" s="52"/>
      <c r="R42" s="11"/>
      <c r="S42" s="11"/>
    </row>
    <row r="43" spans="1:19" ht="15.75" x14ac:dyDescent="0.3">
      <c r="A43" s="8" t="s">
        <v>38</v>
      </c>
      <c r="B43" s="88">
        <v>0.217</v>
      </c>
      <c r="C43" s="88">
        <v>0.24299999999999999</v>
      </c>
      <c r="D43" s="34">
        <f t="shared" ref="D43:D45" si="27">AVERAGE(B43,C43)</f>
        <v>0.22999999999999998</v>
      </c>
      <c r="E43" s="34">
        <f t="shared" si="20"/>
        <v>0.16349999999999998</v>
      </c>
      <c r="F43" s="34">
        <f t="shared" si="21"/>
        <v>-0.78648224300369518</v>
      </c>
      <c r="G43" s="35">
        <f t="shared" si="22"/>
        <v>-1.7926670152801152E-2</v>
      </c>
      <c r="H43" s="34">
        <f t="shared" si="23"/>
        <v>0.95956263827503707</v>
      </c>
      <c r="I43" s="48">
        <v>16</v>
      </c>
      <c r="J43" s="49">
        <f t="shared" si="24"/>
        <v>15.353002212400593</v>
      </c>
      <c r="K43" s="37">
        <f t="shared" si="25"/>
        <v>1.5353002212400595</v>
      </c>
      <c r="L43" s="50">
        <f t="shared" si="26"/>
        <v>8.3904925881599652</v>
      </c>
      <c r="M43" s="51">
        <f>AVERAGE(L43:L45)</f>
        <v>10.494847550911272</v>
      </c>
      <c r="N43" s="52">
        <f>STDEV(L43:L45)</f>
        <v>3.0867957185743244</v>
      </c>
      <c r="R43" s="11"/>
      <c r="S43" s="11"/>
    </row>
    <row r="44" spans="1:19" ht="15" x14ac:dyDescent="0.25">
      <c r="A44" s="53"/>
      <c r="B44" s="88">
        <v>0.316</v>
      </c>
      <c r="C44" s="88">
        <v>0.32400000000000001</v>
      </c>
      <c r="D44" s="34">
        <f t="shared" si="27"/>
        <v>0.32</v>
      </c>
      <c r="E44" s="34">
        <f t="shared" si="20"/>
        <v>0.2535</v>
      </c>
      <c r="F44" s="34">
        <f t="shared" si="21"/>
        <v>-0.59602203633064521</v>
      </c>
      <c r="G44" s="35">
        <f t="shared" si="22"/>
        <v>0.17394765595064568</v>
      </c>
      <c r="H44" s="34">
        <f t="shared" si="23"/>
        <v>1.492614498945114</v>
      </c>
      <c r="I44" s="48">
        <v>16</v>
      </c>
      <c r="J44" s="49">
        <f t="shared" si="24"/>
        <v>23.881831983121824</v>
      </c>
      <c r="K44" s="37">
        <f t="shared" si="25"/>
        <v>2.3881831983121824</v>
      </c>
      <c r="L44" s="50">
        <f t="shared" si="26"/>
        <v>14.038425331569789</v>
      </c>
      <c r="M44" s="51"/>
      <c r="N44" s="52"/>
    </row>
    <row r="45" spans="1:19" ht="15" x14ac:dyDescent="0.25">
      <c r="A45" s="54"/>
      <c r="B45" s="88">
        <v>0.28799999999999998</v>
      </c>
      <c r="C45" s="88">
        <v>0.29199999999999998</v>
      </c>
      <c r="D45" s="34">
        <f t="shared" si="27"/>
        <v>0.28999999999999998</v>
      </c>
      <c r="E45" s="34">
        <f t="shared" si="20"/>
        <v>0.22349999999999998</v>
      </c>
      <c r="F45" s="34">
        <f t="shared" si="21"/>
        <v>-0.65072247253204474</v>
      </c>
      <c r="G45" s="35">
        <f t="shared" si="22"/>
        <v>0.118841082682429</v>
      </c>
      <c r="H45" s="34">
        <f t="shared" si="23"/>
        <v>1.3147436523136007</v>
      </c>
      <c r="I45" s="48">
        <v>16</v>
      </c>
      <c r="J45" s="49">
        <f t="shared" si="24"/>
        <v>21.035898437017611</v>
      </c>
      <c r="K45" s="37">
        <f t="shared" si="25"/>
        <v>2.1035898437017613</v>
      </c>
      <c r="L45" s="50">
        <f t="shared" si="26"/>
        <v>9.0556247330040609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 t="s">
        <v>19</v>
      </c>
      <c r="C49" s="75" t="s">
        <v>19</v>
      </c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.75" x14ac:dyDescent="0.3">
      <c r="A50" s="8" t="s">
        <v>29</v>
      </c>
      <c r="B50" s="88">
        <v>0.12</v>
      </c>
      <c r="C50" s="88">
        <v>0.124</v>
      </c>
      <c r="D50" s="34">
        <f t="shared" ref="D50:D52" si="28">AVERAGE(B50,C50)</f>
        <v>0.122</v>
      </c>
      <c r="E50" s="34">
        <f t="shared" ref="E50:E55" si="29">D50-E$8</f>
        <v>5.5499999999999994E-2</v>
      </c>
      <c r="F50" s="34">
        <f t="shared" ref="F50:F55" si="30">LOG(E50)</f>
        <v>-1.2557070168773239</v>
      </c>
      <c r="G50" s="35">
        <f t="shared" ref="G50:G55" si="31">(F50-$B$16)/$B$15</f>
        <v>-0.49063532069310456</v>
      </c>
      <c r="H50" s="34">
        <f t="shared" ref="H50:H55" si="32">10^G50</f>
        <v>0.3231206243339344</v>
      </c>
      <c r="I50" s="48">
        <v>16</v>
      </c>
      <c r="J50" s="49">
        <f t="shared" ref="J50:J55" si="33">H50*I50</f>
        <v>5.1699299893429504</v>
      </c>
      <c r="K50" s="37">
        <f>(0.1*J50/1000)*1000</f>
        <v>0.51699299893429507</v>
      </c>
      <c r="L50" s="50">
        <f t="shared" ref="L50:L55" si="34">K50*100/L31</f>
        <v>1.8624023816207389</v>
      </c>
      <c r="M50" s="51">
        <f>AVERAGE(L50:L52)</f>
        <v>1.8604446366380287</v>
      </c>
      <c r="N50" s="52">
        <f>STDEV(L50:L52)</f>
        <v>2.9388890984586184E-2</v>
      </c>
      <c r="O50" s="10">
        <f>L50/L40</f>
        <v>1.7601043873811835</v>
      </c>
      <c r="P50" s="51">
        <f>AVERAGE(O50:O52)</f>
        <v>1.5927174278602205</v>
      </c>
      <c r="Q50" s="52">
        <f>STDEV(O50:O52)</f>
        <v>0.29761497707486939</v>
      </c>
      <c r="S50" s="11"/>
      <c r="T50" s="11"/>
    </row>
    <row r="51" spans="1:25" ht="15.75" x14ac:dyDescent="0.3">
      <c r="B51" s="88">
        <v>0.124</v>
      </c>
      <c r="C51" s="88">
        <v>0.13100000000000001</v>
      </c>
      <c r="D51" s="34">
        <f t="shared" si="28"/>
        <v>0.1275</v>
      </c>
      <c r="E51" s="34">
        <f t="shared" si="29"/>
        <v>6.0999999999999999E-2</v>
      </c>
      <c r="F51" s="34">
        <f t="shared" si="30"/>
        <v>-1.2146701649892331</v>
      </c>
      <c r="G51" s="35">
        <f t="shared" si="31"/>
        <v>-0.44929378043660884</v>
      </c>
      <c r="H51" s="34">
        <f t="shared" si="32"/>
        <v>0.35539083152801104</v>
      </c>
      <c r="I51" s="48">
        <v>16</v>
      </c>
      <c r="J51" s="49">
        <f t="shared" si="33"/>
        <v>5.6862533044481767</v>
      </c>
      <c r="K51" s="37">
        <f t="shared" ref="K51:K55" si="35">(0.1*J51/1000)*1000</f>
        <v>0.56862533044481767</v>
      </c>
      <c r="L51" s="50">
        <f t="shared" si="34"/>
        <v>1.8888057085781291</v>
      </c>
      <c r="M51" s="51"/>
      <c r="N51" s="52"/>
      <c r="O51" s="10">
        <f t="shared" ref="O51:O55" si="36">L51/L41</f>
        <v>1.7689487043581993</v>
      </c>
      <c r="P51" s="51"/>
      <c r="Q51" s="52"/>
      <c r="S51" s="11"/>
      <c r="T51" s="11"/>
    </row>
    <row r="52" spans="1:25" ht="15.75" x14ac:dyDescent="0.3">
      <c r="B52" s="88">
        <v>0.112</v>
      </c>
      <c r="C52" s="88">
        <v>0.123</v>
      </c>
      <c r="D52" s="34">
        <f t="shared" si="28"/>
        <v>0.11749999999999999</v>
      </c>
      <c r="E52" s="34">
        <f t="shared" si="29"/>
        <v>5.099999999999999E-2</v>
      </c>
      <c r="F52" s="34">
        <f t="shared" si="30"/>
        <v>-1.2924298239020637</v>
      </c>
      <c r="G52" s="35">
        <f t="shared" si="31"/>
        <v>-0.52763078538140318</v>
      </c>
      <c r="H52" s="34">
        <f t="shared" si="32"/>
        <v>0.29673530069506959</v>
      </c>
      <c r="I52" s="48">
        <v>16</v>
      </c>
      <c r="J52" s="49">
        <f t="shared" si="33"/>
        <v>4.7477648111211135</v>
      </c>
      <c r="K52" s="37">
        <f t="shared" si="35"/>
        <v>0.47477648111211135</v>
      </c>
      <c r="L52" s="50">
        <f t="shared" si="34"/>
        <v>1.8301258197152181</v>
      </c>
      <c r="M52" s="51"/>
      <c r="N52" s="52"/>
      <c r="O52" s="10">
        <f t="shared" si="36"/>
        <v>1.2490991918412793</v>
      </c>
      <c r="P52" s="51"/>
      <c r="Q52" s="52"/>
      <c r="S52" s="11"/>
      <c r="T52" s="11"/>
    </row>
    <row r="53" spans="1:25" ht="15.75" x14ac:dyDescent="0.3">
      <c r="A53" s="8" t="s">
        <v>30</v>
      </c>
      <c r="B53" s="88">
        <v>0.29499999999999998</v>
      </c>
      <c r="C53" s="88">
        <v>0.27800000000000002</v>
      </c>
      <c r="D53" s="34">
        <f>AVERAGE(B53:C53)</f>
        <v>0.28649999999999998</v>
      </c>
      <c r="E53" s="34">
        <f t="shared" si="29"/>
        <v>0.21999999999999997</v>
      </c>
      <c r="F53" s="34">
        <f t="shared" si="30"/>
        <v>-0.65757731917779383</v>
      </c>
      <c r="G53" s="35">
        <f t="shared" si="31"/>
        <v>0.11193534051365454</v>
      </c>
      <c r="H53" s="34">
        <f t="shared" si="32"/>
        <v>1.2940031707790993</v>
      </c>
      <c r="I53" s="48">
        <v>16</v>
      </c>
      <c r="J53" s="49">
        <f t="shared" si="33"/>
        <v>20.704050732465589</v>
      </c>
      <c r="K53" s="37">
        <f t="shared" si="35"/>
        <v>2.0704050732465591</v>
      </c>
      <c r="L53" s="50">
        <f t="shared" si="34"/>
        <v>12.351193363052296</v>
      </c>
      <c r="M53" s="51">
        <f>AVERAGE(L53:L55)</f>
        <v>12.785035904644809</v>
      </c>
      <c r="N53" s="52">
        <f>STDEV(L53:L55)</f>
        <v>3.1568351160937</v>
      </c>
      <c r="O53" s="10">
        <f t="shared" si="36"/>
        <v>1.4720462753857115</v>
      </c>
      <c r="P53" s="51">
        <f>AVERAGE(O53:O55)</f>
        <v>1.2370496907143227</v>
      </c>
      <c r="Q53" s="52">
        <f>STDEV(O53:O55)</f>
        <v>0.20569634649831353</v>
      </c>
      <c r="S53" s="11"/>
      <c r="T53" s="11"/>
    </row>
    <row r="54" spans="1:25" ht="15.75" x14ac:dyDescent="0.3">
      <c r="A54" s="53"/>
      <c r="B54" s="88">
        <v>0.312</v>
      </c>
      <c r="C54" s="88">
        <v>0.32200000000000001</v>
      </c>
      <c r="D54" s="34">
        <f>AVERAGE(B54:C54)</f>
        <v>0.317</v>
      </c>
      <c r="E54" s="34">
        <f t="shared" si="29"/>
        <v>0.2505</v>
      </c>
      <c r="F54" s="34">
        <f t="shared" si="30"/>
        <v>-0.60119226979673546</v>
      </c>
      <c r="G54" s="35">
        <f t="shared" si="31"/>
        <v>0.16873903479333216</v>
      </c>
      <c r="H54" s="34">
        <f t="shared" si="32"/>
        <v>1.474820055563246</v>
      </c>
      <c r="I54" s="48">
        <v>16</v>
      </c>
      <c r="J54" s="49">
        <f t="shared" si="33"/>
        <v>23.597120889011936</v>
      </c>
      <c r="K54" s="37">
        <f t="shared" si="35"/>
        <v>2.3597120889011935</v>
      </c>
      <c r="L54" s="50">
        <f t="shared" si="34"/>
        <v>16.136353997324154</v>
      </c>
      <c r="M54" s="51"/>
      <c r="N54" s="52"/>
      <c r="O54" s="10">
        <f t="shared" si="36"/>
        <v>1.1494418794276389</v>
      </c>
      <c r="P54" s="51"/>
      <c r="Q54" s="52"/>
      <c r="S54" s="11"/>
      <c r="T54" s="11"/>
    </row>
    <row r="55" spans="1:25" ht="15.75" x14ac:dyDescent="0.3">
      <c r="A55" s="54"/>
      <c r="B55" s="88">
        <v>0.27600000000000002</v>
      </c>
      <c r="C55" s="88">
        <v>0.3</v>
      </c>
      <c r="D55" s="34">
        <f>AVERAGE(B55:C55)</f>
        <v>0.28800000000000003</v>
      </c>
      <c r="E55" s="34">
        <f t="shared" si="29"/>
        <v>0.22150000000000003</v>
      </c>
      <c r="F55" s="34">
        <f t="shared" si="30"/>
        <v>-0.65462626944091162</v>
      </c>
      <c r="G55" s="35">
        <f t="shared" si="31"/>
        <v>0.11490830105723956</v>
      </c>
      <c r="H55" s="34">
        <f t="shared" si="32"/>
        <v>1.302891650846713</v>
      </c>
      <c r="I55" s="48">
        <v>16</v>
      </c>
      <c r="J55" s="49">
        <f t="shared" si="33"/>
        <v>20.846266413547408</v>
      </c>
      <c r="K55" s="37">
        <f t="shared" si="35"/>
        <v>2.084626641354741</v>
      </c>
      <c r="L55" s="50">
        <f t="shared" si="34"/>
        <v>9.8675603535579803</v>
      </c>
      <c r="M55" s="51"/>
      <c r="N55" s="52"/>
      <c r="O55" s="10">
        <f t="shared" si="36"/>
        <v>1.0896609173296179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1.5927174278602205</v>
      </c>
      <c r="O58" s="51">
        <f>Q50</f>
        <v>0.29761497707486939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1.2370496907143227</v>
      </c>
      <c r="O59" s="51">
        <f>Q53</f>
        <v>0.20569634649831353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1.1970109981254606</v>
      </c>
      <c r="C65" s="51">
        <f>N40</f>
        <v>0.2322708018799732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1.8604446366380287</v>
      </c>
      <c r="C66" s="51">
        <f>N50</f>
        <v>2.9388890984586184E-2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10.494847550911272</v>
      </c>
      <c r="C67" s="51">
        <f>N43</f>
        <v>3.0867957185743244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12.785035904644809</v>
      </c>
      <c r="C68" s="51">
        <f>N53</f>
        <v>3.1568351160937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70" zoomScaleNormal="70" workbookViewId="0">
      <selection activeCell="I59" sqref="I59"/>
    </sheetView>
  </sheetViews>
  <sheetFormatPr baseColWidth="10" defaultColWidth="8.75" defaultRowHeight="12.75" x14ac:dyDescent="0.2"/>
  <cols>
    <col min="1" max="1" width="28.125" style="8" customWidth="1"/>
    <col min="2" max="2" width="9" style="10" bestFit="1" customWidth="1"/>
    <col min="3" max="3" width="11.875" style="10" bestFit="1" customWidth="1"/>
    <col min="4" max="4" width="6" style="10" bestFit="1" customWidth="1"/>
    <col min="5" max="5" width="6.875" style="10" customWidth="1"/>
    <col min="6" max="8" width="11" style="10" bestFit="1" customWidth="1"/>
    <col min="9" max="9" width="12.125" style="10" bestFit="1" customWidth="1"/>
    <col min="10" max="10" width="12" style="10" bestFit="1" customWidth="1"/>
    <col min="11" max="11" width="12.125" style="10" bestFit="1" customWidth="1"/>
    <col min="12" max="12" width="13" style="10" bestFit="1" customWidth="1"/>
    <col min="13" max="13" width="14.875" style="10" bestFit="1" customWidth="1"/>
    <col min="14" max="14" width="13.75" style="10" bestFit="1" customWidth="1"/>
    <col min="15" max="15" width="14" style="10" customWidth="1"/>
    <col min="16" max="16" width="11.375" style="10" customWidth="1"/>
    <col min="17" max="17" width="10.375" style="10" bestFit="1" customWidth="1"/>
    <col min="18" max="16384" width="8.75" style="10"/>
  </cols>
  <sheetData>
    <row r="1" spans="1:20" s="3" customFormat="1" x14ac:dyDescent="0.2">
      <c r="A1" s="1" t="s">
        <v>0</v>
      </c>
      <c r="B1" s="2">
        <v>42436</v>
      </c>
    </row>
    <row r="2" spans="1:20" s="3" customFormat="1" x14ac:dyDescent="0.2">
      <c r="A2" s="1" t="s">
        <v>1</v>
      </c>
      <c r="B2" s="3">
        <v>64</v>
      </c>
      <c r="C2" s="4"/>
      <c r="E2" s="5" t="s">
        <v>2</v>
      </c>
    </row>
    <row r="3" spans="1:20" s="3" customFormat="1" ht="15" x14ac:dyDescent="0.25">
      <c r="A3" s="1" t="s">
        <v>3</v>
      </c>
      <c r="B3" s="3" t="s">
        <v>4</v>
      </c>
      <c r="D3" s="6" t="s">
        <v>5</v>
      </c>
      <c r="E3" s="83">
        <v>5544072</v>
      </c>
      <c r="F3" s="83">
        <v>5677608</v>
      </c>
    </row>
    <row r="4" spans="1:20" s="3" customFormat="1" ht="15" x14ac:dyDescent="0.25">
      <c r="A4" s="1"/>
      <c r="D4" s="6" t="s">
        <v>6</v>
      </c>
      <c r="E4" s="87">
        <v>4337456</v>
      </c>
      <c r="F4" s="87">
        <v>4159624</v>
      </c>
    </row>
    <row r="5" spans="1:20" s="3" customFormat="1" x14ac:dyDescent="0.2">
      <c r="A5" s="1"/>
      <c r="D5" s="7"/>
      <c r="F5" s="7"/>
    </row>
    <row r="6" spans="1:20" ht="15" x14ac:dyDescent="0.3">
      <c r="B6" s="9"/>
      <c r="C6" s="9"/>
      <c r="D6" s="9"/>
      <c r="N6" s="11"/>
      <c r="O6" s="11"/>
      <c r="P6" s="11"/>
    </row>
    <row r="7" spans="1:20" ht="15" x14ac:dyDescent="0.3">
      <c r="A7" s="12" t="s">
        <v>7</v>
      </c>
      <c r="B7" s="13" t="s">
        <v>8</v>
      </c>
      <c r="C7" s="14" t="s">
        <v>9</v>
      </c>
      <c r="D7" s="14"/>
      <c r="E7" s="15" t="s">
        <v>10</v>
      </c>
      <c r="F7" s="16" t="s">
        <v>11</v>
      </c>
      <c r="G7" s="17" t="s">
        <v>12</v>
      </c>
      <c r="H7" s="17" t="s">
        <v>13</v>
      </c>
      <c r="N7" s="11"/>
      <c r="O7" s="11"/>
      <c r="P7" s="11"/>
    </row>
    <row r="8" spans="1:20" ht="15.75" x14ac:dyDescent="0.3">
      <c r="A8" s="78">
        <v>0</v>
      </c>
      <c r="B8" s="17">
        <v>0</v>
      </c>
      <c r="C8" s="88">
        <v>6.4000000000000001E-2</v>
      </c>
      <c r="D8" s="88">
        <v>6.9000000000000006E-2</v>
      </c>
      <c r="E8" s="18">
        <f t="shared" ref="E8:E13" si="0">AVERAGE(C8:D8)</f>
        <v>6.6500000000000004E-2</v>
      </c>
      <c r="F8" s="19"/>
      <c r="G8" s="17"/>
      <c r="H8" s="17"/>
      <c r="N8" s="11"/>
      <c r="O8" s="11"/>
      <c r="P8" s="11"/>
    </row>
    <row r="9" spans="1:20" ht="15.75" x14ac:dyDescent="0.3">
      <c r="A9" s="78">
        <v>3</v>
      </c>
      <c r="B9" s="19">
        <f>A9/23</f>
        <v>0.13043478260869565</v>
      </c>
      <c r="C9" s="88">
        <v>0.08</v>
      </c>
      <c r="D9" s="88">
        <v>9.7000000000000003E-2</v>
      </c>
      <c r="E9" s="18">
        <f t="shared" si="0"/>
        <v>8.8499999999999995E-2</v>
      </c>
      <c r="F9" s="19">
        <f>(E9-$E$8)</f>
        <v>2.1999999999999992E-2</v>
      </c>
      <c r="G9" s="19">
        <f>LOG(B9)</f>
        <v>-0.88460658129793046</v>
      </c>
      <c r="H9" s="19">
        <f>LOG(F9)</f>
        <v>-1.6575773191777938</v>
      </c>
      <c r="N9" s="11"/>
      <c r="O9" s="11"/>
      <c r="P9" s="11"/>
    </row>
    <row r="10" spans="1:20" ht="15.75" x14ac:dyDescent="0.3">
      <c r="A10" s="78">
        <v>9.74</v>
      </c>
      <c r="B10" s="19">
        <f t="shared" ref="B10:B13" si="1">A10/23</f>
        <v>0.42347826086956525</v>
      </c>
      <c r="C10" s="88">
        <v>0.13400000000000001</v>
      </c>
      <c r="D10" s="88">
        <v>0.157</v>
      </c>
      <c r="E10" s="18">
        <f t="shared" si="0"/>
        <v>0.14550000000000002</v>
      </c>
      <c r="F10" s="19">
        <f>(E10-$E$8)</f>
        <v>7.9000000000000015E-2</v>
      </c>
      <c r="G10" s="19">
        <f>LOG(B10)</f>
        <v>-0.37316887913897734</v>
      </c>
      <c r="H10" s="19">
        <f>LOG(F10)</f>
        <v>-1.1023729087095584</v>
      </c>
      <c r="N10" s="11"/>
      <c r="O10" s="11"/>
      <c r="P10" s="11"/>
    </row>
    <row r="11" spans="1:20" ht="15.75" x14ac:dyDescent="0.3">
      <c r="A11" s="78">
        <v>29.8</v>
      </c>
      <c r="B11" s="19">
        <f t="shared" si="1"/>
        <v>1.2956521739130435</v>
      </c>
      <c r="C11" s="88">
        <v>0.27</v>
      </c>
      <c r="D11" s="88">
        <v>0.27300000000000002</v>
      </c>
      <c r="E11" s="18">
        <f t="shared" si="0"/>
        <v>0.27150000000000002</v>
      </c>
      <c r="F11" s="19">
        <f>(E11-$E$8)</f>
        <v>0.20500000000000002</v>
      </c>
      <c r="G11" s="19">
        <f>LOG(B11)</f>
        <v>0.11248842805866238</v>
      </c>
      <c r="H11" s="19">
        <f>LOG(F11)</f>
        <v>-0.68824613894424569</v>
      </c>
      <c r="N11" s="11"/>
      <c r="O11" s="11"/>
      <c r="P11" s="11"/>
      <c r="Q11" s="11"/>
      <c r="R11" s="11"/>
      <c r="S11" s="11"/>
      <c r="T11" s="11"/>
    </row>
    <row r="12" spans="1:20" ht="15.75" x14ac:dyDescent="0.3">
      <c r="A12" s="78">
        <v>104</v>
      </c>
      <c r="B12" s="19">
        <f t="shared" si="1"/>
        <v>4.5217391304347823</v>
      </c>
      <c r="C12" s="88">
        <v>0.82299999999999995</v>
      </c>
      <c r="D12" s="88">
        <v>0.80300000000000005</v>
      </c>
      <c r="E12" s="18">
        <f t="shared" si="0"/>
        <v>0.81299999999999994</v>
      </c>
      <c r="F12" s="19">
        <f>(E12-$E$8)</f>
        <v>0.74649999999999994</v>
      </c>
      <c r="G12" s="19">
        <f>LOG(B12)</f>
        <v>0.65530550328118742</v>
      </c>
      <c r="H12" s="19">
        <f>LOG(F12)</f>
        <v>-0.12697018793895581</v>
      </c>
      <c r="N12" s="11"/>
      <c r="O12" s="11"/>
      <c r="P12" s="11"/>
      <c r="Q12" s="11"/>
      <c r="R12" s="11"/>
      <c r="S12" s="11"/>
      <c r="T12" s="11"/>
    </row>
    <row r="13" spans="1:20" ht="15.75" x14ac:dyDescent="0.3">
      <c r="A13" s="78">
        <v>207</v>
      </c>
      <c r="B13" s="19">
        <f t="shared" si="1"/>
        <v>9</v>
      </c>
      <c r="C13" s="88">
        <v>1.571</v>
      </c>
      <c r="D13" s="88">
        <v>1.6779999999999999</v>
      </c>
      <c r="E13" s="18">
        <f t="shared" si="0"/>
        <v>1.6244999999999998</v>
      </c>
      <c r="F13" s="19">
        <f>(E13-$E$8)</f>
        <v>1.5579999999999998</v>
      </c>
      <c r="G13" s="19">
        <f>LOG(B13)</f>
        <v>0.95424250943932487</v>
      </c>
      <c r="H13" s="19">
        <f>LOG(F13)</f>
        <v>0.1925674533365456</v>
      </c>
      <c r="N13" s="11"/>
    </row>
    <row r="14" spans="1:20" ht="15" x14ac:dyDescent="0.3">
      <c r="N14" s="11"/>
    </row>
    <row r="15" spans="1:20" ht="15" x14ac:dyDescent="0.3">
      <c r="A15" s="12" t="s">
        <v>14</v>
      </c>
      <c r="B15" s="18">
        <f>SLOPE(H9:H13,G9:G13)</f>
        <v>0.99262997056920232</v>
      </c>
      <c r="N15" s="11"/>
    </row>
    <row r="16" spans="1:20" ht="15" x14ac:dyDescent="0.25">
      <c r="A16" s="12" t="s">
        <v>15</v>
      </c>
      <c r="B16" s="18">
        <f>INTERCEPT(H9:H13,G9:G13)</f>
        <v>-0.76868769293751638</v>
      </c>
      <c r="C16" s="20"/>
      <c r="G16" s="20"/>
      <c r="H16" s="20"/>
    </row>
    <row r="17" spans="1:17" ht="15" x14ac:dyDescent="0.3">
      <c r="B17" s="11"/>
      <c r="C17" s="11"/>
      <c r="D17" s="11"/>
      <c r="E17" s="11"/>
      <c r="F17" s="11"/>
      <c r="G17" s="11"/>
    </row>
    <row r="18" spans="1:17" ht="15" x14ac:dyDescent="0.3">
      <c r="B18" s="11"/>
      <c r="C18" s="11"/>
      <c r="D18" s="11"/>
      <c r="E18" s="11"/>
      <c r="F18" s="11"/>
      <c r="G18" s="11"/>
    </row>
    <row r="19" spans="1:17" ht="23.25" x14ac:dyDescent="0.35">
      <c r="A19" s="21" t="s">
        <v>16</v>
      </c>
      <c r="B19" s="22"/>
      <c r="C19" s="22"/>
      <c r="K19" s="23"/>
      <c r="L19" s="24" t="s">
        <v>17</v>
      </c>
      <c r="M19" s="25"/>
    </row>
    <row r="20" spans="1:17" s="24" customFormat="1" x14ac:dyDescent="0.2">
      <c r="A20" s="26" t="s">
        <v>18</v>
      </c>
      <c r="B20" s="16" t="s">
        <v>19</v>
      </c>
      <c r="C20" s="16" t="s">
        <v>19</v>
      </c>
      <c r="D20" s="16" t="s">
        <v>20</v>
      </c>
      <c r="E20" s="27" t="s">
        <v>21</v>
      </c>
      <c r="F20" s="28" t="s">
        <v>13</v>
      </c>
      <c r="G20" s="28" t="s">
        <v>22</v>
      </c>
      <c r="H20" s="28" t="s">
        <v>23</v>
      </c>
      <c r="I20" s="16" t="s">
        <v>24</v>
      </c>
      <c r="J20" s="28" t="s">
        <v>25</v>
      </c>
      <c r="K20" s="28" t="s">
        <v>26</v>
      </c>
      <c r="L20" s="28" t="s">
        <v>27</v>
      </c>
      <c r="M20" s="29" t="s">
        <v>28</v>
      </c>
    </row>
    <row r="21" spans="1:17" s="31" customFormat="1" x14ac:dyDescent="0.2">
      <c r="A21" s="30"/>
      <c r="L21" s="32"/>
      <c r="M21" s="33"/>
    </row>
    <row r="22" spans="1:17" ht="15" x14ac:dyDescent="0.25">
      <c r="A22" s="8" t="s">
        <v>29</v>
      </c>
      <c r="B22" s="88">
        <v>0.23200000000000001</v>
      </c>
      <c r="C22" s="88">
        <v>0.221</v>
      </c>
      <c r="D22" s="34">
        <f t="shared" ref="D22:D27" si="2">AVERAGE(B22:C22)</f>
        <v>0.22650000000000001</v>
      </c>
      <c r="E22" s="34">
        <f t="shared" ref="E22:E27" si="3">D22-E$8</f>
        <v>0.16</v>
      </c>
      <c r="F22" s="34">
        <f>LOG(E22)</f>
        <v>-0.79588001734407521</v>
      </c>
      <c r="G22" s="35">
        <f>(F22-$B$16)/$B$15</f>
        <v>-2.7394220618752806E-2</v>
      </c>
      <c r="H22" s="35">
        <f>10^G22</f>
        <v>0.93887068582767785</v>
      </c>
      <c r="I22" s="36">
        <v>500</v>
      </c>
      <c r="J22" s="37">
        <f>(H22*I22)</f>
        <v>469.43534291383895</v>
      </c>
      <c r="K22" s="37">
        <f>(0.05*J22/1000)*1000</f>
        <v>23.471767145691949</v>
      </c>
      <c r="L22" s="38">
        <f>K22+K40+K50</f>
        <v>23.991361537870294</v>
      </c>
      <c r="M22" s="39">
        <f>(L22*1000000/50000)/1000</f>
        <v>0.47982723075740591</v>
      </c>
      <c r="N22" s="40"/>
    </row>
    <row r="23" spans="1:17" ht="15" x14ac:dyDescent="0.25">
      <c r="B23" s="88">
        <v>0.249</v>
      </c>
      <c r="C23" s="88">
        <v>0.23300000000000001</v>
      </c>
      <c r="D23" s="34">
        <f t="shared" si="2"/>
        <v>0.24099999999999999</v>
      </c>
      <c r="E23" s="34">
        <f t="shared" si="3"/>
        <v>0.17449999999999999</v>
      </c>
      <c r="F23" s="34">
        <f t="shared" ref="F23:F27" si="4">LOG(E23)</f>
        <v>-0.75820456870480135</v>
      </c>
      <c r="G23" s="35">
        <f t="shared" ref="G23:G27" si="5">(F23-$B$16)/$B$15</f>
        <v>1.0560958809961885E-2</v>
      </c>
      <c r="H23" s="35">
        <f t="shared" ref="H23:H27" si="6">10^G23</f>
        <v>1.0246155881786492</v>
      </c>
      <c r="I23" s="36">
        <v>500</v>
      </c>
      <c r="J23" s="37">
        <f t="shared" ref="J23:J27" si="7">(H23*I23)</f>
        <v>512.3077940893246</v>
      </c>
      <c r="K23" s="37">
        <f t="shared" ref="K23:K27" si="8">(0.05*J23/1000)*1000</f>
        <v>25.615389704466232</v>
      </c>
      <c r="L23" s="38">
        <f>K23+K41+K51</f>
        <v>26.335584438203465</v>
      </c>
      <c r="M23" s="39">
        <f t="shared" ref="M23:M27" si="9">(L23*1000000/50000)/1000</f>
        <v>0.52671168876406937</v>
      </c>
      <c r="N23" s="40"/>
    </row>
    <row r="24" spans="1:17" ht="15" x14ac:dyDescent="0.25">
      <c r="B24" s="88">
        <v>0.252</v>
      </c>
      <c r="C24" s="88">
        <v>0.22800000000000001</v>
      </c>
      <c r="D24" s="34">
        <f t="shared" si="2"/>
        <v>0.24</v>
      </c>
      <c r="E24" s="34">
        <f t="shared" si="3"/>
        <v>0.17349999999999999</v>
      </c>
      <c r="F24" s="34">
        <f t="shared" si="4"/>
        <v>-0.76070052087310747</v>
      </c>
      <c r="G24" s="35">
        <f t="shared" si="5"/>
        <v>8.0464748206512827E-3</v>
      </c>
      <c r="H24" s="35">
        <f t="shared" si="6"/>
        <v>1.0187003956216958</v>
      </c>
      <c r="I24" s="36">
        <v>500</v>
      </c>
      <c r="J24" s="37">
        <f t="shared" si="7"/>
        <v>509.35019781084787</v>
      </c>
      <c r="K24" s="37">
        <f t="shared" si="8"/>
        <v>25.467509890542395</v>
      </c>
      <c r="L24" s="38">
        <f t="shared" ref="L24:L27" si="10">K24+K42+K52</f>
        <v>26.337404936250124</v>
      </c>
      <c r="M24" s="39">
        <f t="shared" si="9"/>
        <v>0.5267480987250025</v>
      </c>
      <c r="N24" s="40"/>
    </row>
    <row r="25" spans="1:17" ht="15" x14ac:dyDescent="0.25">
      <c r="A25" s="8" t="s">
        <v>30</v>
      </c>
      <c r="B25" s="88">
        <v>0.191</v>
      </c>
      <c r="C25" s="88">
        <v>0.185</v>
      </c>
      <c r="D25" s="34">
        <f t="shared" si="2"/>
        <v>0.188</v>
      </c>
      <c r="E25" s="34">
        <f t="shared" si="3"/>
        <v>0.1215</v>
      </c>
      <c r="F25" s="34">
        <f t="shared" si="4"/>
        <v>-0.91542372206566902</v>
      </c>
      <c r="G25" s="35">
        <f t="shared" si="5"/>
        <v>-0.14782550746882045</v>
      </c>
      <c r="H25" s="35">
        <f t="shared" si="6"/>
        <v>0.71149932520677861</v>
      </c>
      <c r="I25" s="36">
        <v>500</v>
      </c>
      <c r="J25" s="37">
        <f t="shared" si="7"/>
        <v>355.74966260338931</v>
      </c>
      <c r="K25" s="37">
        <f t="shared" si="8"/>
        <v>17.787483130169466</v>
      </c>
      <c r="L25" s="38">
        <f t="shared" si="10"/>
        <v>21.828807011105873</v>
      </c>
      <c r="M25" s="39">
        <f t="shared" si="9"/>
        <v>0.43657614022211744</v>
      </c>
      <c r="N25" s="40"/>
    </row>
    <row r="26" spans="1:17" ht="15" x14ac:dyDescent="0.25">
      <c r="B26" s="88">
        <v>0.20100000000000001</v>
      </c>
      <c r="C26" s="88">
        <v>0.19700000000000001</v>
      </c>
      <c r="D26" s="34">
        <f t="shared" si="2"/>
        <v>0.19900000000000001</v>
      </c>
      <c r="E26" s="34">
        <f t="shared" si="3"/>
        <v>0.13250000000000001</v>
      </c>
      <c r="F26" s="34">
        <f t="shared" si="4"/>
        <v>-0.87778412172717335</v>
      </c>
      <c r="G26" s="35">
        <f t="shared" si="5"/>
        <v>-0.1099064425055572</v>
      </c>
      <c r="H26" s="35">
        <f t="shared" si="6"/>
        <v>0.77641435697214445</v>
      </c>
      <c r="I26" s="36">
        <v>500</v>
      </c>
      <c r="J26" s="37">
        <f t="shared" si="7"/>
        <v>388.20717848607222</v>
      </c>
      <c r="K26" s="37">
        <f t="shared" si="8"/>
        <v>19.410358924303612</v>
      </c>
      <c r="L26" s="38">
        <f t="shared" si="10"/>
        <v>23.290573234643162</v>
      </c>
      <c r="M26" s="39">
        <f t="shared" si="9"/>
        <v>0.46581146469286322</v>
      </c>
      <c r="N26" s="40"/>
    </row>
    <row r="27" spans="1:17" ht="15" x14ac:dyDescent="0.25">
      <c r="B27" s="88">
        <v>0.188</v>
      </c>
      <c r="C27" s="88">
        <v>0.18099999999999999</v>
      </c>
      <c r="D27" s="34">
        <f t="shared" si="2"/>
        <v>0.1845</v>
      </c>
      <c r="E27" s="34">
        <f t="shared" si="3"/>
        <v>0.11799999999999999</v>
      </c>
      <c r="F27" s="34">
        <f t="shared" si="4"/>
        <v>-0.92811799269387463</v>
      </c>
      <c r="G27" s="35">
        <f t="shared" si="5"/>
        <v>-0.16061402988359941</v>
      </c>
      <c r="H27" s="35">
        <f t="shared" si="6"/>
        <v>0.69085351266600215</v>
      </c>
      <c r="I27" s="36">
        <v>500</v>
      </c>
      <c r="J27" s="37">
        <f t="shared" si="7"/>
        <v>345.42675633300109</v>
      </c>
      <c r="K27" s="37">
        <f t="shared" si="8"/>
        <v>17.271337816650057</v>
      </c>
      <c r="L27" s="38">
        <f t="shared" si="10"/>
        <v>20.772740941982583</v>
      </c>
      <c r="M27" s="39">
        <f t="shared" si="9"/>
        <v>0.41545481883965163</v>
      </c>
      <c r="N27" s="40"/>
    </row>
    <row r="28" spans="1:17" ht="23.25" x14ac:dyDescent="0.35">
      <c r="A28" s="21" t="s">
        <v>16</v>
      </c>
      <c r="B28" s="72"/>
      <c r="C28" s="72"/>
      <c r="I28" s="36"/>
      <c r="J28" s="36"/>
      <c r="K28" s="41"/>
      <c r="L28" s="24" t="s">
        <v>17</v>
      </c>
      <c r="M28" s="25"/>
    </row>
    <row r="29" spans="1:17" s="24" customFormat="1" x14ac:dyDescent="0.2">
      <c r="A29" s="26" t="s">
        <v>18</v>
      </c>
      <c r="B29" s="73" t="s">
        <v>19</v>
      </c>
      <c r="C29" s="73" t="s">
        <v>19</v>
      </c>
      <c r="D29" s="16" t="s">
        <v>20</v>
      </c>
      <c r="E29" s="27" t="s">
        <v>21</v>
      </c>
      <c r="F29" s="28" t="s">
        <v>13</v>
      </c>
      <c r="G29" s="28" t="s">
        <v>22</v>
      </c>
      <c r="H29" s="28" t="s">
        <v>23</v>
      </c>
      <c r="I29" s="27" t="s">
        <v>24</v>
      </c>
      <c r="J29" s="42" t="s">
        <v>25</v>
      </c>
      <c r="K29" s="42" t="s">
        <v>26</v>
      </c>
      <c r="L29" s="28" t="s">
        <v>27</v>
      </c>
      <c r="M29" s="29" t="s">
        <v>28</v>
      </c>
    </row>
    <row r="30" spans="1:17" s="31" customFormat="1" x14ac:dyDescent="0.2">
      <c r="A30" s="30"/>
      <c r="B30" s="74"/>
      <c r="C30" s="74"/>
      <c r="L30" s="32"/>
      <c r="M30" s="33"/>
    </row>
    <row r="31" spans="1:17" ht="15.75" x14ac:dyDescent="0.3">
      <c r="A31" s="8" t="s">
        <v>29</v>
      </c>
      <c r="B31" s="88">
        <v>0.23200000000000001</v>
      </c>
      <c r="C31" s="88">
        <v>0.221</v>
      </c>
      <c r="D31" s="34">
        <f t="shared" ref="D31:D36" si="11">AVERAGE(B31:C31)</f>
        <v>0.22650000000000001</v>
      </c>
      <c r="E31" s="34">
        <f t="shared" ref="E31:E36" si="12">D31-E$8</f>
        <v>0.16</v>
      </c>
      <c r="F31" s="34">
        <f>LOG(E31)</f>
        <v>-0.79588001734407521</v>
      </c>
      <c r="G31" s="35">
        <f>(F31-$B$16)/$B$15</f>
        <v>-2.7394220618752806E-2</v>
      </c>
      <c r="H31" s="35">
        <f>10^G31</f>
        <v>0.93887068582767785</v>
      </c>
      <c r="I31" s="36">
        <v>500</v>
      </c>
      <c r="J31" s="37">
        <f>(H31*I31)</f>
        <v>469.43534291383895</v>
      </c>
      <c r="K31" s="37">
        <f>(0.05*J31/1000)*1000</f>
        <v>23.471767145691949</v>
      </c>
      <c r="L31" s="38">
        <f>K31+K50</f>
        <v>23.871562082772552</v>
      </c>
      <c r="M31" s="39">
        <f>(L31*1000000/50000)/1000</f>
        <v>0.47743124165545103</v>
      </c>
      <c r="N31" s="43"/>
      <c r="Q31" s="11"/>
    </row>
    <row r="32" spans="1:17" ht="15.75" x14ac:dyDescent="0.3">
      <c r="B32" s="88">
        <v>0.249</v>
      </c>
      <c r="C32" s="88">
        <v>0.23300000000000001</v>
      </c>
      <c r="D32" s="34">
        <f t="shared" si="11"/>
        <v>0.24099999999999999</v>
      </c>
      <c r="E32" s="34">
        <f t="shared" si="12"/>
        <v>0.17449999999999999</v>
      </c>
      <c r="F32" s="34">
        <f t="shared" ref="F32:F36" si="13">LOG(E32)</f>
        <v>-0.75820456870480135</v>
      </c>
      <c r="G32" s="35">
        <f t="shared" ref="G32:G36" si="14">(F32-$B$16)/$B$15</f>
        <v>1.0560958809961885E-2</v>
      </c>
      <c r="H32" s="35">
        <f t="shared" ref="H32:H36" si="15">10^G32</f>
        <v>1.0246155881786492</v>
      </c>
      <c r="I32" s="36">
        <v>500</v>
      </c>
      <c r="J32" s="37">
        <f t="shared" ref="J32:J36" si="16">(H32*I32)</f>
        <v>512.3077940893246</v>
      </c>
      <c r="K32" s="37">
        <f t="shared" ref="K32:K36" si="17">(0.05*J32/1000)*1000</f>
        <v>25.615389704466232</v>
      </c>
      <c r="L32" s="38">
        <f>K32+K51</f>
        <v>26.071412027792835</v>
      </c>
      <c r="M32" s="39">
        <f t="shared" ref="M32:M36" si="18">(L32*1000000/50000)/1000</f>
        <v>0.52142824055585668</v>
      </c>
      <c r="N32" s="44"/>
      <c r="Q32" s="11"/>
    </row>
    <row r="33" spans="1:19" ht="15.75" x14ac:dyDescent="0.3">
      <c r="B33" s="88">
        <v>0.252</v>
      </c>
      <c r="C33" s="88">
        <v>0.22800000000000001</v>
      </c>
      <c r="D33" s="34">
        <f t="shared" si="11"/>
        <v>0.24</v>
      </c>
      <c r="E33" s="34">
        <f t="shared" si="12"/>
        <v>0.17349999999999999</v>
      </c>
      <c r="F33" s="34">
        <f t="shared" si="13"/>
        <v>-0.76070052087310747</v>
      </c>
      <c r="G33" s="35">
        <f t="shared" si="14"/>
        <v>8.0464748206512827E-3</v>
      </c>
      <c r="H33" s="35">
        <f t="shared" si="15"/>
        <v>1.0187003956216958</v>
      </c>
      <c r="I33" s="36">
        <v>500</v>
      </c>
      <c r="J33" s="37">
        <f t="shared" si="16"/>
        <v>509.35019781084787</v>
      </c>
      <c r="K33" s="37">
        <f t="shared" si="17"/>
        <v>25.467509890542395</v>
      </c>
      <c r="L33" s="38">
        <f t="shared" ref="L33:L36" si="19">K33+K52</f>
        <v>25.946975772927146</v>
      </c>
      <c r="M33" s="39">
        <f t="shared" si="18"/>
        <v>0.51893951545854289</v>
      </c>
      <c r="N33" s="44"/>
      <c r="Q33" s="11"/>
    </row>
    <row r="34" spans="1:19" ht="15.75" x14ac:dyDescent="0.3">
      <c r="A34" s="8" t="s">
        <v>30</v>
      </c>
      <c r="B34" s="88">
        <v>0.191</v>
      </c>
      <c r="C34" s="88">
        <v>0.185</v>
      </c>
      <c r="D34" s="34">
        <f t="shared" si="11"/>
        <v>0.188</v>
      </c>
      <c r="E34" s="34">
        <f t="shared" si="12"/>
        <v>0.1215</v>
      </c>
      <c r="F34" s="34">
        <f t="shared" si="13"/>
        <v>-0.91542372206566902</v>
      </c>
      <c r="G34" s="35">
        <f t="shared" si="14"/>
        <v>-0.14782550746882045</v>
      </c>
      <c r="H34" s="35">
        <f t="shared" si="15"/>
        <v>0.71149932520677861</v>
      </c>
      <c r="I34" s="36">
        <v>500</v>
      </c>
      <c r="J34" s="37">
        <f t="shared" si="16"/>
        <v>355.74966260338931</v>
      </c>
      <c r="K34" s="37">
        <f t="shared" si="17"/>
        <v>17.787483130169466</v>
      </c>
      <c r="L34" s="38">
        <f t="shared" si="19"/>
        <v>19.929003147434607</v>
      </c>
      <c r="M34" s="39">
        <f t="shared" si="18"/>
        <v>0.39858006294869214</v>
      </c>
      <c r="N34" s="44"/>
      <c r="Q34" s="11"/>
    </row>
    <row r="35" spans="1:19" ht="15.75" x14ac:dyDescent="0.3">
      <c r="B35" s="88">
        <v>0.20100000000000001</v>
      </c>
      <c r="C35" s="88">
        <v>0.19700000000000001</v>
      </c>
      <c r="D35" s="34">
        <f t="shared" si="11"/>
        <v>0.19900000000000001</v>
      </c>
      <c r="E35" s="34">
        <f t="shared" si="12"/>
        <v>0.13250000000000001</v>
      </c>
      <c r="F35" s="34">
        <f t="shared" si="13"/>
        <v>-0.87778412172717335</v>
      </c>
      <c r="G35" s="35">
        <f t="shared" si="14"/>
        <v>-0.1099064425055572</v>
      </c>
      <c r="H35" s="35">
        <f t="shared" si="15"/>
        <v>0.77641435697214445</v>
      </c>
      <c r="I35" s="36">
        <v>500</v>
      </c>
      <c r="J35" s="37">
        <f t="shared" si="16"/>
        <v>388.20717848607222</v>
      </c>
      <c r="K35" s="37">
        <f t="shared" si="17"/>
        <v>19.410358924303612</v>
      </c>
      <c r="L35" s="38">
        <f t="shared" si="19"/>
        <v>21.48076399755017</v>
      </c>
      <c r="M35" s="39">
        <f t="shared" si="18"/>
        <v>0.4296152799510034</v>
      </c>
      <c r="N35" s="44"/>
      <c r="Q35" s="11"/>
      <c r="S35" s="11"/>
    </row>
    <row r="36" spans="1:19" ht="15.75" x14ac:dyDescent="0.3">
      <c r="B36" s="88">
        <v>0.188</v>
      </c>
      <c r="C36" s="88">
        <v>0.18099999999999999</v>
      </c>
      <c r="D36" s="34">
        <f t="shared" si="11"/>
        <v>0.1845</v>
      </c>
      <c r="E36" s="34">
        <f t="shared" si="12"/>
        <v>0.11799999999999999</v>
      </c>
      <c r="F36" s="34">
        <f t="shared" si="13"/>
        <v>-0.92811799269387463</v>
      </c>
      <c r="G36" s="35">
        <f t="shared" si="14"/>
        <v>-0.16061402988359941</v>
      </c>
      <c r="H36" s="35">
        <f t="shared" si="15"/>
        <v>0.69085351266600215</v>
      </c>
      <c r="I36" s="36">
        <v>500</v>
      </c>
      <c r="J36" s="37">
        <f t="shared" si="16"/>
        <v>345.42675633300109</v>
      </c>
      <c r="K36" s="37">
        <f t="shared" si="17"/>
        <v>17.271337816650057</v>
      </c>
      <c r="L36" s="38">
        <f t="shared" si="19"/>
        <v>19.218519994176706</v>
      </c>
      <c r="M36" s="39">
        <f t="shared" si="18"/>
        <v>0.38437039988353411</v>
      </c>
      <c r="N36" s="45"/>
      <c r="Q36" s="11"/>
      <c r="S36" s="11"/>
    </row>
    <row r="37" spans="1:19" ht="15" x14ac:dyDescent="0.3">
      <c r="B37" s="3"/>
      <c r="C37" s="3"/>
      <c r="I37" s="36"/>
      <c r="J37" s="36"/>
      <c r="K37" s="36"/>
      <c r="R37" s="11"/>
      <c r="S37" s="11"/>
    </row>
    <row r="38" spans="1:19" ht="23.25" x14ac:dyDescent="0.35">
      <c r="A38" s="21" t="s">
        <v>31</v>
      </c>
      <c r="B38" s="3"/>
      <c r="C38" s="3"/>
      <c r="E38" s="35"/>
      <c r="F38" s="34"/>
      <c r="H38" s="46"/>
      <c r="I38" s="36"/>
      <c r="J38" s="36"/>
      <c r="K38" s="36"/>
      <c r="M38" s="47" t="s">
        <v>32</v>
      </c>
      <c r="R38" s="11"/>
      <c r="S38" s="11"/>
    </row>
    <row r="39" spans="1:19" ht="15" x14ac:dyDescent="0.3">
      <c r="A39" s="26" t="s">
        <v>18</v>
      </c>
      <c r="B39" s="75" t="s">
        <v>19</v>
      </c>
      <c r="C39" s="75" t="s">
        <v>19</v>
      </c>
      <c r="D39" s="16" t="s">
        <v>20</v>
      </c>
      <c r="E39" s="27" t="s">
        <v>21</v>
      </c>
      <c r="F39" s="28" t="s">
        <v>13</v>
      </c>
      <c r="G39" s="28" t="s">
        <v>22</v>
      </c>
      <c r="H39" s="28" t="s">
        <v>23</v>
      </c>
      <c r="I39" s="27" t="s">
        <v>24</v>
      </c>
      <c r="J39" s="42" t="s">
        <v>25</v>
      </c>
      <c r="K39" s="42" t="s">
        <v>33</v>
      </c>
      <c r="L39" s="28" t="s">
        <v>34</v>
      </c>
      <c r="M39" s="24" t="s">
        <v>35</v>
      </c>
      <c r="N39" s="42" t="s">
        <v>36</v>
      </c>
      <c r="R39" s="11"/>
      <c r="S39" s="11"/>
    </row>
    <row r="40" spans="1:19" ht="15.75" x14ac:dyDescent="0.3">
      <c r="A40" s="8" t="s">
        <v>37</v>
      </c>
      <c r="B40" s="88">
        <v>7.8E-2</v>
      </c>
      <c r="C40" s="88">
        <v>8.1000000000000003E-2</v>
      </c>
      <c r="D40" s="34">
        <f>AVERAGE(B40,C40)</f>
        <v>7.9500000000000001E-2</v>
      </c>
      <c r="E40" s="34">
        <f t="shared" ref="E40:E45" si="20">D40-E$8</f>
        <v>1.2999999999999998E-2</v>
      </c>
      <c r="F40" s="34">
        <f t="shared" ref="F40:F45" si="21">LOG(E40)</f>
        <v>-1.8860566476931633</v>
      </c>
      <c r="G40" s="35">
        <f t="shared" ref="G40:G45" si="22">(F40-$B$16)/$B$15</f>
        <v>-1.1256651399664224</v>
      </c>
      <c r="H40" s="34">
        <f t="shared" ref="H40:H45" si="23">10^G40</f>
        <v>7.4874659436088661E-2</v>
      </c>
      <c r="I40" s="48">
        <v>16</v>
      </c>
      <c r="J40" s="49">
        <f t="shared" ref="J40:J45" si="24">H40*I40</f>
        <v>1.1979945509774186</v>
      </c>
      <c r="K40" s="37">
        <f>(0.1*J40/1000)*1000</f>
        <v>0.11979945509774187</v>
      </c>
      <c r="L40" s="50">
        <f>K40*100/L22</f>
        <v>0.4993441281297803</v>
      </c>
      <c r="M40" s="51">
        <f>AVERAGE(L40:L42)</f>
        <v>0.99495264385961801</v>
      </c>
      <c r="N40" s="52">
        <f>STDEV(L40:L42)</f>
        <v>0.49158517541793584</v>
      </c>
      <c r="R40" s="11"/>
      <c r="S40" s="11"/>
    </row>
    <row r="41" spans="1:19" ht="15.75" x14ac:dyDescent="0.3">
      <c r="B41" s="88">
        <v>9.5000000000000001E-2</v>
      </c>
      <c r="C41" s="88">
        <v>9.5000000000000001E-2</v>
      </c>
      <c r="D41" s="34">
        <f>AVERAGE(B41,C41)</f>
        <v>9.5000000000000001E-2</v>
      </c>
      <c r="E41" s="34">
        <f t="shared" si="20"/>
        <v>2.8499999999999998E-2</v>
      </c>
      <c r="F41" s="34">
        <f t="shared" si="21"/>
        <v>-1.5451551399914898</v>
      </c>
      <c r="G41" s="35">
        <f t="shared" si="22"/>
        <v>-0.78223252377592911</v>
      </c>
      <c r="H41" s="34">
        <f t="shared" si="23"/>
        <v>0.16510775650664344</v>
      </c>
      <c r="I41" s="48">
        <v>16</v>
      </c>
      <c r="J41" s="49">
        <f t="shared" si="24"/>
        <v>2.6417241041062951</v>
      </c>
      <c r="K41" s="37">
        <f t="shared" ref="K41:K45" si="25">(0.1*J41/1000)*1000</f>
        <v>0.2641724104106295</v>
      </c>
      <c r="L41" s="50">
        <f t="shared" ref="L41:L45" si="26">K41*100/L23</f>
        <v>1.0031006185965263</v>
      </c>
      <c r="M41" s="51"/>
      <c r="N41" s="52"/>
      <c r="R41" s="11"/>
      <c r="S41" s="11"/>
    </row>
    <row r="42" spans="1:19" s="24" customFormat="1" ht="15.75" x14ac:dyDescent="0.3">
      <c r="A42" s="8"/>
      <c r="B42" s="88">
        <v>0.11</v>
      </c>
      <c r="C42" s="88">
        <v>0.107</v>
      </c>
      <c r="D42" s="34">
        <f>AVERAGE(B42,C42)</f>
        <v>0.1085</v>
      </c>
      <c r="E42" s="34">
        <f t="shared" si="20"/>
        <v>4.1999999999999996E-2</v>
      </c>
      <c r="F42" s="34">
        <f t="shared" si="21"/>
        <v>-1.3767507096020997</v>
      </c>
      <c r="G42" s="35">
        <f t="shared" si="22"/>
        <v>-0.61257773258236659</v>
      </c>
      <c r="H42" s="34">
        <f t="shared" si="23"/>
        <v>0.24401822707686088</v>
      </c>
      <c r="I42" s="48">
        <v>16</v>
      </c>
      <c r="J42" s="49">
        <f t="shared" si="24"/>
        <v>3.9042916332297741</v>
      </c>
      <c r="K42" s="37">
        <f t="shared" si="25"/>
        <v>0.39042916332297745</v>
      </c>
      <c r="L42" s="50">
        <f t="shared" si="26"/>
        <v>1.4824131848525472</v>
      </c>
      <c r="M42" s="51"/>
      <c r="N42" s="52"/>
      <c r="R42" s="11"/>
      <c r="S42" s="11"/>
    </row>
    <row r="43" spans="1:19" ht="15.75" x14ac:dyDescent="0.3">
      <c r="A43" s="8" t="s">
        <v>38</v>
      </c>
      <c r="B43" s="88">
        <v>0.27100000000000002</v>
      </c>
      <c r="C43" s="88">
        <v>0.26600000000000001</v>
      </c>
      <c r="D43" s="34">
        <f t="shared" ref="D43:D45" si="27">AVERAGE(B43,C43)</f>
        <v>0.26850000000000002</v>
      </c>
      <c r="E43" s="34">
        <f t="shared" si="20"/>
        <v>0.20200000000000001</v>
      </c>
      <c r="F43" s="34">
        <f t="shared" si="21"/>
        <v>-0.69464863055337622</v>
      </c>
      <c r="G43" s="35">
        <f t="shared" si="22"/>
        <v>7.4588783916814477E-2</v>
      </c>
      <c r="H43" s="34">
        <f t="shared" si="23"/>
        <v>1.187377414794542</v>
      </c>
      <c r="I43" s="48">
        <v>16</v>
      </c>
      <c r="J43" s="49">
        <f t="shared" si="24"/>
        <v>18.998038636712671</v>
      </c>
      <c r="K43" s="37">
        <f t="shared" si="25"/>
        <v>1.8998038636712673</v>
      </c>
      <c r="L43" s="50">
        <f t="shared" si="26"/>
        <v>8.7031960230566039</v>
      </c>
      <c r="M43" s="51">
        <f>AVERAGE(L43:L45)</f>
        <v>7.9852609983667548</v>
      </c>
      <c r="N43" s="52">
        <f>STDEV(L43:L45)</f>
        <v>0.63826908480171596</v>
      </c>
      <c r="R43" s="11"/>
      <c r="S43" s="11"/>
    </row>
    <row r="44" spans="1:19" ht="15" x14ac:dyDescent="0.25">
      <c r="A44" s="53"/>
      <c r="B44" s="88">
        <v>0.254</v>
      </c>
      <c r="C44" s="88">
        <v>0.26400000000000001</v>
      </c>
      <c r="D44" s="34">
        <f t="shared" si="27"/>
        <v>0.25900000000000001</v>
      </c>
      <c r="E44" s="34">
        <f t="shared" si="20"/>
        <v>0.1925</v>
      </c>
      <c r="F44" s="34">
        <f t="shared" si="21"/>
        <v>-0.71556926615548055</v>
      </c>
      <c r="G44" s="35">
        <f t="shared" si="22"/>
        <v>5.3512817824326021E-2</v>
      </c>
      <c r="H44" s="34">
        <f t="shared" si="23"/>
        <v>1.1311307731831197</v>
      </c>
      <c r="I44" s="48">
        <v>16</v>
      </c>
      <c r="J44" s="49">
        <f t="shared" si="24"/>
        <v>18.098092370929916</v>
      </c>
      <c r="K44" s="37">
        <f t="shared" si="25"/>
        <v>1.8098092370929917</v>
      </c>
      <c r="L44" s="50">
        <f t="shared" si="26"/>
        <v>7.7705654509225308</v>
      </c>
      <c r="M44" s="51"/>
      <c r="N44" s="52"/>
    </row>
    <row r="45" spans="1:19" ht="15" x14ac:dyDescent="0.25">
      <c r="A45" s="54"/>
      <c r="B45" s="88">
        <v>0.23300000000000001</v>
      </c>
      <c r="C45" s="88">
        <v>0.23100000000000001</v>
      </c>
      <c r="D45" s="34">
        <f t="shared" si="27"/>
        <v>0.23200000000000001</v>
      </c>
      <c r="E45" s="34">
        <f t="shared" si="20"/>
        <v>0.16550000000000001</v>
      </c>
      <c r="F45" s="34">
        <f t="shared" si="21"/>
        <v>-0.78120200188826239</v>
      </c>
      <c r="G45" s="35">
        <f t="shared" si="22"/>
        <v>-1.260722456684433E-2</v>
      </c>
      <c r="H45" s="34">
        <f t="shared" si="23"/>
        <v>0.97138809237867296</v>
      </c>
      <c r="I45" s="48">
        <v>16</v>
      </c>
      <c r="J45" s="49">
        <f t="shared" si="24"/>
        <v>15.542209478058767</v>
      </c>
      <c r="K45" s="37">
        <f t="shared" si="25"/>
        <v>1.5542209478058768</v>
      </c>
      <c r="L45" s="50">
        <f t="shared" si="26"/>
        <v>7.4820215211211289</v>
      </c>
      <c r="M45" s="51"/>
      <c r="N45" s="52"/>
    </row>
    <row r="46" spans="1:19" x14ac:dyDescent="0.2">
      <c r="B46" s="3"/>
      <c r="C46" s="3"/>
      <c r="E46" s="35"/>
      <c r="F46" s="34"/>
      <c r="G46" s="51"/>
      <c r="H46" s="55"/>
      <c r="I46" s="36"/>
      <c r="J46" s="36"/>
      <c r="K46" s="36"/>
    </row>
    <row r="47" spans="1:19" x14ac:dyDescent="0.2">
      <c r="B47" s="3"/>
      <c r="C47" s="3"/>
      <c r="E47" s="35"/>
      <c r="F47" s="34"/>
      <c r="G47" s="51"/>
      <c r="H47" s="55"/>
      <c r="I47" s="36"/>
      <c r="J47" s="36"/>
      <c r="K47" s="36"/>
    </row>
    <row r="48" spans="1:19" ht="23.25" x14ac:dyDescent="0.35">
      <c r="A48" s="21" t="s">
        <v>39</v>
      </c>
      <c r="B48" s="3"/>
      <c r="C48" s="3"/>
      <c r="E48" s="35"/>
      <c r="F48" s="34"/>
      <c r="H48" s="46"/>
      <c r="I48" s="36"/>
      <c r="J48" s="36"/>
      <c r="K48" s="36"/>
      <c r="M48" s="47" t="s">
        <v>32</v>
      </c>
    </row>
    <row r="49" spans="1:25" x14ac:dyDescent="0.2">
      <c r="A49" s="26" t="s">
        <v>18</v>
      </c>
      <c r="B49" s="75" t="s">
        <v>19</v>
      </c>
      <c r="C49" s="75" t="s">
        <v>19</v>
      </c>
      <c r="D49" s="16" t="s">
        <v>20</v>
      </c>
      <c r="E49" s="27" t="s">
        <v>21</v>
      </c>
      <c r="F49" s="28" t="s">
        <v>13</v>
      </c>
      <c r="G49" s="28" t="s">
        <v>22</v>
      </c>
      <c r="H49" s="28" t="s">
        <v>23</v>
      </c>
      <c r="I49" s="27" t="s">
        <v>24</v>
      </c>
      <c r="J49" s="42" t="s">
        <v>25</v>
      </c>
      <c r="K49" s="42" t="s">
        <v>33</v>
      </c>
      <c r="L49" s="28" t="s">
        <v>34</v>
      </c>
      <c r="M49" s="24" t="s">
        <v>35</v>
      </c>
      <c r="N49" s="42" t="s">
        <v>36</v>
      </c>
      <c r="O49" s="10" t="s">
        <v>40</v>
      </c>
      <c r="P49" s="24" t="s">
        <v>35</v>
      </c>
      <c r="Q49" s="42" t="s">
        <v>36</v>
      </c>
    </row>
    <row r="50" spans="1:25" ht="15.75" x14ac:dyDescent="0.3">
      <c r="A50" s="8" t="s">
        <v>29</v>
      </c>
      <c r="B50" s="88">
        <v>0.113</v>
      </c>
      <c r="C50" s="88">
        <v>0.106</v>
      </c>
      <c r="D50" s="34">
        <f t="shared" ref="D50:D52" si="28">AVERAGE(B50,C50)</f>
        <v>0.1095</v>
      </c>
      <c r="E50" s="34">
        <f t="shared" ref="E50:E55" si="29">D50-E$8</f>
        <v>4.2999999999999997E-2</v>
      </c>
      <c r="F50" s="34">
        <f t="shared" ref="F50:F55" si="30">LOG(E50)</f>
        <v>-1.3665315444204136</v>
      </c>
      <c r="G50" s="35">
        <f t="shared" ref="G50:G55" si="31">(F50-$B$16)/$B$15</f>
        <v>-0.60228269265341294</v>
      </c>
      <c r="H50" s="34">
        <f t="shared" ref="H50:H55" si="32">10^G50</f>
        <v>0.24987183567537735</v>
      </c>
      <c r="I50" s="48">
        <v>16</v>
      </c>
      <c r="J50" s="49">
        <f t="shared" ref="J50:J55" si="33">H50*I50</f>
        <v>3.9979493708060376</v>
      </c>
      <c r="K50" s="37">
        <f>(0.1*J50/1000)*1000</f>
        <v>0.39979493708060376</v>
      </c>
      <c r="L50" s="50">
        <f t="shared" ref="L50:L55" si="34">K50*100/L31</f>
        <v>1.6747749296604462</v>
      </c>
      <c r="M50" s="51">
        <f>AVERAGE(L50:L52)</f>
        <v>1.7572569455599265</v>
      </c>
      <c r="N50" s="52">
        <f>STDEV(L50:L52)</f>
        <v>8.6832432610271584E-2</v>
      </c>
      <c r="O50" s="10">
        <f>L50/L40</f>
        <v>3.3539493814277308</v>
      </c>
      <c r="P50" s="51">
        <f>AVERAGE(O50:O52)</f>
        <v>2.1147325360916231</v>
      </c>
      <c r="Q50" s="52">
        <f>STDEV(O50:O52)</f>
        <v>1.101609872541784</v>
      </c>
      <c r="S50" s="11"/>
      <c r="T50" s="11"/>
    </row>
    <row r="51" spans="1:25" ht="15.75" x14ac:dyDescent="0.3">
      <c r="B51" s="88">
        <v>0.112</v>
      </c>
      <c r="C51" s="88">
        <v>0.11899999999999999</v>
      </c>
      <c r="D51" s="34">
        <f t="shared" si="28"/>
        <v>0.11549999999999999</v>
      </c>
      <c r="E51" s="34">
        <f t="shared" si="29"/>
        <v>4.8999999999999988E-2</v>
      </c>
      <c r="F51" s="34">
        <f t="shared" si="30"/>
        <v>-1.3098039199714864</v>
      </c>
      <c r="G51" s="35">
        <f t="shared" si="31"/>
        <v>-0.54513387977161165</v>
      </c>
      <c r="H51" s="34">
        <f t="shared" si="32"/>
        <v>0.28501395207912755</v>
      </c>
      <c r="I51" s="48">
        <v>16</v>
      </c>
      <c r="J51" s="49">
        <f t="shared" si="33"/>
        <v>4.5602232332660408</v>
      </c>
      <c r="K51" s="37">
        <f t="shared" ref="K51:K55" si="35">(0.1*J51/1000)*1000</f>
        <v>0.45602232332660408</v>
      </c>
      <c r="L51" s="50">
        <f t="shared" si="34"/>
        <v>1.7491278295186767</v>
      </c>
      <c r="M51" s="51"/>
      <c r="N51" s="52"/>
      <c r="O51" s="10">
        <f t="shared" ref="O51:O55" si="36">L51/L41</f>
        <v>1.743721215092005</v>
      </c>
      <c r="P51" s="51"/>
      <c r="Q51" s="52"/>
      <c r="S51" s="11"/>
      <c r="T51" s="11"/>
    </row>
    <row r="52" spans="1:25" ht="15.75" x14ac:dyDescent="0.3">
      <c r="B52" s="88">
        <v>0.11799999999999999</v>
      </c>
      <c r="C52" s="88">
        <v>0.11799999999999999</v>
      </c>
      <c r="D52" s="34">
        <f t="shared" si="28"/>
        <v>0.11799999999999999</v>
      </c>
      <c r="E52" s="34">
        <f t="shared" si="29"/>
        <v>5.149999999999999E-2</v>
      </c>
      <c r="F52" s="34">
        <f t="shared" si="30"/>
        <v>-1.288192770958809</v>
      </c>
      <c r="G52" s="35">
        <f t="shared" si="31"/>
        <v>-0.52336227337906549</v>
      </c>
      <c r="H52" s="34">
        <f t="shared" si="32"/>
        <v>0.29966617649046878</v>
      </c>
      <c r="I52" s="48">
        <v>16</v>
      </c>
      <c r="J52" s="49">
        <f t="shared" si="33"/>
        <v>4.7946588238475005</v>
      </c>
      <c r="K52" s="37">
        <f t="shared" si="35"/>
        <v>0.47946588238475008</v>
      </c>
      <c r="L52" s="50">
        <f t="shared" si="34"/>
        <v>1.8478680775006571</v>
      </c>
      <c r="M52" s="51"/>
      <c r="N52" s="52"/>
      <c r="O52" s="10">
        <f t="shared" si="36"/>
        <v>1.2465270117551341</v>
      </c>
      <c r="P52" s="51"/>
      <c r="Q52" s="52"/>
      <c r="S52" s="11"/>
      <c r="T52" s="11"/>
    </row>
    <row r="53" spans="1:25" ht="15.75" x14ac:dyDescent="0.3">
      <c r="A53" s="8" t="s">
        <v>30</v>
      </c>
      <c r="B53" s="88">
        <v>0.28999999999999998</v>
      </c>
      <c r="C53" s="88">
        <v>0.29799999999999999</v>
      </c>
      <c r="D53" s="34">
        <f>AVERAGE(B53:C53)</f>
        <v>0.29399999999999998</v>
      </c>
      <c r="E53" s="34">
        <f t="shared" si="29"/>
        <v>0.22749999999999998</v>
      </c>
      <c r="F53" s="34">
        <f t="shared" si="30"/>
        <v>-0.64301859900686886</v>
      </c>
      <c r="G53" s="35">
        <f t="shared" si="31"/>
        <v>0.12660215554300186</v>
      </c>
      <c r="H53" s="34">
        <f t="shared" si="32"/>
        <v>1.3384500107907131</v>
      </c>
      <c r="I53" s="48">
        <v>16</v>
      </c>
      <c r="J53" s="49">
        <f t="shared" si="33"/>
        <v>21.41520017265141</v>
      </c>
      <c r="K53" s="37">
        <f t="shared" si="35"/>
        <v>2.1415200172651412</v>
      </c>
      <c r="L53" s="50">
        <f t="shared" si="34"/>
        <v>10.745745792813585</v>
      </c>
      <c r="M53" s="51">
        <f>AVERAGE(L53:L55)</f>
        <v>10.171987059135295</v>
      </c>
      <c r="N53" s="52">
        <f>STDEV(L53:L55)</f>
        <v>0.55475836295916614</v>
      </c>
      <c r="O53" s="10">
        <f t="shared" si="36"/>
        <v>1.2346896202666049</v>
      </c>
      <c r="P53" s="51">
        <f>AVERAGE(O53:O55)</f>
        <v>1.2764058020216567</v>
      </c>
      <c r="Q53" s="52">
        <f>STDEV(O53:O55)</f>
        <v>6.7390911856453808E-2</v>
      </c>
      <c r="S53" s="11"/>
      <c r="T53" s="11"/>
    </row>
    <row r="54" spans="1:25" ht="15.75" x14ac:dyDescent="0.3">
      <c r="A54" s="53"/>
      <c r="B54" s="88">
        <v>0.27700000000000002</v>
      </c>
      <c r="C54" s="88">
        <v>0.29599999999999999</v>
      </c>
      <c r="D54" s="34">
        <f>AVERAGE(B54:C54)</f>
        <v>0.28649999999999998</v>
      </c>
      <c r="E54" s="34">
        <f t="shared" si="29"/>
        <v>0.21999999999999997</v>
      </c>
      <c r="F54" s="34">
        <f t="shared" si="30"/>
        <v>-0.65757731917779383</v>
      </c>
      <c r="G54" s="35">
        <f t="shared" si="31"/>
        <v>0.11193534051365454</v>
      </c>
      <c r="H54" s="34">
        <f t="shared" si="32"/>
        <v>1.2940031707790993</v>
      </c>
      <c r="I54" s="48">
        <v>16</v>
      </c>
      <c r="J54" s="49">
        <f t="shared" si="33"/>
        <v>20.704050732465589</v>
      </c>
      <c r="K54" s="37">
        <f t="shared" si="35"/>
        <v>2.0704050732465591</v>
      </c>
      <c r="L54" s="50">
        <f t="shared" si="34"/>
        <v>9.6384145064983908</v>
      </c>
      <c r="M54" s="51"/>
      <c r="N54" s="52"/>
      <c r="O54" s="10">
        <f t="shared" si="36"/>
        <v>1.2403749208951205</v>
      </c>
      <c r="P54" s="51"/>
      <c r="Q54" s="52"/>
      <c r="S54" s="11"/>
      <c r="T54" s="11"/>
    </row>
    <row r="55" spans="1:25" ht="15.75" x14ac:dyDescent="0.3">
      <c r="A55" s="54"/>
      <c r="B55" s="88">
        <v>0.26500000000000001</v>
      </c>
      <c r="C55" s="88">
        <v>0.28199999999999997</v>
      </c>
      <c r="D55" s="34">
        <f>AVERAGE(B55:C55)</f>
        <v>0.27349999999999997</v>
      </c>
      <c r="E55" s="34">
        <f t="shared" si="29"/>
        <v>0.20699999999999996</v>
      </c>
      <c r="F55" s="34">
        <f t="shared" si="30"/>
        <v>-0.68402965454308229</v>
      </c>
      <c r="G55" s="35">
        <f t="shared" si="31"/>
        <v>8.5286603169848638E-2</v>
      </c>
      <c r="H55" s="34">
        <f t="shared" si="32"/>
        <v>1.2169888609541553</v>
      </c>
      <c r="I55" s="48">
        <v>16</v>
      </c>
      <c r="J55" s="49">
        <f t="shared" si="33"/>
        <v>19.471821775266484</v>
      </c>
      <c r="K55" s="37">
        <f t="shared" si="35"/>
        <v>1.9471821775266485</v>
      </c>
      <c r="L55" s="50">
        <f t="shared" si="34"/>
        <v>10.131800878093907</v>
      </c>
      <c r="M55" s="51"/>
      <c r="N55" s="52"/>
      <c r="O55" s="10">
        <f t="shared" si="36"/>
        <v>1.3541528649032444</v>
      </c>
      <c r="P55" s="51"/>
      <c r="Q55" s="52"/>
      <c r="S55" s="11"/>
      <c r="T55" s="11"/>
      <c r="Y55" s="8"/>
    </row>
    <row r="56" spans="1:25" x14ac:dyDescent="0.2">
      <c r="D56" s="34"/>
      <c r="E56" s="35"/>
      <c r="F56" s="34"/>
      <c r="G56" s="51"/>
      <c r="H56" s="55"/>
    </row>
    <row r="57" spans="1:25" x14ac:dyDescent="0.2">
      <c r="B57" s="51"/>
      <c r="C57" s="51"/>
      <c r="D57" s="34"/>
      <c r="E57" s="35"/>
      <c r="F57" s="34"/>
      <c r="G57" s="51"/>
      <c r="H57" s="55"/>
      <c r="M57" s="10" t="s">
        <v>41</v>
      </c>
      <c r="N57" s="10" t="s">
        <v>42</v>
      </c>
      <c r="O57" s="42" t="s">
        <v>36</v>
      </c>
    </row>
    <row r="58" spans="1:25" ht="15" x14ac:dyDescent="0.3">
      <c r="C58" s="11"/>
      <c r="D58" s="11"/>
      <c r="E58" s="11"/>
      <c r="F58" s="11"/>
      <c r="G58" s="11"/>
      <c r="H58" s="55"/>
      <c r="M58" s="10" t="s">
        <v>29</v>
      </c>
      <c r="N58" s="51">
        <f>P50</f>
        <v>2.1147325360916231</v>
      </c>
      <c r="O58" s="51">
        <f>Q50</f>
        <v>1.101609872541784</v>
      </c>
    </row>
    <row r="59" spans="1:25" ht="15" x14ac:dyDescent="0.3">
      <c r="D59" s="11"/>
      <c r="E59" s="11"/>
      <c r="G59" s="11"/>
      <c r="M59" s="10" t="s">
        <v>30</v>
      </c>
      <c r="N59" s="51">
        <f>P53</f>
        <v>1.2764058020216567</v>
      </c>
      <c r="O59" s="51">
        <f>Q53</f>
        <v>6.7390911856453808E-2</v>
      </c>
    </row>
    <row r="60" spans="1:25" x14ac:dyDescent="0.2">
      <c r="G60" s="51"/>
      <c r="H60" s="55"/>
    </row>
    <row r="61" spans="1:25" ht="15" x14ac:dyDescent="0.3">
      <c r="A61" s="56"/>
      <c r="D61" s="11"/>
      <c r="E61" s="11"/>
      <c r="F61" s="11"/>
      <c r="G61" s="51"/>
      <c r="H61" s="55"/>
    </row>
    <row r="62" spans="1:25" ht="15" x14ac:dyDescent="0.3">
      <c r="C62" s="34"/>
      <c r="D62" s="11"/>
      <c r="E62" s="11"/>
      <c r="F62" s="11"/>
      <c r="G62" s="51"/>
      <c r="H62" s="55"/>
    </row>
    <row r="63" spans="1:25" ht="15" x14ac:dyDescent="0.3">
      <c r="C63" s="34"/>
      <c r="D63" s="11"/>
      <c r="E63" s="11"/>
      <c r="F63" s="11"/>
      <c r="G63" s="51"/>
      <c r="H63" s="55"/>
    </row>
    <row r="64" spans="1:25" ht="13.5" thickBot="1" x14ac:dyDescent="0.25">
      <c r="B64" s="57" t="s">
        <v>20</v>
      </c>
      <c r="C64" s="58" t="s">
        <v>43</v>
      </c>
      <c r="D64" s="34"/>
      <c r="E64" s="35"/>
      <c r="F64" s="34"/>
      <c r="G64" s="51"/>
      <c r="H64" s="55"/>
    </row>
    <row r="65" spans="1:8" x14ac:dyDescent="0.2">
      <c r="A65" s="8" t="s">
        <v>37</v>
      </c>
      <c r="B65" s="51">
        <f>M40</f>
        <v>0.99495264385961801</v>
      </c>
      <c r="C65" s="51">
        <f>N40</f>
        <v>0.49158517541793584</v>
      </c>
      <c r="D65" s="34"/>
      <c r="E65" s="35"/>
      <c r="F65" s="34"/>
      <c r="G65" s="51"/>
      <c r="H65" s="55"/>
    </row>
    <row r="66" spans="1:8" x14ac:dyDescent="0.2">
      <c r="A66" s="8" t="s">
        <v>29</v>
      </c>
      <c r="B66" s="51">
        <f>M50</f>
        <v>1.7572569455599265</v>
      </c>
      <c r="C66" s="51">
        <f>N50</f>
        <v>8.6832432610271584E-2</v>
      </c>
      <c r="D66" s="34"/>
      <c r="E66" s="35"/>
      <c r="F66" s="34"/>
      <c r="G66" s="51"/>
      <c r="H66" s="55"/>
    </row>
    <row r="67" spans="1:8" x14ac:dyDescent="0.2">
      <c r="A67" s="8" t="s">
        <v>38</v>
      </c>
      <c r="B67" s="51">
        <f>M43</f>
        <v>7.9852609983667548</v>
      </c>
      <c r="C67" s="51">
        <f>N43</f>
        <v>0.63826908480171596</v>
      </c>
      <c r="D67" s="34"/>
      <c r="E67" s="35"/>
      <c r="F67" s="34"/>
      <c r="G67" s="51"/>
      <c r="H67" s="55"/>
    </row>
    <row r="68" spans="1:8" x14ac:dyDescent="0.2">
      <c r="A68" s="59" t="s">
        <v>30</v>
      </c>
      <c r="B68" s="51">
        <f>M53</f>
        <v>10.171987059135295</v>
      </c>
      <c r="C68" s="51">
        <f>N53</f>
        <v>0.55475836295916614</v>
      </c>
      <c r="D68" s="34"/>
      <c r="E68" s="35"/>
      <c r="F68" s="34"/>
      <c r="G68" s="51"/>
      <c r="H68" s="55"/>
    </row>
    <row r="69" spans="1:8" x14ac:dyDescent="0.2">
      <c r="A69" s="60"/>
      <c r="C69" s="34"/>
      <c r="D69" s="34"/>
      <c r="E69" s="35"/>
      <c r="F69" s="34"/>
      <c r="G69" s="51"/>
      <c r="H69" s="55"/>
    </row>
    <row r="70" spans="1:8" x14ac:dyDescent="0.2">
      <c r="A70" s="60"/>
      <c r="C70" s="34"/>
      <c r="D70" s="34"/>
      <c r="E70" s="35"/>
      <c r="F70" s="34"/>
      <c r="G70" s="51"/>
      <c r="H70" s="55"/>
    </row>
    <row r="71" spans="1:8" x14ac:dyDescent="0.2">
      <c r="A71" s="60"/>
      <c r="B71" s="36"/>
      <c r="C71" s="34"/>
      <c r="D71" s="34"/>
      <c r="E71" s="35"/>
      <c r="F71" s="34"/>
      <c r="G71" s="51"/>
      <c r="H71" s="55"/>
    </row>
    <row r="72" spans="1:8" x14ac:dyDescent="0.2">
      <c r="A72" s="60"/>
      <c r="B72" s="36"/>
      <c r="C72" s="34"/>
      <c r="D72" s="34"/>
      <c r="E72" s="35"/>
      <c r="F72" s="34"/>
      <c r="G72" s="51"/>
      <c r="H72" s="55"/>
    </row>
    <row r="73" spans="1:8" x14ac:dyDescent="0.2">
      <c r="C73" s="34"/>
      <c r="D73" s="34"/>
      <c r="E73" s="35"/>
      <c r="F73" s="34"/>
      <c r="G73" s="51"/>
      <c r="H73" s="55"/>
    </row>
    <row r="74" spans="1:8" x14ac:dyDescent="0.2">
      <c r="C74" s="34"/>
      <c r="D74" s="35"/>
      <c r="H74" s="55"/>
    </row>
    <row r="75" spans="1:8" x14ac:dyDescent="0.2">
      <c r="A75" s="61"/>
      <c r="C75" s="34"/>
      <c r="D75" s="35"/>
      <c r="H75" s="46"/>
    </row>
    <row r="76" spans="1:8" x14ac:dyDescent="0.2">
      <c r="A76" s="61"/>
      <c r="C76" s="34"/>
      <c r="D76" s="35"/>
      <c r="H76" s="46"/>
    </row>
    <row r="77" spans="1:8" x14ac:dyDescent="0.2">
      <c r="A77" s="62"/>
      <c r="B77" s="46"/>
      <c r="C77" s="63"/>
      <c r="D77" s="64"/>
      <c r="E77" s="46"/>
      <c r="F77" s="46"/>
      <c r="G77" s="46"/>
    </row>
    <row r="78" spans="1:8" x14ac:dyDescent="0.2">
      <c r="A78" s="65"/>
      <c r="B78" s="66"/>
      <c r="C78" s="67"/>
      <c r="D78" s="46"/>
      <c r="E78" s="46"/>
      <c r="F78" s="46"/>
      <c r="G78" s="46"/>
    </row>
    <row r="79" spans="1:8" x14ac:dyDescent="0.2">
      <c r="A79" s="65"/>
      <c r="B79" s="68"/>
      <c r="C79" s="63"/>
      <c r="D79" s="46"/>
      <c r="E79" s="46"/>
      <c r="F79" s="46"/>
      <c r="G79" s="46"/>
    </row>
    <row r="80" spans="1:8" x14ac:dyDescent="0.2">
      <c r="A80" s="65"/>
      <c r="B80" s="68"/>
      <c r="C80" s="63"/>
      <c r="D80" s="46"/>
      <c r="E80" s="46"/>
      <c r="F80" s="46"/>
      <c r="G80" s="46"/>
    </row>
    <row r="81" spans="1:7" x14ac:dyDescent="0.2">
      <c r="A81" s="65"/>
      <c r="B81" s="68"/>
      <c r="C81" s="63"/>
      <c r="D81" s="46"/>
      <c r="E81" s="46"/>
      <c r="F81" s="46"/>
      <c r="G81" s="46"/>
    </row>
    <row r="82" spans="1:7" x14ac:dyDescent="0.2">
      <c r="A82" s="65"/>
      <c r="B82" s="68"/>
      <c r="C82" s="63"/>
      <c r="D82" s="46"/>
      <c r="E82" s="46"/>
      <c r="F82" s="46"/>
      <c r="G82" s="46"/>
    </row>
    <row r="83" spans="1:7" x14ac:dyDescent="0.2">
      <c r="A83" s="65"/>
      <c r="B83" s="46"/>
      <c r="C83" s="46"/>
      <c r="D83" s="69"/>
      <c r="E83" s="66"/>
      <c r="F83" s="66"/>
      <c r="G83" s="46"/>
    </row>
    <row r="84" spans="1:7" x14ac:dyDescent="0.2">
      <c r="A84" s="65"/>
      <c r="B84" s="68"/>
      <c r="C84" s="63"/>
      <c r="D84" s="55"/>
      <c r="E84" s="55"/>
      <c r="F84" s="55"/>
      <c r="G84" s="46"/>
    </row>
    <row r="85" spans="1:7" x14ac:dyDescent="0.2">
      <c r="A85" s="65"/>
      <c r="B85" s="68"/>
      <c r="C85" s="63"/>
      <c r="D85" s="55"/>
      <c r="E85" s="55"/>
      <c r="F85" s="55"/>
      <c r="G85" s="46"/>
    </row>
    <row r="86" spans="1:7" x14ac:dyDescent="0.2">
      <c r="A86" s="65"/>
      <c r="B86" s="68"/>
      <c r="C86" s="63"/>
      <c r="D86" s="55"/>
      <c r="E86" s="55"/>
      <c r="F86" s="55"/>
      <c r="G86" s="46"/>
    </row>
    <row r="87" spans="1:7" x14ac:dyDescent="0.2">
      <c r="A87" s="65"/>
      <c r="B87" s="68"/>
      <c r="C87" s="63"/>
      <c r="D87" s="55"/>
      <c r="E87" s="55"/>
      <c r="F87" s="55"/>
      <c r="G87" s="46"/>
    </row>
    <row r="88" spans="1:7" x14ac:dyDescent="0.2">
      <c r="A88" s="65"/>
      <c r="B88" s="46"/>
      <c r="C88" s="55"/>
      <c r="D88" s="55"/>
      <c r="E88" s="55"/>
      <c r="F88" s="55"/>
      <c r="G88" s="46"/>
    </row>
    <row r="89" spans="1:7" x14ac:dyDescent="0.2">
      <c r="A89" s="65"/>
      <c r="B89" s="46"/>
      <c r="C89" s="55"/>
      <c r="D89" s="55"/>
      <c r="E89" s="55"/>
      <c r="F89" s="55"/>
      <c r="G89" s="46"/>
    </row>
    <row r="90" spans="1:7" x14ac:dyDescent="0.2">
      <c r="C90" s="55"/>
      <c r="D90" s="55"/>
      <c r="E90" s="70"/>
      <c r="F90" s="70"/>
    </row>
    <row r="91" spans="1:7" x14ac:dyDescent="0.2">
      <c r="C91" s="55"/>
      <c r="D91" s="55"/>
      <c r="E91" s="70"/>
      <c r="F91" s="70"/>
    </row>
    <row r="92" spans="1:7" x14ac:dyDescent="0.2">
      <c r="C92" s="55"/>
      <c r="D92" s="55"/>
      <c r="E92" s="70"/>
      <c r="F92" s="70"/>
    </row>
    <row r="93" spans="1:7" x14ac:dyDescent="0.2">
      <c r="C93" s="55"/>
      <c r="D93" s="55"/>
      <c r="E93" s="70"/>
      <c r="F93" s="70"/>
    </row>
    <row r="94" spans="1:7" x14ac:dyDescent="0.2">
      <c r="C94" s="55"/>
      <c r="E94" s="70"/>
      <c r="F94" s="70"/>
    </row>
    <row r="95" spans="1:7" x14ac:dyDescent="0.2">
      <c r="C95" s="55"/>
      <c r="E95" s="70"/>
      <c r="F95" s="70"/>
    </row>
    <row r="96" spans="1:7" x14ac:dyDescent="0.2">
      <c r="C96" s="55"/>
      <c r="D96" s="55"/>
      <c r="E96" s="70"/>
      <c r="F96" s="70"/>
    </row>
    <row r="97" spans="2:6" x14ac:dyDescent="0.2">
      <c r="C97" s="55"/>
      <c r="D97" s="55"/>
      <c r="E97" s="70"/>
      <c r="F97" s="70"/>
    </row>
    <row r="98" spans="2:6" x14ac:dyDescent="0.2">
      <c r="C98" s="55"/>
      <c r="D98" s="55"/>
      <c r="E98" s="70"/>
      <c r="F98" s="70"/>
    </row>
    <row r="99" spans="2:6" x14ac:dyDescent="0.2">
      <c r="C99" s="55"/>
      <c r="D99" s="55"/>
      <c r="E99" s="70"/>
      <c r="F99" s="70"/>
    </row>
    <row r="100" spans="2:6" x14ac:dyDescent="0.2">
      <c r="C100" s="55"/>
      <c r="D100" s="55"/>
      <c r="E100" s="70"/>
      <c r="F100" s="70"/>
    </row>
    <row r="101" spans="2:6" x14ac:dyDescent="0.2">
      <c r="C101" s="55"/>
      <c r="D101" s="55"/>
      <c r="E101" s="70"/>
      <c r="F101" s="70"/>
    </row>
    <row r="102" spans="2:6" x14ac:dyDescent="0.2">
      <c r="C102" s="55"/>
      <c r="D102" s="55"/>
      <c r="E102" s="70"/>
      <c r="F102" s="70"/>
    </row>
    <row r="103" spans="2:6" x14ac:dyDescent="0.2">
      <c r="C103" s="55"/>
      <c r="D103" s="55"/>
      <c r="E103" s="70"/>
      <c r="F103" s="70"/>
    </row>
    <row r="104" spans="2:6" x14ac:dyDescent="0.2">
      <c r="C104" s="55"/>
      <c r="D104" s="55"/>
      <c r="E104" s="70"/>
      <c r="F104" s="70"/>
    </row>
    <row r="105" spans="2:6" x14ac:dyDescent="0.2">
      <c r="C105" s="55"/>
      <c r="D105" s="55"/>
      <c r="E105" s="70"/>
      <c r="F105" s="70"/>
    </row>
    <row r="106" spans="2:6" x14ac:dyDescent="0.2">
      <c r="C106" s="55"/>
    </row>
    <row r="107" spans="2:6" x14ac:dyDescent="0.2">
      <c r="C107" s="55"/>
    </row>
    <row r="108" spans="2:6" ht="13.5" thickBot="1" x14ac:dyDescent="0.25">
      <c r="B108" s="71"/>
      <c r="C108" s="71"/>
      <c r="D108" s="71"/>
      <c r="E108" s="71"/>
    </row>
    <row r="109" spans="2:6" x14ac:dyDescent="0.2">
      <c r="B109" s="70"/>
      <c r="C109" s="70"/>
      <c r="D109" s="70"/>
      <c r="E109" s="70"/>
    </row>
    <row r="110" spans="2:6" x14ac:dyDescent="0.2">
      <c r="B110" s="70"/>
      <c r="C110" s="70"/>
      <c r="D110" s="70"/>
      <c r="E110" s="70"/>
    </row>
    <row r="111" spans="2:6" x14ac:dyDescent="0.2">
      <c r="B111" s="70"/>
      <c r="C111" s="70"/>
      <c r="D111" s="70"/>
      <c r="E111" s="70"/>
    </row>
    <row r="112" spans="2:6" x14ac:dyDescent="0.2">
      <c r="B112" s="70"/>
      <c r="C112" s="70"/>
      <c r="D112" s="70"/>
      <c r="E112" s="70"/>
    </row>
    <row r="113" spans="2:5" x14ac:dyDescent="0.2">
      <c r="B113" s="70"/>
      <c r="C113" s="70"/>
      <c r="D113" s="70"/>
      <c r="E113" s="70"/>
    </row>
    <row r="114" spans="2:5" x14ac:dyDescent="0.2">
      <c r="B114" s="70"/>
      <c r="C114" s="70"/>
      <c r="D114" s="70"/>
      <c r="E114" s="70"/>
    </row>
    <row r="115" spans="2:5" x14ac:dyDescent="0.2">
      <c r="B115" s="70"/>
      <c r="C115" s="70"/>
      <c r="D115" s="70"/>
      <c r="E115" s="70"/>
    </row>
    <row r="116" spans="2:5" x14ac:dyDescent="0.2">
      <c r="B116" s="70"/>
      <c r="C116" s="70"/>
      <c r="D116" s="70"/>
      <c r="E116" s="70"/>
    </row>
    <row r="117" spans="2:5" x14ac:dyDescent="0.2">
      <c r="B117" s="70"/>
      <c r="C117" s="70"/>
      <c r="D117" s="70"/>
      <c r="E117" s="70"/>
    </row>
    <row r="118" spans="2:5" x14ac:dyDescent="0.2">
      <c r="B118" s="70"/>
      <c r="C118" s="70"/>
      <c r="D118" s="70"/>
      <c r="E118" s="70"/>
    </row>
  </sheetData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siNTP</vt:lpstr>
      <vt:lpstr>siFAF1</vt:lpstr>
      <vt:lpstr>siZFAND3</vt:lpstr>
      <vt:lpstr>siZFAND6</vt:lpstr>
      <vt:lpstr>siFAF1!Zone_d_impression</vt:lpstr>
      <vt:lpstr>siNTP!Zone_d_impression</vt:lpstr>
      <vt:lpstr>siZFAND3!Zone_d_impression</vt:lpstr>
      <vt:lpstr>siZFAND6!Zone_d_impression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MH. Huyvaert</dc:creator>
  <cp:lastModifiedBy>Marlene MH. Huyvaert</cp:lastModifiedBy>
  <dcterms:created xsi:type="dcterms:W3CDTF">2016-03-17T14:56:32Z</dcterms:created>
  <dcterms:modified xsi:type="dcterms:W3CDTF">2016-03-18T11:16:46Z</dcterms:modified>
</cp:coreProperties>
</file>