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fils\marlene\Documents\DROP-GOOD\PROJET SIRNA\siRNA_ serie 2\6_siCDKN2A_siHNF4a_siPRC1_09052016\"/>
    </mc:Choice>
  </mc:AlternateContent>
  <bookViews>
    <workbookView xWindow="0" yWindow="0" windowWidth="28800" windowHeight="12435" activeTab="3"/>
  </bookViews>
  <sheets>
    <sheet name="siNTP" sheetId="1" r:id="rId1"/>
    <sheet name="siCDKN2A" sheetId="3" r:id="rId2"/>
    <sheet name="siHNF4A" sheetId="5" r:id="rId3"/>
    <sheet name="siPRC1" sheetId="4" r:id="rId4"/>
  </sheets>
  <externalReferences>
    <externalReference r:id="rId5"/>
  </externalReferences>
  <definedNames>
    <definedName name="_xlnm.Print_Area" localSheetId="1">siCDKN2A!$A$6:$Q$83</definedName>
    <definedName name="_xlnm.Print_Area" localSheetId="2">siHNF4A!$A$6:$Q$83</definedName>
    <definedName name="_xlnm.Print_Area" localSheetId="0">siNTP!$A$6:$Q$83</definedName>
    <definedName name="_xlnm.Print_Area" localSheetId="3">siPRC1!$A$6:$Q$83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5" l="1"/>
  <c r="D54" i="5"/>
  <c r="D53" i="5"/>
  <c r="D52" i="5"/>
  <c r="D51" i="5"/>
  <c r="D50" i="5"/>
  <c r="D45" i="5"/>
  <c r="D44" i="5"/>
  <c r="D43" i="5"/>
  <c r="D42" i="5"/>
  <c r="D41" i="5"/>
  <c r="D40" i="5"/>
  <c r="D36" i="5"/>
  <c r="D35" i="5"/>
  <c r="D34" i="5"/>
  <c r="D33" i="5"/>
  <c r="D32" i="5"/>
  <c r="D31" i="5"/>
  <c r="D27" i="5"/>
  <c r="D26" i="5"/>
  <c r="D25" i="5"/>
  <c r="D24" i="5"/>
  <c r="D23" i="5"/>
  <c r="D22" i="5"/>
  <c r="E13" i="5"/>
  <c r="F13" i="5" s="1"/>
  <c r="H13" i="5" s="1"/>
  <c r="B13" i="5"/>
  <c r="G13" i="5" s="1"/>
  <c r="G12" i="5"/>
  <c r="E12" i="5"/>
  <c r="B12" i="5"/>
  <c r="E11" i="5"/>
  <c r="F11" i="5" s="1"/>
  <c r="H11" i="5" s="1"/>
  <c r="B11" i="5"/>
  <c r="G11" i="5" s="1"/>
  <c r="G10" i="5"/>
  <c r="E10" i="5"/>
  <c r="B10" i="5"/>
  <c r="E9" i="5"/>
  <c r="F9" i="5" s="1"/>
  <c r="H9" i="5" s="1"/>
  <c r="B9" i="5"/>
  <c r="G9" i="5" s="1"/>
  <c r="E8" i="5"/>
  <c r="E52" i="5" s="1"/>
  <c r="F52" i="5" s="1"/>
  <c r="E51" i="5" l="1"/>
  <c r="F51" i="5" s="1"/>
  <c r="E33" i="5"/>
  <c r="F33" i="5" s="1"/>
  <c r="E41" i="5"/>
  <c r="F41" i="5" s="1"/>
  <c r="E45" i="5"/>
  <c r="F45" i="5" s="1"/>
  <c r="E54" i="5"/>
  <c r="F54" i="5" s="1"/>
  <c r="E22" i="5"/>
  <c r="F22" i="5" s="1"/>
  <c r="E25" i="5"/>
  <c r="F25" i="5" s="1"/>
  <c r="E27" i="5"/>
  <c r="F27" i="5" s="1"/>
  <c r="E40" i="5"/>
  <c r="F40" i="5" s="1"/>
  <c r="E42" i="5"/>
  <c r="F42" i="5" s="1"/>
  <c r="E44" i="5"/>
  <c r="F44" i="5" s="1"/>
  <c r="E50" i="5"/>
  <c r="F50" i="5" s="1"/>
  <c r="E53" i="5"/>
  <c r="F53" i="5" s="1"/>
  <c r="E23" i="5"/>
  <c r="F23" i="5" s="1"/>
  <c r="E35" i="5"/>
  <c r="F35" i="5" s="1"/>
  <c r="F12" i="5"/>
  <c r="H12" i="5" s="1"/>
  <c r="E31" i="5"/>
  <c r="F31" i="5" s="1"/>
  <c r="E36" i="5"/>
  <c r="F36" i="5" s="1"/>
  <c r="E43" i="5"/>
  <c r="F43" i="5" s="1"/>
  <c r="F10" i="5"/>
  <c r="H10" i="5" s="1"/>
  <c r="E24" i="5"/>
  <c r="F24" i="5" s="1"/>
  <c r="E26" i="5"/>
  <c r="F26" i="5" s="1"/>
  <c r="E32" i="5"/>
  <c r="F32" i="5" s="1"/>
  <c r="E34" i="5"/>
  <c r="F34" i="5" s="1"/>
  <c r="E55" i="5"/>
  <c r="F55" i="5" s="1"/>
  <c r="B15" i="5"/>
  <c r="B16" i="5"/>
  <c r="B13" i="4"/>
  <c r="B12" i="4"/>
  <c r="B11" i="4"/>
  <c r="B10" i="4"/>
  <c r="B9" i="4"/>
  <c r="B13" i="3"/>
  <c r="B12" i="3"/>
  <c r="B11" i="3"/>
  <c r="B10" i="3"/>
  <c r="B9" i="3"/>
  <c r="G36" i="5" l="1"/>
  <c r="H36" i="5" s="1"/>
  <c r="J36" i="5" s="1"/>
  <c r="K36" i="5" s="1"/>
  <c r="G52" i="5"/>
  <c r="H52" i="5" s="1"/>
  <c r="J52" i="5" s="1"/>
  <c r="K52" i="5" s="1"/>
  <c r="G25" i="5"/>
  <c r="H25" i="5" s="1"/>
  <c r="J25" i="5" s="1"/>
  <c r="K25" i="5" s="1"/>
  <c r="G34" i="5"/>
  <c r="H34" i="5" s="1"/>
  <c r="J34" i="5" s="1"/>
  <c r="K34" i="5" s="1"/>
  <c r="G33" i="5"/>
  <c r="H33" i="5" s="1"/>
  <c r="J33" i="5" s="1"/>
  <c r="K33" i="5" s="1"/>
  <c r="G54" i="5"/>
  <c r="H54" i="5" s="1"/>
  <c r="J54" i="5" s="1"/>
  <c r="K54" i="5" s="1"/>
  <c r="G53" i="5"/>
  <c r="H53" i="5" s="1"/>
  <c r="J53" i="5" s="1"/>
  <c r="K53" i="5" s="1"/>
  <c r="G43" i="5"/>
  <c r="H43" i="5" s="1"/>
  <c r="J43" i="5" s="1"/>
  <c r="K43" i="5" s="1"/>
  <c r="G42" i="5"/>
  <c r="H42" i="5" s="1"/>
  <c r="J42" i="5" s="1"/>
  <c r="K42" i="5" s="1"/>
  <c r="G26" i="5"/>
  <c r="H26" i="5" s="1"/>
  <c r="J26" i="5" s="1"/>
  <c r="K26" i="5" s="1"/>
  <c r="G35" i="5"/>
  <c r="H35" i="5" s="1"/>
  <c r="J35" i="5" s="1"/>
  <c r="K35" i="5" s="1"/>
  <c r="G45" i="5"/>
  <c r="H45" i="5" s="1"/>
  <c r="J45" i="5" s="1"/>
  <c r="K45" i="5" s="1"/>
  <c r="G50" i="5"/>
  <c r="H50" i="5" s="1"/>
  <c r="J50" i="5" s="1"/>
  <c r="K50" i="5" s="1"/>
  <c r="G51" i="5"/>
  <c r="H51" i="5" s="1"/>
  <c r="J51" i="5" s="1"/>
  <c r="K51" i="5" s="1"/>
  <c r="G27" i="5"/>
  <c r="H27" i="5" s="1"/>
  <c r="J27" i="5" s="1"/>
  <c r="K27" i="5" s="1"/>
  <c r="G41" i="5"/>
  <c r="H41" i="5" s="1"/>
  <c r="J41" i="5" s="1"/>
  <c r="K41" i="5" s="1"/>
  <c r="G23" i="5"/>
  <c r="H23" i="5" s="1"/>
  <c r="J23" i="5" s="1"/>
  <c r="K23" i="5" s="1"/>
  <c r="G55" i="5"/>
  <c r="H55" i="5" s="1"/>
  <c r="J55" i="5" s="1"/>
  <c r="K55" i="5" s="1"/>
  <c r="G40" i="5"/>
  <c r="H40" i="5" s="1"/>
  <c r="J40" i="5" s="1"/>
  <c r="K40" i="5" s="1"/>
  <c r="G44" i="5"/>
  <c r="H44" i="5" s="1"/>
  <c r="J44" i="5" s="1"/>
  <c r="K44" i="5" s="1"/>
  <c r="G32" i="5"/>
  <c r="H32" i="5" s="1"/>
  <c r="J32" i="5" s="1"/>
  <c r="K32" i="5" s="1"/>
  <c r="G22" i="5"/>
  <c r="H22" i="5" s="1"/>
  <c r="J22" i="5" s="1"/>
  <c r="K22" i="5" s="1"/>
  <c r="G31" i="5"/>
  <c r="H31" i="5" s="1"/>
  <c r="J31" i="5" s="1"/>
  <c r="K31" i="5" s="1"/>
  <c r="G24" i="5"/>
  <c r="H24" i="5" s="1"/>
  <c r="J24" i="5" s="1"/>
  <c r="K24" i="5" s="1"/>
  <c r="D55" i="4"/>
  <c r="D54" i="4"/>
  <c r="D53" i="4"/>
  <c r="D52" i="4"/>
  <c r="D51" i="4"/>
  <c r="D50" i="4"/>
  <c r="D45" i="4"/>
  <c r="D44" i="4"/>
  <c r="D43" i="4"/>
  <c r="D42" i="4"/>
  <c r="D41" i="4"/>
  <c r="D40" i="4"/>
  <c r="D36" i="4"/>
  <c r="D35" i="4"/>
  <c r="D34" i="4"/>
  <c r="D33" i="4"/>
  <c r="D32" i="4"/>
  <c r="D31" i="4"/>
  <c r="D27" i="4"/>
  <c r="D26" i="4"/>
  <c r="D25" i="4"/>
  <c r="D24" i="4"/>
  <c r="D23" i="4"/>
  <c r="D22" i="4"/>
  <c r="G13" i="4"/>
  <c r="E13" i="4"/>
  <c r="G12" i="4"/>
  <c r="E12" i="4"/>
  <c r="E11" i="4"/>
  <c r="G11" i="4"/>
  <c r="E10" i="4"/>
  <c r="G10" i="4"/>
  <c r="G9" i="4"/>
  <c r="E9" i="4"/>
  <c r="E8" i="4"/>
  <c r="D55" i="3"/>
  <c r="D54" i="3"/>
  <c r="D53" i="3"/>
  <c r="D52" i="3"/>
  <c r="D51" i="3"/>
  <c r="D50" i="3"/>
  <c r="D45" i="3"/>
  <c r="D44" i="3"/>
  <c r="D43" i="3"/>
  <c r="D42" i="3"/>
  <c r="D41" i="3"/>
  <c r="D40" i="3"/>
  <c r="D36" i="3"/>
  <c r="D35" i="3"/>
  <c r="D34" i="3"/>
  <c r="D33" i="3"/>
  <c r="D32" i="3"/>
  <c r="D31" i="3"/>
  <c r="D27" i="3"/>
  <c r="D26" i="3"/>
  <c r="D25" i="3"/>
  <c r="D24" i="3"/>
  <c r="D23" i="3"/>
  <c r="D22" i="3"/>
  <c r="G13" i="3"/>
  <c r="E13" i="3"/>
  <c r="G12" i="3"/>
  <c r="E12" i="3"/>
  <c r="E11" i="3"/>
  <c r="G11" i="3"/>
  <c r="E10" i="3"/>
  <c r="G10" i="3"/>
  <c r="G9" i="3"/>
  <c r="E9" i="3"/>
  <c r="E8" i="3"/>
  <c r="D55" i="1"/>
  <c r="D54" i="1"/>
  <c r="D53" i="1"/>
  <c r="D52" i="1"/>
  <c r="D51" i="1"/>
  <c r="D50" i="1"/>
  <c r="D45" i="1"/>
  <c r="D44" i="1"/>
  <c r="D43" i="1"/>
  <c r="D42" i="1"/>
  <c r="D41" i="1"/>
  <c r="D40" i="1"/>
  <c r="D36" i="1"/>
  <c r="D35" i="1"/>
  <c r="D34" i="1"/>
  <c r="D33" i="1"/>
  <c r="D32" i="1"/>
  <c r="D31" i="1"/>
  <c r="D27" i="1"/>
  <c r="D26" i="1"/>
  <c r="D25" i="1"/>
  <c r="D24" i="1"/>
  <c r="D23" i="1"/>
  <c r="D22" i="1"/>
  <c r="E13" i="1"/>
  <c r="B13" i="1"/>
  <c r="G13" i="1" s="1"/>
  <c r="E12" i="1"/>
  <c r="B12" i="1"/>
  <c r="G12" i="1" s="1"/>
  <c r="E11" i="1"/>
  <c r="B11" i="1"/>
  <c r="G11" i="1" s="1"/>
  <c r="E10" i="1"/>
  <c r="B10" i="1"/>
  <c r="G10" i="1" s="1"/>
  <c r="E9" i="1"/>
  <c r="B9" i="1"/>
  <c r="G9" i="1" s="1"/>
  <c r="E8" i="1"/>
  <c r="L31" i="5" l="1"/>
  <c r="M31" i="5" s="1"/>
  <c r="L35" i="5"/>
  <c r="M35" i="5" s="1"/>
  <c r="L26" i="5"/>
  <c r="M26" i="5" s="1"/>
  <c r="L27" i="5"/>
  <c r="M27" i="5" s="1"/>
  <c r="L25" i="5"/>
  <c r="M25" i="5" s="1"/>
  <c r="L54" i="5"/>
  <c r="L23" i="5"/>
  <c r="M23" i="5" s="1"/>
  <c r="L24" i="5"/>
  <c r="M24" i="5" s="1"/>
  <c r="L44" i="5"/>
  <c r="L34" i="5"/>
  <c r="M34" i="5" s="1"/>
  <c r="L22" i="5"/>
  <c r="M22" i="5" s="1"/>
  <c r="L32" i="5"/>
  <c r="M32" i="5" s="1"/>
  <c r="L50" i="5"/>
  <c r="L42" i="5"/>
  <c r="L33" i="5"/>
  <c r="M33" i="5" s="1"/>
  <c r="L36" i="5"/>
  <c r="M36" i="5" s="1"/>
  <c r="F9" i="3"/>
  <c r="H9" i="3" s="1"/>
  <c r="F9" i="4"/>
  <c r="H9" i="4" s="1"/>
  <c r="E26" i="3"/>
  <c r="F26" i="3" s="1"/>
  <c r="E40" i="3"/>
  <c r="F40" i="3" s="1"/>
  <c r="E40" i="4"/>
  <c r="F40" i="4" s="1"/>
  <c r="E24" i="4"/>
  <c r="F24" i="4" s="1"/>
  <c r="E45" i="4"/>
  <c r="F45" i="4" s="1"/>
  <c r="F10" i="3"/>
  <c r="H10" i="3" s="1"/>
  <c r="E32" i="3"/>
  <c r="F32" i="3" s="1"/>
  <c r="E43" i="3"/>
  <c r="F43" i="3" s="1"/>
  <c r="E51" i="3"/>
  <c r="F51" i="3" s="1"/>
  <c r="E42" i="3"/>
  <c r="F42" i="3" s="1"/>
  <c r="E54" i="3"/>
  <c r="F54" i="3" s="1"/>
  <c r="E54" i="1"/>
  <c r="F54" i="1" s="1"/>
  <c r="E52" i="3"/>
  <c r="F52" i="3" s="1"/>
  <c r="F13" i="4"/>
  <c r="H13" i="4" s="1"/>
  <c r="E34" i="4"/>
  <c r="F34" i="4" s="1"/>
  <c r="E52" i="4"/>
  <c r="F52" i="4" s="1"/>
  <c r="E42" i="4"/>
  <c r="F42" i="4" s="1"/>
  <c r="F13" i="3"/>
  <c r="H13" i="3" s="1"/>
  <c r="E24" i="3"/>
  <c r="F24" i="3" s="1"/>
  <c r="E35" i="3"/>
  <c r="F35" i="3" s="1"/>
  <c r="E45" i="3"/>
  <c r="F45" i="3" s="1"/>
  <c r="E23" i="3"/>
  <c r="F23" i="3" s="1"/>
  <c r="E41" i="3"/>
  <c r="F41" i="3" s="1"/>
  <c r="F10" i="1"/>
  <c r="H10" i="1" s="1"/>
  <c r="F11" i="4"/>
  <c r="H11" i="4" s="1"/>
  <c r="E22" i="4"/>
  <c r="F22" i="4" s="1"/>
  <c r="E25" i="4"/>
  <c r="F25" i="4" s="1"/>
  <c r="E31" i="4"/>
  <c r="F31" i="4" s="1"/>
  <c r="E50" i="4"/>
  <c r="F50" i="4" s="1"/>
  <c r="E53" i="4"/>
  <c r="F53" i="4" s="1"/>
  <c r="E23" i="4"/>
  <c r="F23" i="4" s="1"/>
  <c r="E26" i="4"/>
  <c r="F26" i="4" s="1"/>
  <c r="E32" i="4"/>
  <c r="F32" i="4" s="1"/>
  <c r="E35" i="4"/>
  <c r="F35" i="4" s="1"/>
  <c r="E41" i="4"/>
  <c r="F41" i="4" s="1"/>
  <c r="E43" i="4"/>
  <c r="F43" i="4" s="1"/>
  <c r="E51" i="4"/>
  <c r="F51" i="4" s="1"/>
  <c r="E54" i="4"/>
  <c r="F54" i="4" s="1"/>
  <c r="F10" i="4"/>
  <c r="H10" i="4" s="1"/>
  <c r="F12" i="4"/>
  <c r="H12" i="4" s="1"/>
  <c r="E27" i="4"/>
  <c r="F27" i="4" s="1"/>
  <c r="E33" i="4"/>
  <c r="F33" i="4" s="1"/>
  <c r="E36" i="4"/>
  <c r="F36" i="4" s="1"/>
  <c r="E44" i="4"/>
  <c r="F44" i="4" s="1"/>
  <c r="E55" i="4"/>
  <c r="F55" i="4" s="1"/>
  <c r="F12" i="1"/>
  <c r="H12" i="1" s="1"/>
  <c r="E32" i="1"/>
  <c r="F32" i="1" s="1"/>
  <c r="E55" i="1"/>
  <c r="F55" i="1" s="1"/>
  <c r="E22" i="1"/>
  <c r="F22" i="1" s="1"/>
  <c r="F11" i="1"/>
  <c r="H11" i="1" s="1"/>
  <c r="F13" i="1"/>
  <c r="H13" i="1" s="1"/>
  <c r="E31" i="1"/>
  <c r="F31" i="1" s="1"/>
  <c r="E35" i="1"/>
  <c r="F35" i="1" s="1"/>
  <c r="E36" i="1"/>
  <c r="F36" i="1" s="1"/>
  <c r="E25" i="1"/>
  <c r="F25" i="1" s="1"/>
  <c r="E51" i="1"/>
  <c r="F51" i="1" s="1"/>
  <c r="F9" i="1"/>
  <c r="H9" i="1" s="1"/>
  <c r="E23" i="1"/>
  <c r="F23" i="1" s="1"/>
  <c r="E27" i="1"/>
  <c r="F27" i="1" s="1"/>
  <c r="E34" i="1"/>
  <c r="F34" i="1" s="1"/>
  <c r="E41" i="1"/>
  <c r="F41" i="1" s="1"/>
  <c r="E34" i="3"/>
  <c r="F34" i="3" s="1"/>
  <c r="E27" i="3"/>
  <c r="F27" i="3" s="1"/>
  <c r="E33" i="3"/>
  <c r="F33" i="3" s="1"/>
  <c r="E36" i="3"/>
  <c r="F36" i="3" s="1"/>
  <c r="E44" i="3"/>
  <c r="F44" i="3" s="1"/>
  <c r="E55" i="3"/>
  <c r="F55" i="3" s="1"/>
  <c r="F11" i="3"/>
  <c r="H11" i="3" s="1"/>
  <c r="E22" i="3"/>
  <c r="F22" i="3" s="1"/>
  <c r="E25" i="3"/>
  <c r="F25" i="3" s="1"/>
  <c r="E31" i="3"/>
  <c r="F31" i="3" s="1"/>
  <c r="E50" i="3"/>
  <c r="F50" i="3" s="1"/>
  <c r="E53" i="3"/>
  <c r="F53" i="3" s="1"/>
  <c r="F12" i="3"/>
  <c r="H12" i="3" s="1"/>
  <c r="E24" i="1"/>
  <c r="F24" i="1" s="1"/>
  <c r="E42" i="1"/>
  <c r="F42" i="1" s="1"/>
  <c r="E43" i="1"/>
  <c r="F43" i="1" s="1"/>
  <c r="E52" i="1"/>
  <c r="F52" i="1" s="1"/>
  <c r="E53" i="1"/>
  <c r="F53" i="1" s="1"/>
  <c r="E26" i="1"/>
  <c r="F26" i="1" s="1"/>
  <c r="E33" i="1"/>
  <c r="F33" i="1" s="1"/>
  <c r="E40" i="1"/>
  <c r="F40" i="1" s="1"/>
  <c r="E44" i="1"/>
  <c r="F44" i="1" s="1"/>
  <c r="E45" i="1"/>
  <c r="F45" i="1" s="1"/>
  <c r="E50" i="1"/>
  <c r="F50" i="1" s="1"/>
  <c r="L53" i="5" l="1"/>
  <c r="L55" i="5"/>
  <c r="O55" i="5" s="1"/>
  <c r="L45" i="5"/>
  <c r="M53" i="5"/>
  <c r="B68" i="5" s="1"/>
  <c r="L41" i="5"/>
  <c r="L52" i="5"/>
  <c r="O52" i="5" s="1"/>
  <c r="O54" i="5"/>
  <c r="L40" i="5"/>
  <c r="O50" i="5" s="1"/>
  <c r="L43" i="5"/>
  <c r="L51" i="5"/>
  <c r="N50" i="5" s="1"/>
  <c r="C66" i="5" s="1"/>
  <c r="B15" i="4"/>
  <c r="B16" i="1"/>
  <c r="B15" i="1"/>
  <c r="B16" i="4"/>
  <c r="B16" i="3"/>
  <c r="B15" i="3"/>
  <c r="N53" i="5" l="1"/>
  <c r="C68" i="5" s="1"/>
  <c r="M50" i="5"/>
  <c r="B66" i="5" s="1"/>
  <c r="N43" i="5"/>
  <c r="C67" i="5" s="1"/>
  <c r="M43" i="5"/>
  <c r="B67" i="5" s="1"/>
  <c r="M40" i="5"/>
  <c r="B65" i="5" s="1"/>
  <c r="N40" i="5"/>
  <c r="C65" i="5" s="1"/>
  <c r="O53" i="5"/>
  <c r="O51" i="5"/>
  <c r="Q50" i="5" s="1"/>
  <c r="O58" i="5" s="1"/>
  <c r="G36" i="1"/>
  <c r="H36" i="1" s="1"/>
  <c r="J36" i="1" s="1"/>
  <c r="K36" i="1" s="1"/>
  <c r="G33" i="1"/>
  <c r="H33" i="1" s="1"/>
  <c r="J33" i="1" s="1"/>
  <c r="K33" i="1" s="1"/>
  <c r="G31" i="1"/>
  <c r="H31" i="1" s="1"/>
  <c r="J31" i="1" s="1"/>
  <c r="K31" i="1" s="1"/>
  <c r="G35" i="1"/>
  <c r="H35" i="1" s="1"/>
  <c r="J35" i="1" s="1"/>
  <c r="K35" i="1" s="1"/>
  <c r="G55" i="1"/>
  <c r="H55" i="1" s="1"/>
  <c r="J55" i="1" s="1"/>
  <c r="K55" i="1" s="1"/>
  <c r="G52" i="1"/>
  <c r="H52" i="1" s="1"/>
  <c r="J52" i="1" s="1"/>
  <c r="K52" i="1" s="1"/>
  <c r="G23" i="1"/>
  <c r="H23" i="1" s="1"/>
  <c r="J23" i="1" s="1"/>
  <c r="K23" i="1" s="1"/>
  <c r="G42" i="1"/>
  <c r="H42" i="1" s="1"/>
  <c r="J42" i="1" s="1"/>
  <c r="K42" i="1" s="1"/>
  <c r="G53" i="1"/>
  <c r="H53" i="1" s="1"/>
  <c r="J53" i="1" s="1"/>
  <c r="K53" i="1" s="1"/>
  <c r="G41" i="1"/>
  <c r="H41" i="1" s="1"/>
  <c r="J41" i="1" s="1"/>
  <c r="K41" i="1" s="1"/>
  <c r="G25" i="1"/>
  <c r="H25" i="1" s="1"/>
  <c r="J25" i="1" s="1"/>
  <c r="K25" i="1" s="1"/>
  <c r="G24" i="1"/>
  <c r="H24" i="1" s="1"/>
  <c r="J24" i="1" s="1"/>
  <c r="K24" i="1" s="1"/>
  <c r="G22" i="1"/>
  <c r="H22" i="1" s="1"/>
  <c r="J22" i="1" s="1"/>
  <c r="K22" i="1" s="1"/>
  <c r="G34" i="1"/>
  <c r="H34" i="1" s="1"/>
  <c r="J34" i="1" s="1"/>
  <c r="K34" i="1" s="1"/>
  <c r="G42" i="4"/>
  <c r="H42" i="4" s="1"/>
  <c r="J42" i="4" s="1"/>
  <c r="K42" i="4" s="1"/>
  <c r="G26" i="1"/>
  <c r="H26" i="1" s="1"/>
  <c r="J26" i="1" s="1"/>
  <c r="K26" i="1" s="1"/>
  <c r="G43" i="1"/>
  <c r="H43" i="1" s="1"/>
  <c r="J43" i="1" s="1"/>
  <c r="K43" i="1" s="1"/>
  <c r="G44" i="1"/>
  <c r="H44" i="1" s="1"/>
  <c r="J44" i="1" s="1"/>
  <c r="K44" i="1" s="1"/>
  <c r="G45" i="1"/>
  <c r="H45" i="1" s="1"/>
  <c r="J45" i="1" s="1"/>
  <c r="K45" i="1" s="1"/>
  <c r="G27" i="1"/>
  <c r="H27" i="1" s="1"/>
  <c r="J27" i="1" s="1"/>
  <c r="K27" i="1" s="1"/>
  <c r="G54" i="1"/>
  <c r="H54" i="1" s="1"/>
  <c r="J54" i="1" s="1"/>
  <c r="K54" i="1" s="1"/>
  <c r="G50" i="1"/>
  <c r="H50" i="1" s="1"/>
  <c r="J50" i="1" s="1"/>
  <c r="K50" i="1" s="1"/>
  <c r="G51" i="1"/>
  <c r="H51" i="1" s="1"/>
  <c r="J51" i="1" s="1"/>
  <c r="K51" i="1" s="1"/>
  <c r="G32" i="1"/>
  <c r="H32" i="1" s="1"/>
  <c r="J32" i="1" s="1"/>
  <c r="K32" i="1" s="1"/>
  <c r="G40" i="1"/>
  <c r="H40" i="1" s="1"/>
  <c r="J40" i="1" s="1"/>
  <c r="K40" i="1" s="1"/>
  <c r="G33" i="4"/>
  <c r="H33" i="4" s="1"/>
  <c r="J33" i="4" s="1"/>
  <c r="K33" i="4" s="1"/>
  <c r="G44" i="4"/>
  <c r="H44" i="4" s="1"/>
  <c r="J44" i="4" s="1"/>
  <c r="K44" i="4" s="1"/>
  <c r="G23" i="4"/>
  <c r="H23" i="4" s="1"/>
  <c r="J23" i="4" s="1"/>
  <c r="K23" i="4" s="1"/>
  <c r="G34" i="4"/>
  <c r="H34" i="4" s="1"/>
  <c r="J34" i="4" s="1"/>
  <c r="K34" i="4" s="1"/>
  <c r="G31" i="4"/>
  <c r="H31" i="4" s="1"/>
  <c r="J31" i="4" s="1"/>
  <c r="K31" i="4" s="1"/>
  <c r="G43" i="4"/>
  <c r="H43" i="4" s="1"/>
  <c r="J43" i="4" s="1"/>
  <c r="K43" i="4" s="1"/>
  <c r="G54" i="4"/>
  <c r="H54" i="4" s="1"/>
  <c r="J54" i="4" s="1"/>
  <c r="K54" i="4" s="1"/>
  <c r="G22" i="4"/>
  <c r="H22" i="4" s="1"/>
  <c r="J22" i="4" s="1"/>
  <c r="K22" i="4" s="1"/>
  <c r="G55" i="4"/>
  <c r="H55" i="4" s="1"/>
  <c r="J55" i="4" s="1"/>
  <c r="K55" i="4" s="1"/>
  <c r="G53" i="4"/>
  <c r="H53" i="4" s="1"/>
  <c r="J53" i="4" s="1"/>
  <c r="K53" i="4" s="1"/>
  <c r="G36" i="4"/>
  <c r="H36" i="4" s="1"/>
  <c r="J36" i="4" s="1"/>
  <c r="K36" i="4" s="1"/>
  <c r="G50" i="4"/>
  <c r="H50" i="4" s="1"/>
  <c r="J50" i="4" s="1"/>
  <c r="K50" i="4" s="1"/>
  <c r="G24" i="4"/>
  <c r="H24" i="4" s="1"/>
  <c r="J24" i="4" s="1"/>
  <c r="K24" i="4" s="1"/>
  <c r="G41" i="4"/>
  <c r="H41" i="4" s="1"/>
  <c r="J41" i="4" s="1"/>
  <c r="K41" i="4" s="1"/>
  <c r="G52" i="4"/>
  <c r="H52" i="4" s="1"/>
  <c r="J52" i="4" s="1"/>
  <c r="K52" i="4" s="1"/>
  <c r="G32" i="4"/>
  <c r="H32" i="4" s="1"/>
  <c r="J32" i="4" s="1"/>
  <c r="K32" i="4" s="1"/>
  <c r="G25" i="4"/>
  <c r="H25" i="4" s="1"/>
  <c r="J25" i="4" s="1"/>
  <c r="K25" i="4" s="1"/>
  <c r="G26" i="4"/>
  <c r="H26" i="4" s="1"/>
  <c r="J26" i="4" s="1"/>
  <c r="K26" i="4" s="1"/>
  <c r="G35" i="4"/>
  <c r="H35" i="4" s="1"/>
  <c r="J35" i="4" s="1"/>
  <c r="K35" i="4" s="1"/>
  <c r="L35" i="4" s="1"/>
  <c r="M35" i="4" s="1"/>
  <c r="G45" i="4"/>
  <c r="H45" i="4" s="1"/>
  <c r="J45" i="4" s="1"/>
  <c r="K45" i="4" s="1"/>
  <c r="G27" i="4"/>
  <c r="H27" i="4" s="1"/>
  <c r="J27" i="4" s="1"/>
  <c r="K27" i="4" s="1"/>
  <c r="G40" i="4"/>
  <c r="H40" i="4" s="1"/>
  <c r="J40" i="4" s="1"/>
  <c r="K40" i="4" s="1"/>
  <c r="G51" i="4"/>
  <c r="H51" i="4" s="1"/>
  <c r="J51" i="4" s="1"/>
  <c r="K51" i="4" s="1"/>
  <c r="G42" i="3"/>
  <c r="H42" i="3" s="1"/>
  <c r="J42" i="3" s="1"/>
  <c r="K42" i="3" s="1"/>
  <c r="G36" i="3"/>
  <c r="H36" i="3" s="1"/>
  <c r="J36" i="3" s="1"/>
  <c r="K36" i="3" s="1"/>
  <c r="G33" i="3"/>
  <c r="H33" i="3" s="1"/>
  <c r="J33" i="3" s="1"/>
  <c r="K33" i="3" s="1"/>
  <c r="G52" i="3"/>
  <c r="H52" i="3" s="1"/>
  <c r="J52" i="3" s="1"/>
  <c r="K52" i="3" s="1"/>
  <c r="G41" i="3"/>
  <c r="H41" i="3" s="1"/>
  <c r="J41" i="3" s="1"/>
  <c r="K41" i="3" s="1"/>
  <c r="G51" i="3"/>
  <c r="H51" i="3" s="1"/>
  <c r="J51" i="3" s="1"/>
  <c r="K51" i="3" s="1"/>
  <c r="G35" i="3"/>
  <c r="H35" i="3" s="1"/>
  <c r="J35" i="3" s="1"/>
  <c r="K35" i="3" s="1"/>
  <c r="G32" i="3"/>
  <c r="H32" i="3" s="1"/>
  <c r="J32" i="3" s="1"/>
  <c r="K32" i="3" s="1"/>
  <c r="G43" i="3"/>
  <c r="H43" i="3" s="1"/>
  <c r="J43" i="3" s="1"/>
  <c r="K43" i="3" s="1"/>
  <c r="G24" i="3"/>
  <c r="H24" i="3" s="1"/>
  <c r="J24" i="3" s="1"/>
  <c r="K24" i="3" s="1"/>
  <c r="G23" i="3"/>
  <c r="H23" i="3" s="1"/>
  <c r="J23" i="3" s="1"/>
  <c r="K23" i="3" s="1"/>
  <c r="G34" i="3"/>
  <c r="H34" i="3" s="1"/>
  <c r="J34" i="3" s="1"/>
  <c r="K34" i="3" s="1"/>
  <c r="G53" i="3"/>
  <c r="H53" i="3" s="1"/>
  <c r="J53" i="3" s="1"/>
  <c r="K53" i="3" s="1"/>
  <c r="G50" i="3"/>
  <c r="H50" i="3" s="1"/>
  <c r="J50" i="3" s="1"/>
  <c r="K50" i="3" s="1"/>
  <c r="G26" i="3"/>
  <c r="H26" i="3" s="1"/>
  <c r="J26" i="3" s="1"/>
  <c r="K26" i="3" s="1"/>
  <c r="G55" i="3"/>
  <c r="H55" i="3" s="1"/>
  <c r="J55" i="3" s="1"/>
  <c r="K55" i="3" s="1"/>
  <c r="G25" i="3"/>
  <c r="H25" i="3" s="1"/>
  <c r="J25" i="3" s="1"/>
  <c r="K25" i="3" s="1"/>
  <c r="G44" i="3"/>
  <c r="H44" i="3" s="1"/>
  <c r="J44" i="3" s="1"/>
  <c r="K44" i="3" s="1"/>
  <c r="G22" i="3"/>
  <c r="H22" i="3" s="1"/>
  <c r="J22" i="3" s="1"/>
  <c r="K22" i="3" s="1"/>
  <c r="G40" i="3"/>
  <c r="H40" i="3" s="1"/>
  <c r="J40" i="3" s="1"/>
  <c r="K40" i="3" s="1"/>
  <c r="G31" i="3"/>
  <c r="H31" i="3" s="1"/>
  <c r="J31" i="3" s="1"/>
  <c r="K31" i="3" s="1"/>
  <c r="G27" i="3"/>
  <c r="H27" i="3" s="1"/>
  <c r="J27" i="3" s="1"/>
  <c r="K27" i="3" s="1"/>
  <c r="G45" i="3"/>
  <c r="H45" i="3" s="1"/>
  <c r="J45" i="3" s="1"/>
  <c r="K45" i="3" s="1"/>
  <c r="G54" i="3"/>
  <c r="H54" i="3" s="1"/>
  <c r="J54" i="3" s="1"/>
  <c r="K54" i="3" s="1"/>
  <c r="L36" i="1"/>
  <c r="M36" i="1" s="1"/>
  <c r="P50" i="5" l="1"/>
  <c r="N58" i="5" s="1"/>
  <c r="Q53" i="5"/>
  <c r="O59" i="5" s="1"/>
  <c r="P53" i="5"/>
  <c r="N59" i="5" s="1"/>
  <c r="L34" i="1"/>
  <c r="M34" i="1" s="1"/>
  <c r="L24" i="1"/>
  <c r="M24" i="1" s="1"/>
  <c r="L31" i="1"/>
  <c r="M31" i="1" s="1"/>
  <c r="L25" i="1"/>
  <c r="M25" i="1" s="1"/>
  <c r="L35" i="1"/>
  <c r="M35" i="1" s="1"/>
  <c r="L23" i="1"/>
  <c r="M23" i="1" s="1"/>
  <c r="L33" i="1"/>
  <c r="M33" i="1" s="1"/>
  <c r="L32" i="1"/>
  <c r="M32" i="1" s="1"/>
  <c r="L27" i="1"/>
  <c r="M27" i="1" s="1"/>
  <c r="L26" i="1"/>
  <c r="M26" i="1" s="1"/>
  <c r="L27" i="4"/>
  <c r="M27" i="4" s="1"/>
  <c r="L31" i="4"/>
  <c r="M31" i="4" s="1"/>
  <c r="L22" i="1"/>
  <c r="M22" i="1" s="1"/>
  <c r="L22" i="4"/>
  <c r="M22" i="4" s="1"/>
  <c r="L34" i="4"/>
  <c r="M34" i="4" s="1"/>
  <c r="L33" i="4"/>
  <c r="M33" i="4" s="1"/>
  <c r="L32" i="4"/>
  <c r="M32" i="4" s="1"/>
  <c r="L25" i="4"/>
  <c r="M25" i="4" s="1"/>
  <c r="L36" i="4"/>
  <c r="M36" i="4" s="1"/>
  <c r="L26" i="4"/>
  <c r="M26" i="4" s="1"/>
  <c r="L23" i="4"/>
  <c r="M23" i="4" s="1"/>
  <c r="L42" i="1"/>
  <c r="L24" i="4"/>
  <c r="L25" i="3"/>
  <c r="M25" i="3" s="1"/>
  <c r="L22" i="3"/>
  <c r="M22" i="3" s="1"/>
  <c r="L26" i="3"/>
  <c r="M26" i="3" s="1"/>
  <c r="L23" i="3"/>
  <c r="M23" i="3" s="1"/>
  <c r="L33" i="3"/>
  <c r="M33" i="3" s="1"/>
  <c r="L24" i="3"/>
  <c r="M24" i="3" s="1"/>
  <c r="L36" i="3"/>
  <c r="M36" i="3" s="1"/>
  <c r="L35" i="3"/>
  <c r="M35" i="3" s="1"/>
  <c r="L54" i="4"/>
  <c r="L31" i="3"/>
  <c r="M31" i="3" s="1"/>
  <c r="L34" i="3"/>
  <c r="M34" i="3" s="1"/>
  <c r="L32" i="3"/>
  <c r="M32" i="3" s="1"/>
  <c r="L27" i="3"/>
  <c r="M27" i="3" s="1"/>
  <c r="L55" i="1"/>
  <c r="L41" i="1" l="1"/>
  <c r="L53" i="1"/>
  <c r="L53" i="4"/>
  <c r="M53" i="4" s="1"/>
  <c r="B68" i="4" s="1"/>
  <c r="L51" i="1"/>
  <c r="L50" i="1"/>
  <c r="L44" i="1"/>
  <c r="L43" i="1"/>
  <c r="N43" i="1" s="1"/>
  <c r="C67" i="1" s="1"/>
  <c r="L50" i="4"/>
  <c r="L43" i="4"/>
  <c r="L45" i="1"/>
  <c r="O55" i="1" s="1"/>
  <c r="L54" i="1"/>
  <c r="L51" i="4"/>
  <c r="L40" i="4"/>
  <c r="L55" i="4"/>
  <c r="L52" i="1"/>
  <c r="O52" i="1" s="1"/>
  <c r="L44" i="4"/>
  <c r="O54" i="4" s="1"/>
  <c r="L45" i="4"/>
  <c r="L43" i="3"/>
  <c r="L40" i="1"/>
  <c r="L52" i="4"/>
  <c r="N50" i="4" s="1"/>
  <c r="C66" i="4" s="1"/>
  <c r="L41" i="4"/>
  <c r="L53" i="3"/>
  <c r="M24" i="4"/>
  <c r="L42" i="4"/>
  <c r="L52" i="3"/>
  <c r="L42" i="3"/>
  <c r="L40" i="3"/>
  <c r="L44" i="3"/>
  <c r="L55" i="3"/>
  <c r="L41" i="3"/>
  <c r="L54" i="3"/>
  <c r="L50" i="3"/>
  <c r="L45" i="3"/>
  <c r="L51" i="3"/>
  <c r="O51" i="1" l="1"/>
  <c r="M40" i="1"/>
  <c r="B65" i="1" s="1"/>
  <c r="N50" i="1"/>
  <c r="C66" i="1" s="1"/>
  <c r="N40" i="3"/>
  <c r="C65" i="3" s="1"/>
  <c r="N53" i="4"/>
  <c r="C68" i="4" s="1"/>
  <c r="O53" i="4"/>
  <c r="M50" i="1"/>
  <c r="B66" i="1" s="1"/>
  <c r="O51" i="4"/>
  <c r="O50" i="4"/>
  <c r="O52" i="3"/>
  <c r="O54" i="1"/>
  <c r="O53" i="1"/>
  <c r="M43" i="1"/>
  <c r="B67" i="1" s="1"/>
  <c r="N53" i="1"/>
  <c r="C68" i="1" s="1"/>
  <c r="M53" i="1"/>
  <c r="B68" i="1" s="1"/>
  <c r="N43" i="4"/>
  <c r="C67" i="4" s="1"/>
  <c r="M43" i="4"/>
  <c r="B67" i="4" s="1"/>
  <c r="O54" i="3"/>
  <c r="N40" i="1"/>
  <c r="C65" i="1" s="1"/>
  <c r="O55" i="4"/>
  <c r="M50" i="4"/>
  <c r="B66" i="4" s="1"/>
  <c r="N40" i="4"/>
  <c r="C65" i="4" s="1"/>
  <c r="N53" i="3"/>
  <c r="C68" i="3" s="1"/>
  <c r="O50" i="1"/>
  <c r="O55" i="3"/>
  <c r="O53" i="3"/>
  <c r="M53" i="3"/>
  <c r="B68" i="3" s="1"/>
  <c r="O52" i="4"/>
  <c r="M40" i="4"/>
  <c r="B65" i="4" s="1"/>
  <c r="N43" i="3"/>
  <c r="C67" i="3" s="1"/>
  <c r="M50" i="3"/>
  <c r="B66" i="3" s="1"/>
  <c r="O50" i="3"/>
  <c r="M40" i="3"/>
  <c r="B65" i="3" s="1"/>
  <c r="O51" i="3"/>
  <c r="N50" i="3"/>
  <c r="C66" i="3" s="1"/>
  <c r="M43" i="3"/>
  <c r="B67" i="3" s="1"/>
  <c r="Q53" i="3" l="1"/>
  <c r="O59" i="3" s="1"/>
  <c r="P50" i="4"/>
  <c r="N58" i="4" s="1"/>
  <c r="Q50" i="1"/>
  <c r="O58" i="1" s="1"/>
  <c r="Q53" i="4"/>
  <c r="O59" i="4" s="1"/>
  <c r="Q53" i="1"/>
  <c r="O59" i="1" s="1"/>
  <c r="P53" i="4"/>
  <c r="N59" i="4" s="1"/>
  <c r="Q50" i="4"/>
  <c r="O58" i="4" s="1"/>
  <c r="P53" i="1"/>
  <c r="N59" i="1" s="1"/>
  <c r="P53" i="3"/>
  <c r="N59" i="3" s="1"/>
  <c r="P50" i="1"/>
  <c r="N58" i="1" s="1"/>
  <c r="Q50" i="3"/>
  <c r="O58" i="3" s="1"/>
  <c r="P50" i="3"/>
  <c r="N58" i="3" s="1"/>
</calcChain>
</file>

<file path=xl/sharedStrings.xml><?xml version="1.0" encoding="utf-8"?>
<sst xmlns="http://schemas.openxmlformats.org/spreadsheetml/2006/main" count="376" uniqueCount="44">
  <si>
    <t>Date</t>
  </si>
  <si>
    <t>passage</t>
  </si>
  <si>
    <t>viabilité</t>
  </si>
  <si>
    <t>operateur</t>
  </si>
  <si>
    <t>Marlene</t>
  </si>
  <si>
    <t>J0</t>
  </si>
  <si>
    <t>J3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</si>
  <si>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</si>
  <si>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</si>
  <si>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</si>
  <si>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</si>
  <si>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</si>
  <si>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</si>
  <si>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</si>
  <si>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</si>
  <si>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</si>
  <si>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</si>
  <si>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</si>
  <si>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</si>
  <si>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</si>
  <si>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</si>
  <si>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</si>
  <si>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</si>
  <si>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</si>
  <si>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</si>
  <si>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</si>
  <si>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</si>
  <si>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</si>
  <si>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</si>
  <si>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</si>
  <si>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</si>
  <si>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</si>
  <si>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</si>
  <si>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</si>
  <si>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</si>
  <si>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</si>
  <si>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</si>
  <si>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</si>
  <si>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</si>
  <si>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</si>
  <si>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11mM/0,5mM</t>
  </si>
  <si>
    <t>Fold change</t>
  </si>
  <si>
    <t>Mean</t>
  </si>
  <si>
    <t>ectype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</si>
</sst>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7" x14ac:knownFonts="1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sz val="10"/>
      <name val="Comic Sans MS"/>
      <family val="4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0" fontId="9" fillId="0" borderId="0"/>
    <xf numFmtId="0" fontId="5" fillId="0" borderId="0"/>
    <xf numFmtId="0" fontId="16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</cellStyleXfs>
  <cellXfs count="81">
    <xf numFmtId="0" fontId="0" fillId="0" borderId="0" xfId="0"/>
    <xf numFmtId="0" fontId="6" fillId="0" borderId="0" xfId="0" applyFont="1" applyAlignment="1">
      <alignment horizontal="left"/>
    </xf>
    <xf numFmtId="1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1" applyFont="1" applyAlignment="1">
      <alignment horizontal="left"/>
    </xf>
    <xf numFmtId="0" fontId="6" fillId="0" borderId="2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9" fillId="0" borderId="0" xfId="1"/>
    <xf numFmtId="0" fontId="6" fillId="0" borderId="1" xfId="1" applyFont="1" applyBorder="1" applyAlignment="1">
      <alignment horizontal="left"/>
    </xf>
    <xf numFmtId="0" fontId="10" fillId="0" borderId="1" xfId="1" applyFont="1" applyBorder="1" applyAlignment="1" applyProtection="1">
      <alignment horizontal="center"/>
    </xf>
    <xf numFmtId="0" fontId="10" fillId="0" borderId="3" xfId="1" applyFont="1" applyBorder="1" applyAlignment="1" applyProtection="1">
      <alignment horizontal="center"/>
      <protection locked="0"/>
    </xf>
    <xf numFmtId="0" fontId="10" fillId="0" borderId="4" xfId="1" applyFont="1" applyBorder="1" applyAlignment="1">
      <alignment horizontal="center"/>
    </xf>
    <xf numFmtId="0" fontId="10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2" fontId="6" fillId="0" borderId="1" xfId="1" applyNumberFormat="1" applyFont="1" applyBorder="1" applyAlignment="1">
      <alignment horizontal="center"/>
    </xf>
    <xf numFmtId="0" fontId="5" fillId="0" borderId="0" xfId="2" applyFill="1"/>
    <xf numFmtId="0" fontId="11" fillId="0" borderId="0" xfId="0" applyFont="1" applyAlignment="1">
      <alignment horizontal="left"/>
    </xf>
    <xf numFmtId="0" fontId="11" fillId="0" borderId="0" xfId="1" applyFont="1" applyAlignment="1">
      <alignment horizontal="center"/>
    </xf>
    <xf numFmtId="0" fontId="10" fillId="0" borderId="0" xfId="1" applyFont="1" applyBorder="1" applyAlignment="1">
      <alignment horizontal="center"/>
    </xf>
    <xf numFmtId="0" fontId="12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12" fillId="0" borderId="1" xfId="1" applyFont="1" applyBorder="1" applyAlignment="1">
      <alignment horizontal="left"/>
    </xf>
    <xf numFmtId="0" fontId="10" fillId="0" borderId="1" xfId="1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4" fillId="0" borderId="0" xfId="1" applyFont="1" applyAlignment="1">
      <alignment horizontal="center"/>
    </xf>
    <xf numFmtId="0" fontId="6" fillId="2" borderId="0" xfId="1" applyFont="1" applyFill="1" applyAlignment="1">
      <alignment horizontal="left"/>
    </xf>
    <xf numFmtId="0" fontId="6" fillId="2" borderId="0" xfId="1" applyFont="1" applyFill="1" applyAlignment="1">
      <alignment horizontal="center"/>
    </xf>
    <xf numFmtId="0" fontId="12" fillId="2" borderId="0" xfId="1" applyFont="1" applyFill="1" applyAlignment="1">
      <alignment horizontal="center"/>
    </xf>
    <xf numFmtId="0" fontId="14" fillId="2" borderId="0" xfId="1" applyFont="1" applyFill="1" applyAlignment="1">
      <alignment horizontal="center"/>
    </xf>
    <xf numFmtId="2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/>
    </xf>
    <xf numFmtId="0" fontId="6" fillId="0" borderId="0" xfId="1" applyFont="1" applyFill="1" applyAlignment="1">
      <alignment horizontal="center"/>
    </xf>
    <xf numFmtId="165" fontId="6" fillId="0" borderId="0" xfId="1" applyNumberFormat="1" applyFont="1" applyFill="1" applyAlignment="1">
      <alignment horizontal="center"/>
    </xf>
    <xf numFmtId="165" fontId="12" fillId="0" borderId="0" xfId="1" applyNumberFormat="1" applyFont="1" applyAlignment="1">
      <alignment horizontal="center"/>
    </xf>
    <xf numFmtId="2" fontId="14" fillId="0" borderId="5" xfId="1" applyNumberFormat="1" applyFont="1" applyBorder="1" applyAlignment="1">
      <alignment horizontal="center"/>
    </xf>
    <xf numFmtId="2" fontId="6" fillId="0" borderId="6" xfId="1" applyNumberFormat="1" applyFont="1" applyBorder="1" applyAlignment="1">
      <alignment horizontal="center"/>
    </xf>
    <xf numFmtId="0" fontId="10" fillId="0" borderId="0" xfId="1" applyFont="1" applyFill="1" applyBorder="1" applyAlignment="1">
      <alignment horizontal="center"/>
    </xf>
    <xf numFmtId="0" fontId="12" fillId="0" borderId="1" xfId="1" applyFont="1" applyFill="1" applyBorder="1" applyAlignment="1">
      <alignment horizontal="center"/>
    </xf>
    <xf numFmtId="0" fontId="6" fillId="0" borderId="6" xfId="1" applyFont="1" applyBorder="1" applyAlignment="1">
      <alignment horizontal="center"/>
    </xf>
    <xf numFmtId="0" fontId="6" fillId="0" borderId="7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15" fillId="0" borderId="0" xfId="1" applyFont="1" applyBorder="1" applyAlignment="1">
      <alignment horizontal="center"/>
    </xf>
    <xf numFmtId="1" fontId="6" fillId="0" borderId="0" xfId="1" applyNumberFormat="1" applyFont="1" applyFill="1" applyAlignment="1">
      <alignment horizontal="center"/>
    </xf>
    <xf numFmtId="165" fontId="6" fillId="0" borderId="0" xfId="1" applyNumberFormat="1" applyFont="1" applyFill="1" applyBorder="1" applyAlignment="1">
      <alignment horizontal="center"/>
    </xf>
    <xf numFmtId="165" fontId="6" fillId="0" borderId="5" xfId="1" applyNumberFormat="1" applyFont="1" applyBorder="1" applyAlignment="1">
      <alignment horizontal="center"/>
    </xf>
    <xf numFmtId="165" fontId="6" fillId="0" borderId="0" xfId="1" applyNumberFormat="1" applyFont="1" applyAlignment="1">
      <alignment horizontal="center"/>
    </xf>
    <xf numFmtId="2" fontId="12" fillId="0" borderId="6" xfId="1" applyNumberFormat="1" applyFont="1" applyBorder="1" applyAlignment="1">
      <alignment horizontal="center"/>
    </xf>
    <xf numFmtId="0" fontId="6" fillId="0" borderId="9" xfId="1" applyFont="1" applyBorder="1" applyAlignment="1">
      <alignment horizontal="left"/>
    </xf>
    <xf numFmtId="0" fontId="6" fillId="0" borderId="10" xfId="1" applyFont="1" applyBorder="1" applyAlignment="1">
      <alignment horizontal="left"/>
    </xf>
    <xf numFmtId="1" fontId="6" fillId="0" borderId="0" xfId="1" applyNumberFormat="1" applyFont="1" applyBorder="1" applyAlignment="1">
      <alignment horizontal="center"/>
    </xf>
    <xf numFmtId="0" fontId="12" fillId="0" borderId="0" xfId="1" applyFont="1" applyFill="1" applyAlignment="1">
      <alignment horizontal="left"/>
    </xf>
    <xf numFmtId="0" fontId="12" fillId="0" borderId="11" xfId="1" applyFont="1" applyBorder="1" applyAlignment="1">
      <alignment horizontal="center"/>
    </xf>
    <xf numFmtId="2" fontId="12" fillId="0" borderId="11" xfId="1" applyNumberFormat="1" applyFont="1" applyBorder="1" applyAlignment="1">
      <alignment horizontal="center"/>
    </xf>
    <xf numFmtId="0" fontId="6" fillId="0" borderId="5" xfId="1" applyFont="1" applyBorder="1" applyAlignment="1">
      <alignment horizontal="left"/>
    </xf>
    <xf numFmtId="0" fontId="13" fillId="0" borderId="0" xfId="1" applyFont="1" applyAlignment="1">
      <alignment horizontal="left"/>
    </xf>
    <xf numFmtId="0" fontId="6" fillId="0" borderId="0" xfId="1" applyFont="1" applyFill="1" applyAlignment="1">
      <alignment horizontal="left"/>
    </xf>
    <xf numFmtId="0" fontId="6" fillId="0" borderId="0" xfId="1" applyFont="1" applyFill="1" applyBorder="1" applyAlignment="1">
      <alignment horizontal="left"/>
    </xf>
    <xf numFmtId="2" fontId="6" fillId="0" borderId="0" xfId="1" applyNumberFormat="1" applyFont="1" applyBorder="1" applyAlignment="1">
      <alignment horizontal="center"/>
    </xf>
    <xf numFmtId="164" fontId="6" fillId="0" borderId="0" xfId="1" applyNumberFormat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12" fillId="0" borderId="0" xfId="1" applyFont="1" applyBorder="1" applyAlignment="1">
      <alignment horizontal="center"/>
    </xf>
    <xf numFmtId="2" fontId="12" fillId="0" borderId="0" xfId="1" applyNumberFormat="1" applyFont="1" applyBorder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14" fontId="12" fillId="0" borderId="0" xfId="1" applyNumberFormat="1" applyFont="1" applyBorder="1" applyAlignment="1">
      <alignment horizontal="center"/>
    </xf>
    <xf numFmtId="1" fontId="6" fillId="0" borderId="0" xfId="1" applyNumberFormat="1" applyFont="1" applyAlignment="1">
      <alignment horizontal="center"/>
    </xf>
    <xf numFmtId="0" fontId="6" fillId="0" borderId="11" xfId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6" fillId="0" borderId="0" xfId="3" applyProtection="1">
      <protection locked="0"/>
    </xf>
    <xf numFmtId="0" fontId="16" fillId="0" borderId="0" xfId="3" applyProtection="1">
      <protection locked="0"/>
    </xf>
    <xf numFmtId="0" fontId="6" fillId="0" borderId="1" xfId="0" applyFont="1" applyBorder="1" applyAlignment="1">
      <alignment horizontal="left"/>
    </xf>
    <xf numFmtId="0" fontId="4" fillId="0" borderId="0" xfId="4" applyProtection="1">
      <protection locked="0"/>
    </xf>
    <xf numFmtId="0" fontId="0" fillId="3" borderId="0" xfId="0" applyFill="1" applyProtection="1">
      <protection locked="0"/>
    </xf>
  </cellXfs>
  <cellStyles count="9">
    <cellStyle name="Normal" xfId="0" builtinId="0"/>
    <cellStyle name="Normal 2" xfId="3"/>
    <cellStyle name="Normal 2 2" xfId="2"/>
    <cellStyle name="Normal 3" xfId="4"/>
    <cellStyle name="Normal 4" xfId="5"/>
    <cellStyle name="Normal 5" xfId="7"/>
    <cellStyle name="Normal 6" xfId="1"/>
    <cellStyle name="Normal 7" xfId="6"/>
    <cellStyle name="Normal 8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-1.6777807052660809</c:v>
                </c:pt>
                <c:pt idx="1">
                  <c:v>-1.1106982974936896</c:v>
                </c:pt>
                <c:pt idx="2">
                  <c:v>-0.60906489289662091</c:v>
                </c:pt>
                <c:pt idx="3">
                  <c:v>-6.575411897692876E-2</c:v>
                </c:pt>
                <c:pt idx="4">
                  <c:v>0.20897851727625352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280096"/>
        <c:axId val="282280488"/>
      </c:scatterChart>
      <c:valAx>
        <c:axId val="28228009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82280488"/>
        <c:crosses val="autoZero"/>
        <c:crossBetween val="midCat"/>
      </c:valAx>
      <c:valAx>
        <c:axId val="28228048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822800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siPRC1!$G$9:$G$13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siPRC1!$H$9:$H$13</c:f>
              <c:numCache>
                <c:formatCode>0.00</c:formatCode>
                <c:ptCount val="5"/>
                <c:pt idx="0">
                  <c:v>-1.6777807052660809</c:v>
                </c:pt>
                <c:pt idx="1">
                  <c:v>-1.1106982974936896</c:v>
                </c:pt>
                <c:pt idx="2">
                  <c:v>-0.60906489289662091</c:v>
                </c:pt>
                <c:pt idx="3">
                  <c:v>-6.575411897692876E-2</c:v>
                </c:pt>
                <c:pt idx="4">
                  <c:v>0.20897851727625352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427168"/>
        <c:axId val="290642376"/>
      </c:scatterChart>
      <c:valAx>
        <c:axId val="28742716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90642376"/>
        <c:crosses val="autoZero"/>
        <c:crossBetween val="midCat"/>
      </c:valAx>
      <c:valAx>
        <c:axId val="29064237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874271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siPRC1!$C$65:$C$68</c:f>
                <c:numCache>
                  <c:formatCode>General</c:formatCode>
                  <c:ptCount val="4"/>
                  <c:pt idx="0">
                    <c:v>0.15815957270132816</c:v>
                  </c:pt>
                  <c:pt idx="1">
                    <c:v>0.26865742890204869</c:v>
                  </c:pt>
                  <c:pt idx="2">
                    <c:v>0.92041410131379275</c:v>
                  </c:pt>
                  <c:pt idx="3">
                    <c:v>0.36957107840316028</c:v>
                  </c:pt>
                </c:numCache>
              </c:numRef>
            </c:plus>
            <c:minus>
              <c:numRef>
                <c:f>siPRC1!$C$65:$C$68</c:f>
                <c:numCache>
                  <c:formatCode>General</c:formatCode>
                  <c:ptCount val="4"/>
                  <c:pt idx="0">
                    <c:v>0.15815957270132816</c:v>
                  </c:pt>
                  <c:pt idx="1">
                    <c:v>0.26865742890204869</c:v>
                  </c:pt>
                  <c:pt idx="2">
                    <c:v>0.92041410131379275</c:v>
                  </c:pt>
                  <c:pt idx="3">
                    <c:v>0.36957107840316028</c:v>
                  </c:pt>
                </c:numCache>
              </c:numRef>
            </c:minus>
          </c:errBars>
          <c:cat>
            <c:strRef>
              <c:f>(siPRC1!$A$65,siPRC1!$A$66,siPRC1!$A$67,siPRC1!$A$68)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siPRC1!$B$65:$B$68</c:f>
              <c:numCache>
                <c:formatCode>0.0</c:formatCode>
                <c:ptCount val="4"/>
                <c:pt idx="0">
                  <c:v>2.3823283216743896</c:v>
                </c:pt>
                <c:pt idx="1">
                  <c:v>1.7127898900492087</c:v>
                </c:pt>
                <c:pt idx="2">
                  <c:v>4.724511731552929</c:v>
                </c:pt>
                <c:pt idx="3">
                  <c:v>5.5475400170271953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643160"/>
        <c:axId val="290643552"/>
      </c:barChart>
      <c:catAx>
        <c:axId val="290643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90643552"/>
        <c:crosses val="autoZero"/>
        <c:auto val="1"/>
        <c:lblAlgn val="ctr"/>
        <c:lblOffset val="100"/>
        <c:noMultiLvlLbl val="0"/>
      </c:catAx>
      <c:valAx>
        <c:axId val="2906435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siPRC1!$M$48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48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9064316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256"/>
          <c:y val="2.720080182307723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siPRC1!$O$58:$O$59</c:f>
                <c:numCache>
                  <c:formatCode>General</c:formatCode>
                  <c:ptCount val="2"/>
                  <c:pt idx="0">
                    <c:v>7.519592364138912E-2</c:v>
                  </c:pt>
                  <c:pt idx="1">
                    <c:v>0.17195184132394228</c:v>
                  </c:pt>
                </c:numCache>
              </c:numRef>
            </c:plus>
            <c:minus>
              <c:numRef>
                <c:f>siPRC1!$O$58:$O$59</c:f>
                <c:numCache>
                  <c:formatCode>General</c:formatCode>
                  <c:ptCount val="2"/>
                  <c:pt idx="0">
                    <c:v>7.519592364138912E-2</c:v>
                  </c:pt>
                  <c:pt idx="1">
                    <c:v>0.17195184132394228</c:v>
                  </c:pt>
                </c:numCache>
              </c:numRef>
            </c:minus>
          </c:errBars>
          <c:cat>
            <c:strRef>
              <c:f>siPRC1!$M$58:$M$59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siPRC1!$N$58:$N$59</c:f>
              <c:numCache>
                <c:formatCode>0.0</c:formatCode>
                <c:ptCount val="2"/>
                <c:pt idx="0">
                  <c:v>0.71699406541401878</c:v>
                </c:pt>
                <c:pt idx="1">
                  <c:v>1.1949789299860381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644336"/>
        <c:axId val="290644728"/>
      </c:barChart>
      <c:catAx>
        <c:axId val="29064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90644728"/>
        <c:crosses val="autoZero"/>
        <c:auto val="1"/>
        <c:lblAlgn val="ctr"/>
        <c:lblOffset val="100"/>
        <c:noMultiLvlLbl val="0"/>
      </c:catAx>
      <c:valAx>
        <c:axId val="2906447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siPRC1!$M$57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9064433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siNTP!$C$65:$C$68</c:f>
                <c:numCache>
                  <c:formatCode>General</c:formatCode>
                  <c:ptCount val="4"/>
                  <c:pt idx="0">
                    <c:v>0.18880343110565237</c:v>
                  </c:pt>
                  <c:pt idx="1">
                    <c:v>9.7934803102811732E-2</c:v>
                  </c:pt>
                  <c:pt idx="2">
                    <c:v>0.60858617161025752</c:v>
                  </c:pt>
                  <c:pt idx="3">
                    <c:v>0.65458672407510154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0.18880343110565237</c:v>
                  </c:pt>
                  <c:pt idx="1">
                    <c:v>9.7934803102811732E-2</c:v>
                  </c:pt>
                  <c:pt idx="2">
                    <c:v>0.60858617161025752</c:v>
                  </c:pt>
                  <c:pt idx="3">
                    <c:v>0.65458672407510154</c:v>
                  </c:pt>
                </c:numCache>
              </c:numRef>
            </c:minus>
          </c:errBars>
          <c:cat>
            <c:strRef>
              <c:f>(siNTP!$A$65,siNTP!$A$66,siNTP!$A$67,siNTP!$A$68)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siNTP!$B$65:$B$68</c:f>
              <c:numCache>
                <c:formatCode>0.0</c:formatCode>
                <c:ptCount val="4"/>
                <c:pt idx="0">
                  <c:v>2.4171111154233142</c:v>
                </c:pt>
                <c:pt idx="1">
                  <c:v>2.4209655275141504</c:v>
                </c:pt>
                <c:pt idx="2">
                  <c:v>5.6403875551725919</c:v>
                </c:pt>
                <c:pt idx="3">
                  <c:v>6.9782423878281277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281272"/>
        <c:axId val="282281664"/>
      </c:barChart>
      <c:catAx>
        <c:axId val="282281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82281664"/>
        <c:crosses val="autoZero"/>
        <c:auto val="1"/>
        <c:lblAlgn val="ctr"/>
        <c:lblOffset val="100"/>
        <c:noMultiLvlLbl val="0"/>
      </c:catAx>
      <c:valAx>
        <c:axId val="2822816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48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822812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256"/>
          <c:y val="2.720080182307723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siNTP!$O$58:$O$59</c:f>
                <c:numCache>
                  <c:formatCode>General</c:formatCode>
                  <c:ptCount val="2"/>
                  <c:pt idx="0">
                    <c:v>4.4245194598384718E-2</c:v>
                  </c:pt>
                  <c:pt idx="1">
                    <c:v>8.6846337396730269E-2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4.4245194598384718E-2</c:v>
                  </c:pt>
                  <c:pt idx="1">
                    <c:v>8.6846337396730269E-2</c:v>
                  </c:pt>
                </c:numCache>
              </c:numRef>
            </c:minus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1.003686080524794</c:v>
                </c:pt>
                <c:pt idx="1">
                  <c:v>1.2403314173884414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282448"/>
        <c:axId val="282282840"/>
      </c:barChart>
      <c:catAx>
        <c:axId val="28228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82282840"/>
        <c:crosses val="autoZero"/>
        <c:auto val="1"/>
        <c:lblAlgn val="ctr"/>
        <c:lblOffset val="100"/>
        <c:noMultiLvlLbl val="0"/>
      </c:catAx>
      <c:valAx>
        <c:axId val="2822828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8228244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siCDKN2A!$G$9:$G$13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siCDKN2A!$H$9:$H$13</c:f>
              <c:numCache>
                <c:formatCode>0.00</c:formatCode>
                <c:ptCount val="5"/>
                <c:pt idx="0">
                  <c:v>-1.6777807052660809</c:v>
                </c:pt>
                <c:pt idx="1">
                  <c:v>-1.1106982974936896</c:v>
                </c:pt>
                <c:pt idx="2">
                  <c:v>-0.60906489289662091</c:v>
                </c:pt>
                <c:pt idx="3">
                  <c:v>-6.575411897692876E-2</c:v>
                </c:pt>
                <c:pt idx="4">
                  <c:v>0.20897851727625352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423640"/>
        <c:axId val="287424032"/>
      </c:scatterChart>
      <c:valAx>
        <c:axId val="28742364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87424032"/>
        <c:crosses val="autoZero"/>
        <c:crossBetween val="midCat"/>
      </c:valAx>
      <c:valAx>
        <c:axId val="28742403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874236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siCDKN2A!$C$65:$C$68</c:f>
                <c:numCache>
                  <c:formatCode>General</c:formatCode>
                  <c:ptCount val="4"/>
                  <c:pt idx="0">
                    <c:v>0.29773310215715831</c:v>
                  </c:pt>
                  <c:pt idx="1">
                    <c:v>9.3312451924303902E-2</c:v>
                  </c:pt>
                  <c:pt idx="2">
                    <c:v>0.90094644768229726</c:v>
                  </c:pt>
                  <c:pt idx="3">
                    <c:v>9.637253857527045E-2</c:v>
                  </c:pt>
                </c:numCache>
              </c:numRef>
            </c:plus>
            <c:minus>
              <c:numRef>
                <c:f>siCDKN2A!$C$65:$C$68</c:f>
                <c:numCache>
                  <c:formatCode>General</c:formatCode>
                  <c:ptCount val="4"/>
                  <c:pt idx="0">
                    <c:v>0.29773310215715831</c:v>
                  </c:pt>
                  <c:pt idx="1">
                    <c:v>9.3312451924303902E-2</c:v>
                  </c:pt>
                  <c:pt idx="2">
                    <c:v>0.90094644768229726</c:v>
                  </c:pt>
                  <c:pt idx="3">
                    <c:v>9.637253857527045E-2</c:v>
                  </c:pt>
                </c:numCache>
              </c:numRef>
            </c:minus>
          </c:errBars>
          <c:cat>
            <c:strRef>
              <c:f>(siCDKN2A!$A$65,siCDKN2A!$A$66,siCDKN2A!$A$67,siCDKN2A!$A$68)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siCDKN2A!$B$65:$B$68</c:f>
              <c:numCache>
                <c:formatCode>0.0</c:formatCode>
                <c:ptCount val="4"/>
                <c:pt idx="0">
                  <c:v>1.8784607481007505</c:v>
                </c:pt>
                <c:pt idx="1">
                  <c:v>2.4872601904828686</c:v>
                </c:pt>
                <c:pt idx="2">
                  <c:v>5.3721683631031896</c:v>
                </c:pt>
                <c:pt idx="3">
                  <c:v>8.0360743554357175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424816"/>
        <c:axId val="287425208"/>
      </c:barChart>
      <c:catAx>
        <c:axId val="28742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87425208"/>
        <c:crosses val="autoZero"/>
        <c:auto val="1"/>
        <c:lblAlgn val="ctr"/>
        <c:lblOffset val="100"/>
        <c:noMultiLvlLbl val="0"/>
      </c:catAx>
      <c:valAx>
        <c:axId val="2874252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siCDKN2A!$M$48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48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874248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256"/>
          <c:y val="2.720080182307723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siCDKN2A!$O$58:$O$59</c:f>
                <c:numCache>
                  <c:formatCode>General</c:formatCode>
                  <c:ptCount val="2"/>
                  <c:pt idx="0">
                    <c:v>0.23714870371699559</c:v>
                  </c:pt>
                  <c:pt idx="1">
                    <c:v>0.24829992774602483</c:v>
                  </c:pt>
                </c:numCache>
              </c:numRef>
            </c:plus>
            <c:minus>
              <c:numRef>
                <c:f>siCDKN2A!$O$58:$O$59</c:f>
                <c:numCache>
                  <c:formatCode>General</c:formatCode>
                  <c:ptCount val="2"/>
                  <c:pt idx="0">
                    <c:v>0.23714870371699559</c:v>
                  </c:pt>
                  <c:pt idx="1">
                    <c:v>0.24829992774602483</c:v>
                  </c:pt>
                </c:numCache>
              </c:numRef>
            </c:minus>
          </c:errBars>
          <c:cat>
            <c:strRef>
              <c:f>siCDKN2A!$M$58:$M$59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siCDKN2A!$N$58:$N$59</c:f>
              <c:numCache>
                <c:formatCode>0.0</c:formatCode>
                <c:ptCount val="2"/>
                <c:pt idx="0">
                  <c:v>1.3490786504714996</c:v>
                </c:pt>
                <c:pt idx="1">
                  <c:v>1.5236030028287562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425992"/>
        <c:axId val="287426384"/>
      </c:barChart>
      <c:catAx>
        <c:axId val="287425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87426384"/>
        <c:crosses val="autoZero"/>
        <c:auto val="1"/>
        <c:lblAlgn val="ctr"/>
        <c:lblOffset val="100"/>
        <c:noMultiLvlLbl val="0"/>
      </c:catAx>
      <c:valAx>
        <c:axId val="2874263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siCDKN2A!$M$57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874259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siHNF4A!$G$9:$G$13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siHNF4A!$H$9:$H$13</c:f>
              <c:numCache>
                <c:formatCode>0.00</c:formatCode>
                <c:ptCount val="5"/>
                <c:pt idx="0">
                  <c:v>-1.6777807052660809</c:v>
                </c:pt>
                <c:pt idx="1">
                  <c:v>-1.1106982974936896</c:v>
                </c:pt>
                <c:pt idx="2">
                  <c:v>-0.60906489289662091</c:v>
                </c:pt>
                <c:pt idx="3">
                  <c:v>-6.575411897692876E-2</c:v>
                </c:pt>
                <c:pt idx="4">
                  <c:v>0.20897851727625352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114392"/>
        <c:axId val="362114784"/>
      </c:scatterChart>
      <c:valAx>
        <c:axId val="3621143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62114784"/>
        <c:crosses val="autoZero"/>
        <c:crossBetween val="midCat"/>
      </c:valAx>
      <c:valAx>
        <c:axId val="36211478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621143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siHNF4A!$C$65:$C$68</c:f>
                <c:numCache>
                  <c:formatCode>General</c:formatCode>
                  <c:ptCount val="4"/>
                  <c:pt idx="0">
                    <c:v>0.44769911186572692</c:v>
                  </c:pt>
                  <c:pt idx="1">
                    <c:v>0.39186544991340932</c:v>
                  </c:pt>
                  <c:pt idx="2">
                    <c:v>0.82251271131746595</c:v>
                  </c:pt>
                  <c:pt idx="3">
                    <c:v>0.54645918291745987</c:v>
                  </c:pt>
                </c:numCache>
              </c:numRef>
            </c:plus>
            <c:minus>
              <c:numRef>
                <c:f>siHNF4A!$C$65:$C$68</c:f>
                <c:numCache>
                  <c:formatCode>General</c:formatCode>
                  <c:ptCount val="4"/>
                  <c:pt idx="0">
                    <c:v>0.44769911186572692</c:v>
                  </c:pt>
                  <c:pt idx="1">
                    <c:v>0.39186544991340932</c:v>
                  </c:pt>
                  <c:pt idx="2">
                    <c:v>0.82251271131746595</c:v>
                  </c:pt>
                  <c:pt idx="3">
                    <c:v>0.54645918291745987</c:v>
                  </c:pt>
                </c:numCache>
              </c:numRef>
            </c:minus>
          </c:errBars>
          <c:cat>
            <c:strRef>
              <c:f>(siHNF4A!$A$65,siHNF4A!$A$66,siHNF4A!$A$67,siHNF4A!$A$68)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siHNF4A!$B$65:$B$68</c:f>
              <c:numCache>
                <c:formatCode>0.0</c:formatCode>
                <c:ptCount val="4"/>
                <c:pt idx="0">
                  <c:v>2.2114864342699829</c:v>
                </c:pt>
                <c:pt idx="1">
                  <c:v>2.0076794487629517</c:v>
                </c:pt>
                <c:pt idx="2">
                  <c:v>5.070990081099267</c:v>
                </c:pt>
                <c:pt idx="3">
                  <c:v>6.9442897152602443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115568"/>
        <c:axId val="362115960"/>
      </c:barChart>
      <c:catAx>
        <c:axId val="36211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62115960"/>
        <c:crosses val="autoZero"/>
        <c:auto val="1"/>
        <c:lblAlgn val="ctr"/>
        <c:lblOffset val="100"/>
        <c:noMultiLvlLbl val="0"/>
      </c:catAx>
      <c:valAx>
        <c:axId val="3621159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siHNF4A!$M$48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48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621155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256"/>
          <c:y val="2.720080182307723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siHNF4A!$O$58:$O$59</c:f>
                <c:numCache>
                  <c:formatCode>General</c:formatCode>
                  <c:ptCount val="2"/>
                  <c:pt idx="0">
                    <c:v>0.15509422061655359</c:v>
                  </c:pt>
                  <c:pt idx="1">
                    <c:v>0.13137186360479056</c:v>
                  </c:pt>
                </c:numCache>
              </c:numRef>
            </c:plus>
            <c:minus>
              <c:numRef>
                <c:f>siHNF4A!$O$58:$O$59</c:f>
                <c:numCache>
                  <c:formatCode>General</c:formatCode>
                  <c:ptCount val="2"/>
                  <c:pt idx="0">
                    <c:v>0.15509422061655359</c:v>
                  </c:pt>
                  <c:pt idx="1">
                    <c:v>0.13137186360479056</c:v>
                  </c:pt>
                </c:numCache>
              </c:numRef>
            </c:minus>
          </c:errBars>
          <c:cat>
            <c:strRef>
              <c:f>siHNF4A!$M$58:$M$59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siHNF4A!$N$58:$N$59</c:f>
              <c:numCache>
                <c:formatCode>0.0</c:formatCode>
                <c:ptCount val="2"/>
                <c:pt idx="0">
                  <c:v>0.91566961413819803</c:v>
                </c:pt>
                <c:pt idx="1">
                  <c:v>1.3822736789625247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116744"/>
        <c:axId val="362117136"/>
      </c:barChart>
      <c:catAx>
        <c:axId val="362116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62117136"/>
        <c:crosses val="autoZero"/>
        <c:auto val="1"/>
        <c:lblAlgn val="ctr"/>
        <c:lblOffset val="100"/>
        <c:noMultiLvlLbl val="0"/>
      </c:catAx>
      <c:valAx>
        <c:axId val="3621171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siHNF4A!$M$57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621167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</xdr:row>
      <xdr:rowOff>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</xdr:row>
      <xdr:rowOff>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</xdr:row>
      <xdr:rowOff>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</xdr:row>
      <xdr:rowOff>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P10-PC141\Profils\profils\marlene\Mes%20documents\Endo%20cell-betaTrophin\ELISA\Insulin%20secretion%20Human%20beta%20cell%20line%20october%20marianas%20formu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"/>
      <sheetName val="September (2)"/>
      <sheetName val="October"/>
      <sheetName val="October (2)"/>
      <sheetName val="November 7"/>
      <sheetName val="November 7 (3)"/>
      <sheetName val="November 18"/>
      <sheetName val="November 18 (2)"/>
      <sheetName val="February"/>
      <sheetName val="Sheet3"/>
      <sheetName val="February (2)"/>
      <sheetName val="February (3)"/>
      <sheetName val="February (4)"/>
      <sheetName val="juillet P59"/>
      <sheetName val="juillet P66"/>
      <sheetName val="juillet P88"/>
      <sheetName val="sept P64 P73"/>
      <sheetName val="sept P64 P73 (2)"/>
      <sheetName val="sept P64bis"/>
      <sheetName val="multislip P74"/>
      <sheetName val="multislip P82"/>
      <sheetName val="nov P81"/>
      <sheetName val="nov P81 (2)"/>
      <sheetName val="dec2014 P73"/>
      <sheetName val="dec2014 P73 MEL"/>
      <sheetName val="dec2014 P75"/>
      <sheetName val="dec2014 P75 MEL"/>
      <sheetName val="dec2014 P76-77"/>
      <sheetName val="dec2014 P76-77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1">
          <cell r="A51" t="str">
            <v>0,5 mM Glc</v>
          </cell>
        </row>
        <row r="52">
          <cell r="A52" t="str">
            <v>11 mM Glc</v>
          </cell>
        </row>
        <row r="53">
          <cell r="A53" t="str">
            <v>11 mM Glc + FSK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zoomScale="70" zoomScaleNormal="70" workbookViewId="0">
      <selection activeCell="G5" sqref="G5"/>
    </sheetView>
  </sheetViews>
  <sheetFormatPr baseColWidth="10" defaultColWidth="8.75" defaultRowHeight="12.75" x14ac:dyDescent="0.2"/>
  <cols>
    <col min="1" max="1" width="28.125" style="8" customWidth="1"/>
    <col min="2" max="2" width="9" style="10" bestFit="1" customWidth="1"/>
    <col min="3" max="3" width="11.875" style="10" bestFit="1" customWidth="1"/>
    <col min="4" max="4" width="6" style="10" bestFit="1" customWidth="1"/>
    <col min="5" max="5" width="6.875" style="10" customWidth="1"/>
    <col min="6" max="8" width="11" style="10" bestFit="1" customWidth="1"/>
    <col min="9" max="9" width="12.125" style="10" bestFit="1" customWidth="1"/>
    <col min="10" max="10" width="12" style="10" bestFit="1" customWidth="1"/>
    <col min="11" max="11" width="12.125" style="10" bestFit="1" customWidth="1"/>
    <col min="12" max="12" width="13" style="10" bestFit="1" customWidth="1"/>
    <col min="13" max="13" width="14.875" style="10" bestFit="1" customWidth="1"/>
    <col min="14" max="14" width="13.75" style="10" bestFit="1" customWidth="1"/>
    <col min="15" max="15" width="14" style="10" customWidth="1"/>
    <col min="16" max="16" width="11.375" style="10" customWidth="1"/>
    <col min="17" max="17" width="10.375" style="10" bestFit="1" customWidth="1"/>
    <col min="18" max="16384" width="8.75" style="10"/>
  </cols>
  <sheetData>
    <row r="1" spans="1:20" s="3" customFormat="1" x14ac:dyDescent="0.2">
      <c r="A1" s="1" t="s">
        <v>0</v>
      </c>
      <c r="B1" s="2">
        <v>42499</v>
      </c>
    </row>
    <row r="2" spans="1:20" s="3" customFormat="1" x14ac:dyDescent="0.2">
      <c r="A2" s="1" t="s">
        <v>1</v>
      </c>
      <c r="B2" s="3">
        <v>73</v>
      </c>
      <c r="C2" s="4"/>
      <c r="E2" s="5" t="s">
        <v>2</v>
      </c>
    </row>
    <row r="3" spans="1:20" s="3" customFormat="1" ht="15" x14ac:dyDescent="0.3">
      <c r="A3" s="1" t="s">
        <v>3</v>
      </c>
      <c r="B3" s="3" t="s">
        <v>4</v>
      </c>
      <c r="D3" s="6" t="s">
        <v>5</v>
      </c>
      <c r="E3" s="80">
        <v>6654400</v>
      </c>
      <c r="F3" s="80">
        <v>6268776</v>
      </c>
      <c r="H3" s="76"/>
      <c r="I3" s="76"/>
    </row>
    <row r="4" spans="1:20" s="3" customFormat="1" ht="15.75" x14ac:dyDescent="0.3">
      <c r="A4" s="1"/>
      <c r="D4" s="6" t="s">
        <v>6</v>
      </c>
      <c r="E4">
        <v>3723520</v>
      </c>
      <c r="F4">
        <v>3549928</v>
      </c>
      <c r="H4" s="79"/>
      <c r="I4" s="79"/>
    </row>
    <row r="5" spans="1:20" s="3" customFormat="1" x14ac:dyDescent="0.2">
      <c r="A5" s="1"/>
      <c r="D5" s="7"/>
      <c r="F5" s="7"/>
    </row>
    <row r="6" spans="1:20" ht="15" x14ac:dyDescent="0.3">
      <c r="B6" s="9"/>
      <c r="C6" s="9"/>
      <c r="D6" s="9"/>
      <c r="N6" s="11"/>
      <c r="O6" s="11"/>
      <c r="P6" s="11"/>
    </row>
    <row r="7" spans="1:20" ht="15" x14ac:dyDescent="0.3">
      <c r="A7" s="12" t="s">
        <v>7</v>
      </c>
      <c r="B7" s="13" t="s">
        <v>8</v>
      </c>
      <c r="C7" s="14" t="s">
        <v>9</v>
      </c>
      <c r="D7" s="14"/>
      <c r="E7" s="15" t="s">
        <v>10</v>
      </c>
      <c r="F7" s="16" t="s">
        <v>11</v>
      </c>
      <c r="G7" s="17" t="s">
        <v>12</v>
      </c>
      <c r="H7" s="17" t="s">
        <v>13</v>
      </c>
      <c r="N7" s="11"/>
      <c r="O7" s="11"/>
      <c r="P7" s="11"/>
    </row>
    <row r="8" spans="1:20" ht="15" x14ac:dyDescent="0.3">
      <c r="A8" s="78">
        <v>0</v>
      </c>
      <c r="B8" s="17">
        <v>0</v>
      </c>
      <c r="C8">
        <v>4.8000000000000001E-2</v>
      </c>
      <c r="D8">
        <v>5.3999999999999999E-2</v>
      </c>
      <c r="E8" s="18">
        <f t="shared" ref="E8:E13" si="0">AVERAGE(C8:D8)</f>
        <v>5.1000000000000004E-2</v>
      </c>
      <c r="F8" s="19"/>
      <c r="G8" s="17"/>
      <c r="H8" s="17"/>
      <c r="N8" s="11"/>
      <c r="O8" s="11"/>
      <c r="P8" s="11"/>
    </row>
    <row r="9" spans="1:20" ht="15" x14ac:dyDescent="0.3">
      <c r="A9" s="78">
        <v>3</v>
      </c>
      <c r="B9" s="19">
        <f>A9/23</f>
        <v>0.13043478260869565</v>
      </c>
      <c r="C9">
        <v>7.1999999999999995E-2</v>
      </c>
      <c r="D9">
        <v>7.1999999999999995E-2</v>
      </c>
      <c r="E9" s="18">
        <f t="shared" si="0"/>
        <v>7.1999999999999995E-2</v>
      </c>
      <c r="F9" s="19">
        <f>(E9-$E$8)</f>
        <v>2.0999999999999991E-2</v>
      </c>
      <c r="G9" s="19">
        <f>LOG(B9)</f>
        <v>-0.88460658129793046</v>
      </c>
      <c r="H9" s="19">
        <f>LOG(F9)</f>
        <v>-1.6777807052660809</v>
      </c>
      <c r="N9" s="11"/>
      <c r="O9" s="11"/>
      <c r="P9" s="11"/>
    </row>
    <row r="10" spans="1:20" ht="15" x14ac:dyDescent="0.3">
      <c r="A10" s="78">
        <v>9.74</v>
      </c>
      <c r="B10" s="19">
        <f t="shared" ref="B10:B13" si="1">A10/23</f>
        <v>0.42347826086956525</v>
      </c>
      <c r="C10">
        <v>0.127</v>
      </c>
      <c r="D10">
        <v>0.13</v>
      </c>
      <c r="E10" s="18">
        <f t="shared" si="0"/>
        <v>0.1285</v>
      </c>
      <c r="F10" s="19">
        <f>(E10-$E$8)</f>
        <v>7.7499999999999999E-2</v>
      </c>
      <c r="G10" s="19">
        <f>LOG(B10)</f>
        <v>-0.37316887913897734</v>
      </c>
      <c r="H10" s="19">
        <f>LOG(F10)</f>
        <v>-1.1106982974936896</v>
      </c>
      <c r="N10" s="11"/>
      <c r="O10" s="11"/>
      <c r="P10" s="11"/>
    </row>
    <row r="11" spans="1:20" ht="15" x14ac:dyDescent="0.3">
      <c r="A11" s="78">
        <v>29.8</v>
      </c>
      <c r="B11" s="19">
        <f t="shared" si="1"/>
        <v>1.2956521739130435</v>
      </c>
      <c r="C11">
        <v>0.29599999999999999</v>
      </c>
      <c r="D11">
        <v>0.29799999999999999</v>
      </c>
      <c r="E11" s="18">
        <f t="shared" si="0"/>
        <v>0.29699999999999999</v>
      </c>
      <c r="F11" s="19">
        <f>(E11-$E$8)</f>
        <v>0.246</v>
      </c>
      <c r="G11" s="19">
        <f>LOG(B11)</f>
        <v>0.11248842805866238</v>
      </c>
      <c r="H11" s="19">
        <f>LOG(F11)</f>
        <v>-0.60906489289662091</v>
      </c>
      <c r="N11" s="11"/>
      <c r="O11" s="11"/>
      <c r="P11" s="11"/>
      <c r="Q11" s="11"/>
      <c r="R11" s="11"/>
      <c r="S11" s="11"/>
      <c r="T11" s="11"/>
    </row>
    <row r="12" spans="1:20" ht="15" x14ac:dyDescent="0.3">
      <c r="A12" s="78">
        <v>104</v>
      </c>
      <c r="B12" s="19">
        <f t="shared" si="1"/>
        <v>4.5217391304347823</v>
      </c>
      <c r="C12">
        <v>0.92400000000000004</v>
      </c>
      <c r="D12">
        <v>0.89700000000000002</v>
      </c>
      <c r="E12" s="18">
        <f t="shared" si="0"/>
        <v>0.91050000000000009</v>
      </c>
      <c r="F12" s="19">
        <f>(E12-$E$8)</f>
        <v>0.85950000000000004</v>
      </c>
      <c r="G12" s="19">
        <f>LOG(B12)</f>
        <v>0.65530550328118742</v>
      </c>
      <c r="H12" s="19">
        <f>LOG(F12)</f>
        <v>-6.575411897692876E-2</v>
      </c>
      <c r="N12" s="11"/>
      <c r="O12" s="11"/>
      <c r="P12" s="11"/>
      <c r="Q12" s="11"/>
      <c r="R12" s="11"/>
      <c r="S12" s="11"/>
      <c r="T12" s="11"/>
    </row>
    <row r="13" spans="1:20" ht="15" x14ac:dyDescent="0.3">
      <c r="A13" s="78">
        <v>207</v>
      </c>
      <c r="B13" s="19">
        <f t="shared" si="1"/>
        <v>9</v>
      </c>
      <c r="C13">
        <v>1.66</v>
      </c>
      <c r="D13">
        <v>1.6779999999999999</v>
      </c>
      <c r="E13" s="18">
        <f t="shared" si="0"/>
        <v>1.669</v>
      </c>
      <c r="F13" s="19">
        <f>(E13-$E$8)</f>
        <v>1.6180000000000001</v>
      </c>
      <c r="G13" s="19">
        <f>LOG(B13)</f>
        <v>0.95424250943932487</v>
      </c>
      <c r="H13" s="19">
        <f>LOG(F13)</f>
        <v>0.20897851727625352</v>
      </c>
      <c r="N13" s="11"/>
    </row>
    <row r="14" spans="1:20" ht="15" x14ac:dyDescent="0.3">
      <c r="N14" s="11"/>
    </row>
    <row r="15" spans="1:20" ht="15" x14ac:dyDescent="0.3">
      <c r="A15" s="12" t="s">
        <v>14</v>
      </c>
      <c r="B15" s="18">
        <f>SLOPE(H9:H13,G9:G13)</f>
        <v>1.0256820017399304</v>
      </c>
      <c r="N15" s="11"/>
    </row>
    <row r="16" spans="1:20" ht="15" x14ac:dyDescent="0.25">
      <c r="A16" s="12" t="s">
        <v>15</v>
      </c>
      <c r="B16" s="18">
        <f>INTERCEPT(H9:H13,G9:G13)</f>
        <v>-0.74610072580085307</v>
      </c>
      <c r="C16" s="20"/>
      <c r="G16" s="20"/>
      <c r="H16" s="20"/>
    </row>
    <row r="17" spans="1:17" ht="15" x14ac:dyDescent="0.3">
      <c r="B17" s="11"/>
      <c r="C17" s="11"/>
      <c r="D17" s="11"/>
      <c r="E17" s="11"/>
      <c r="F17" s="11"/>
      <c r="G17" s="11"/>
    </row>
    <row r="18" spans="1:17" ht="15" x14ac:dyDescent="0.3">
      <c r="B18" s="11"/>
      <c r="C18" s="11"/>
      <c r="D18" s="11"/>
      <c r="E18" s="11"/>
      <c r="F18" s="11"/>
      <c r="G18" s="11"/>
    </row>
    <row r="19" spans="1:17" ht="23.25" x14ac:dyDescent="0.35">
      <c r="A19" s="21" t="s">
        <v>16</v>
      </c>
      <c r="B19" s="22"/>
      <c r="C19" s="22"/>
      <c r="K19" s="23"/>
      <c r="L19" s="24" t="s">
        <v>17</v>
      </c>
      <c r="M19" s="25"/>
    </row>
    <row r="20" spans="1:17" s="24" customFormat="1" x14ac:dyDescent="0.2">
      <c r="A20" s="26" t="s">
        <v>18</v>
      </c>
      <c r="B20" s="16" t="s">
        <v>19</v>
      </c>
      <c r="C20" s="16" t="s">
        <v>19</v>
      </c>
      <c r="D20" s="16" t="s">
        <v>20</v>
      </c>
      <c r="E20" s="27" t="s">
        <v>21</v>
      </c>
      <c r="F20" s="28" t="s">
        <v>13</v>
      </c>
      <c r="G20" s="28" t="s">
        <v>22</v>
      </c>
      <c r="H20" s="28" t="s">
        <v>23</v>
      </c>
      <c r="I20" s="16" t="s">
        <v>24</v>
      </c>
      <c r="J20" s="28" t="s">
        <v>25</v>
      </c>
      <c r="K20" s="28" t="s">
        <v>26</v>
      </c>
      <c r="L20" s="28" t="s">
        <v>27</v>
      </c>
      <c r="M20" s="29" t="s">
        <v>28</v>
      </c>
    </row>
    <row r="21" spans="1:17" s="31" customFormat="1" x14ac:dyDescent="0.2">
      <c r="A21" s="30"/>
      <c r="L21" s="32"/>
      <c r="M21" s="33"/>
    </row>
    <row r="22" spans="1:17" ht="15" x14ac:dyDescent="0.3">
      <c r="A22" s="8" t="s">
        <v>29</v>
      </c>
      <c r="B22">
        <v>0.35599999999999998</v>
      </c>
      <c r="C22">
        <v>0.38700000000000001</v>
      </c>
      <c r="D22" s="34">
        <f t="shared" ref="D22:D27" si="2">AVERAGE(B22:C22)</f>
        <v>0.3715</v>
      </c>
      <c r="E22" s="34">
        <f t="shared" ref="E22:E27" si="3">D22-E$8</f>
        <v>0.32050000000000001</v>
      </c>
      <c r="F22" s="34">
        <f>LOG(E22)</f>
        <v>-0.49417196614516379</v>
      </c>
      <c r="G22" s="35">
        <f>(F22-$B$16)/$B$15</f>
        <v>0.24562072769954654</v>
      </c>
      <c r="H22" s="35">
        <f>10^G22</f>
        <v>1.7604379725482926</v>
      </c>
      <c r="I22" s="36">
        <v>500</v>
      </c>
      <c r="J22" s="37">
        <f>(H22*I22)</f>
        <v>880.21898627414635</v>
      </c>
      <c r="K22" s="37">
        <f>(0.05*J22/1000)*1000</f>
        <v>44.010949313707322</v>
      </c>
      <c r="L22" s="38">
        <f>K22+K40+K50</f>
        <v>46.168311603938186</v>
      </c>
      <c r="M22" s="39">
        <f>(L22*1000000/50000)/1000</f>
        <v>0.92336623207876367</v>
      </c>
      <c r="N22" s="40"/>
    </row>
    <row r="23" spans="1:17" ht="15" x14ac:dyDescent="0.3">
      <c r="B23">
        <v>0.29699999999999999</v>
      </c>
      <c r="C23">
        <v>0.309</v>
      </c>
      <c r="D23" s="34">
        <f t="shared" si="2"/>
        <v>0.30299999999999999</v>
      </c>
      <c r="E23" s="34">
        <f t="shared" si="3"/>
        <v>0.252</v>
      </c>
      <c r="F23" s="34">
        <f t="shared" ref="F23:F27" si="4">LOG(E23)</f>
        <v>-0.59859945921845592</v>
      </c>
      <c r="G23" s="35">
        <f t="shared" ref="G23:G27" si="5">(F23-$B$16)/$B$15</f>
        <v>0.14380798954469443</v>
      </c>
      <c r="H23" s="35">
        <f t="shared" ref="H23:H27" si="6">10^G23</f>
        <v>1.3925409960259205</v>
      </c>
      <c r="I23" s="36">
        <v>500</v>
      </c>
      <c r="J23" s="37">
        <f t="shared" ref="J23:J27" si="7">(H23*I23)</f>
        <v>696.27049801296027</v>
      </c>
      <c r="K23" s="37">
        <f t="shared" ref="K23:K27" si="8">(0.05*J23/1000)*1000</f>
        <v>34.813524900648012</v>
      </c>
      <c r="L23" s="38">
        <f>K23+K41+K51</f>
        <v>36.680520736081654</v>
      </c>
      <c r="M23" s="39">
        <f t="shared" ref="M23:M27" si="9">(L23*1000000/50000)/1000</f>
        <v>0.73361041472163302</v>
      </c>
      <c r="N23" s="40"/>
    </row>
    <row r="24" spans="1:17" ht="15" x14ac:dyDescent="0.3">
      <c r="B24">
        <v>0.33900000000000002</v>
      </c>
      <c r="C24">
        <v>0.34200000000000003</v>
      </c>
      <c r="D24" s="34">
        <f t="shared" si="2"/>
        <v>0.34050000000000002</v>
      </c>
      <c r="E24" s="34">
        <f t="shared" si="3"/>
        <v>0.28950000000000004</v>
      </c>
      <c r="F24" s="34">
        <f t="shared" si="4"/>
        <v>-0.538351431936545</v>
      </c>
      <c r="G24" s="35">
        <f t="shared" si="5"/>
        <v>0.20254746940268969</v>
      </c>
      <c r="H24" s="35">
        <f t="shared" si="6"/>
        <v>1.5942171228499193</v>
      </c>
      <c r="I24" s="36">
        <v>500</v>
      </c>
      <c r="J24" s="37">
        <f t="shared" si="7"/>
        <v>797.1085614249597</v>
      </c>
      <c r="K24" s="37">
        <f t="shared" si="8"/>
        <v>39.855428071247985</v>
      </c>
      <c r="L24" s="38">
        <f t="shared" ref="L24:L27" si="10">K24+K42+K52</f>
        <v>41.766514066606142</v>
      </c>
      <c r="M24" s="39">
        <f t="shared" si="9"/>
        <v>0.83533028133212284</v>
      </c>
      <c r="N24" s="40"/>
    </row>
    <row r="25" spans="1:17" ht="15" x14ac:dyDescent="0.3">
      <c r="A25" s="8" t="s">
        <v>30</v>
      </c>
      <c r="B25">
        <v>0.29799999999999999</v>
      </c>
      <c r="C25">
        <v>0.29899999999999999</v>
      </c>
      <c r="D25" s="34">
        <f t="shared" si="2"/>
        <v>0.29849999999999999</v>
      </c>
      <c r="E25" s="34">
        <f t="shared" si="3"/>
        <v>0.2475</v>
      </c>
      <c r="F25" s="34">
        <f t="shared" si="4"/>
        <v>-0.6064247967304125</v>
      </c>
      <c r="G25" s="35">
        <f t="shared" si="5"/>
        <v>0.13617859027798021</v>
      </c>
      <c r="H25" s="35">
        <f t="shared" si="6"/>
        <v>1.3682913777605117</v>
      </c>
      <c r="I25" s="36">
        <v>500</v>
      </c>
      <c r="J25" s="37">
        <f t="shared" si="7"/>
        <v>684.14568888025588</v>
      </c>
      <c r="K25" s="37">
        <f t="shared" si="8"/>
        <v>34.207284444012792</v>
      </c>
      <c r="L25" s="38">
        <f t="shared" si="10"/>
        <v>39.553148394008176</v>
      </c>
      <c r="M25" s="39">
        <f t="shared" si="9"/>
        <v>0.7910629678801635</v>
      </c>
      <c r="N25" s="40"/>
    </row>
    <row r="26" spans="1:17" ht="15" x14ac:dyDescent="0.3">
      <c r="B26">
        <v>0.32</v>
      </c>
      <c r="C26">
        <v>0.30199999999999999</v>
      </c>
      <c r="D26" s="34">
        <f t="shared" si="2"/>
        <v>0.311</v>
      </c>
      <c r="E26" s="34">
        <f t="shared" si="3"/>
        <v>0.26</v>
      </c>
      <c r="F26" s="34">
        <f t="shared" si="4"/>
        <v>-0.58502665202918203</v>
      </c>
      <c r="G26" s="35">
        <f t="shared" si="5"/>
        <v>0.15704094787510234</v>
      </c>
      <c r="H26" s="35">
        <f t="shared" si="6"/>
        <v>1.4356247862435503</v>
      </c>
      <c r="I26" s="36">
        <v>500</v>
      </c>
      <c r="J26" s="37">
        <f t="shared" si="7"/>
        <v>717.81239312177513</v>
      </c>
      <c r="K26" s="37">
        <f t="shared" si="8"/>
        <v>35.890619656088759</v>
      </c>
      <c r="L26" s="38">
        <f t="shared" si="10"/>
        <v>40.600019969680631</v>
      </c>
      <c r="M26" s="39">
        <f t="shared" si="9"/>
        <v>0.81200039939361257</v>
      </c>
      <c r="N26" s="40"/>
    </row>
    <row r="27" spans="1:17" ht="15" x14ac:dyDescent="0.3">
      <c r="B27">
        <v>0.28599999999999998</v>
      </c>
      <c r="C27">
        <v>0.28999999999999998</v>
      </c>
      <c r="D27" s="34">
        <f t="shared" si="2"/>
        <v>0.28799999999999998</v>
      </c>
      <c r="E27" s="34">
        <f t="shared" si="3"/>
        <v>0.23699999999999999</v>
      </c>
      <c r="F27" s="34">
        <f t="shared" si="4"/>
        <v>-0.62525165398989613</v>
      </c>
      <c r="G27" s="35">
        <f t="shared" si="5"/>
        <v>0.11782313778144969</v>
      </c>
      <c r="H27" s="35">
        <f t="shared" si="6"/>
        <v>1.3116656271241469</v>
      </c>
      <c r="I27" s="36">
        <v>500</v>
      </c>
      <c r="J27" s="37">
        <f t="shared" si="7"/>
        <v>655.83281356207351</v>
      </c>
      <c r="K27" s="37">
        <f t="shared" si="8"/>
        <v>32.791640678103676</v>
      </c>
      <c r="L27" s="38">
        <f t="shared" si="10"/>
        <v>37.075153461369197</v>
      </c>
      <c r="M27" s="39">
        <f t="shared" si="9"/>
        <v>0.74150306922738385</v>
      </c>
      <c r="N27" s="40"/>
    </row>
    <row r="28" spans="1:17" ht="23.25" x14ac:dyDescent="0.35">
      <c r="A28" s="21" t="s">
        <v>16</v>
      </c>
      <c r="B28" s="72"/>
      <c r="C28" s="72"/>
      <c r="I28" s="36"/>
      <c r="J28" s="36"/>
      <c r="K28" s="41"/>
      <c r="L28" s="24" t="s">
        <v>17</v>
      </c>
      <c r="M28" s="25"/>
    </row>
    <row r="29" spans="1:17" s="24" customFormat="1" x14ac:dyDescent="0.2">
      <c r="A29" s="26" t="s">
        <v>18</v>
      </c>
      <c r="B29" s="73"/>
      <c r="C29" s="73"/>
      <c r="D29" s="16" t="s">
        <v>20</v>
      </c>
      <c r="E29" s="27" t="s">
        <v>21</v>
      </c>
      <c r="F29" s="28" t="s">
        <v>13</v>
      </c>
      <c r="G29" s="28" t="s">
        <v>22</v>
      </c>
      <c r="H29" s="28" t="s">
        <v>23</v>
      </c>
      <c r="I29" s="27" t="s">
        <v>24</v>
      </c>
      <c r="J29" s="42" t="s">
        <v>25</v>
      </c>
      <c r="K29" s="42" t="s">
        <v>26</v>
      </c>
      <c r="L29" s="28" t="s">
        <v>27</v>
      </c>
      <c r="M29" s="29" t="s">
        <v>28</v>
      </c>
    </row>
    <row r="30" spans="1:17" s="31" customFormat="1" x14ac:dyDescent="0.2">
      <c r="A30" s="30"/>
      <c r="B30" s="74"/>
      <c r="C30" s="74"/>
      <c r="L30" s="32"/>
      <c r="M30" s="33"/>
    </row>
    <row r="31" spans="1:17" ht="15" x14ac:dyDescent="0.3">
      <c r="A31" s="8" t="s">
        <v>29</v>
      </c>
      <c r="B31">
        <v>0.35599999999999998</v>
      </c>
      <c r="C31">
        <v>0.38700000000000001</v>
      </c>
      <c r="D31" s="34">
        <f t="shared" ref="D31:D36" si="11">AVERAGE(B31:C31)</f>
        <v>0.3715</v>
      </c>
      <c r="E31" s="34">
        <f t="shared" ref="E31:E36" si="12">D31-E$8</f>
        <v>0.32050000000000001</v>
      </c>
      <c r="F31" s="34">
        <f>LOG(E31)</f>
        <v>-0.49417196614516379</v>
      </c>
      <c r="G31" s="35">
        <f>(F31-$B$16)/$B$15</f>
        <v>0.24562072769954654</v>
      </c>
      <c r="H31" s="35">
        <f>10^G31</f>
        <v>1.7604379725482926</v>
      </c>
      <c r="I31" s="36">
        <v>500</v>
      </c>
      <c r="J31" s="37">
        <f>(H31*I31)</f>
        <v>880.21898627414635</v>
      </c>
      <c r="K31" s="37">
        <f>(0.05*J31/1000)*1000</f>
        <v>44.010949313707322</v>
      </c>
      <c r="L31" s="38">
        <f>K31+K50</f>
        <v>45.100608266644478</v>
      </c>
      <c r="M31" s="39">
        <f>(L31*1000000/50000)/1000</f>
        <v>0.90201216533288964</v>
      </c>
      <c r="N31" s="43"/>
      <c r="Q31" s="11"/>
    </row>
    <row r="32" spans="1:17" ht="15" x14ac:dyDescent="0.3">
      <c r="B32">
        <v>0.29699999999999999</v>
      </c>
      <c r="C32">
        <v>0.309</v>
      </c>
      <c r="D32" s="34">
        <f t="shared" si="11"/>
        <v>0.30299999999999999</v>
      </c>
      <c r="E32" s="34">
        <f t="shared" si="12"/>
        <v>0.252</v>
      </c>
      <c r="F32" s="34">
        <f t="shared" ref="F32:F36" si="13">LOG(E32)</f>
        <v>-0.59859945921845592</v>
      </c>
      <c r="G32" s="35">
        <f t="shared" ref="G32:G36" si="14">(F32-$B$16)/$B$15</f>
        <v>0.14380798954469443</v>
      </c>
      <c r="H32" s="35">
        <f t="shared" ref="H32:H36" si="15">10^G32</f>
        <v>1.3925409960259205</v>
      </c>
      <c r="I32" s="36">
        <v>500</v>
      </c>
      <c r="J32" s="37">
        <f t="shared" ref="J32:J36" si="16">(H32*I32)</f>
        <v>696.27049801296027</v>
      </c>
      <c r="K32" s="37">
        <f t="shared" ref="K32:K36" si="17">(0.05*J32/1000)*1000</f>
        <v>34.813524900648012</v>
      </c>
      <c r="L32" s="38">
        <f>K32+K51</f>
        <v>35.71396674436653</v>
      </c>
      <c r="M32" s="39">
        <f t="shared" ref="M32:M36" si="18">(L32*1000000/50000)/1000</f>
        <v>0.71427933488733053</v>
      </c>
      <c r="N32" s="44"/>
      <c r="Q32" s="11"/>
    </row>
    <row r="33" spans="1:19" ht="15" x14ac:dyDescent="0.3">
      <c r="B33">
        <v>0.33900000000000002</v>
      </c>
      <c r="C33">
        <v>0.34200000000000003</v>
      </c>
      <c r="D33" s="34">
        <f t="shared" si="11"/>
        <v>0.34050000000000002</v>
      </c>
      <c r="E33" s="34">
        <f t="shared" si="12"/>
        <v>0.28950000000000004</v>
      </c>
      <c r="F33" s="34">
        <f t="shared" si="13"/>
        <v>-0.538351431936545</v>
      </c>
      <c r="G33" s="35">
        <f t="shared" si="14"/>
        <v>0.20254746940268969</v>
      </c>
      <c r="H33" s="35">
        <f t="shared" si="15"/>
        <v>1.5942171228499193</v>
      </c>
      <c r="I33" s="36">
        <v>500</v>
      </c>
      <c r="J33" s="37">
        <f t="shared" si="16"/>
        <v>797.1085614249597</v>
      </c>
      <c r="K33" s="37">
        <f t="shared" si="17"/>
        <v>39.855428071247985</v>
      </c>
      <c r="L33" s="38">
        <f t="shared" ref="L33:L36" si="19">K33+K52</f>
        <v>40.804363849242833</v>
      </c>
      <c r="M33" s="39">
        <f t="shared" si="18"/>
        <v>0.81608727698485672</v>
      </c>
      <c r="N33" s="44"/>
      <c r="Q33" s="11"/>
    </row>
    <row r="34" spans="1:19" ht="15" x14ac:dyDescent="0.3">
      <c r="A34" s="8" t="s">
        <v>30</v>
      </c>
      <c r="B34">
        <v>0.29799999999999999</v>
      </c>
      <c r="C34">
        <v>0.29899999999999999</v>
      </c>
      <c r="D34" s="34">
        <f t="shared" si="11"/>
        <v>0.29849999999999999</v>
      </c>
      <c r="E34" s="34">
        <f t="shared" si="12"/>
        <v>0.2475</v>
      </c>
      <c r="F34" s="34">
        <f t="shared" si="13"/>
        <v>-0.6064247967304125</v>
      </c>
      <c r="G34" s="35">
        <f t="shared" si="14"/>
        <v>0.13617859027798021</v>
      </c>
      <c r="H34" s="35">
        <f t="shared" si="15"/>
        <v>1.3682913777605117</v>
      </c>
      <c r="I34" s="36">
        <v>500</v>
      </c>
      <c r="J34" s="37">
        <f t="shared" si="16"/>
        <v>684.14568888025588</v>
      </c>
      <c r="K34" s="37">
        <f t="shared" si="17"/>
        <v>34.207284444012792</v>
      </c>
      <c r="L34" s="38">
        <f t="shared" si="19"/>
        <v>37.058253484064778</v>
      </c>
      <c r="M34" s="39">
        <f t="shared" si="18"/>
        <v>0.74116506968129559</v>
      </c>
      <c r="N34" s="44"/>
      <c r="Q34" s="11"/>
    </row>
    <row r="35" spans="1:19" ht="15" x14ac:dyDescent="0.3">
      <c r="B35">
        <v>0.32</v>
      </c>
      <c r="C35">
        <v>0.30199999999999999</v>
      </c>
      <c r="D35" s="34">
        <f t="shared" si="11"/>
        <v>0.311</v>
      </c>
      <c r="E35" s="34">
        <f t="shared" si="12"/>
        <v>0.26</v>
      </c>
      <c r="F35" s="34">
        <f t="shared" si="13"/>
        <v>-0.58502665202918203</v>
      </c>
      <c r="G35" s="35">
        <f t="shared" si="14"/>
        <v>0.15704094787510234</v>
      </c>
      <c r="H35" s="35">
        <f t="shared" si="15"/>
        <v>1.4356247862435503</v>
      </c>
      <c r="I35" s="36">
        <v>500</v>
      </c>
      <c r="J35" s="37">
        <f t="shared" si="16"/>
        <v>717.81239312177513</v>
      </c>
      <c r="K35" s="37">
        <f t="shared" si="17"/>
        <v>35.890619656088759</v>
      </c>
      <c r="L35" s="38">
        <f t="shared" si="19"/>
        <v>38.52294133575289</v>
      </c>
      <c r="M35" s="39">
        <f t="shared" si="18"/>
        <v>0.77045882671505772</v>
      </c>
      <c r="N35" s="44"/>
      <c r="Q35" s="11"/>
      <c r="S35" s="11"/>
    </row>
    <row r="36" spans="1:19" ht="15" x14ac:dyDescent="0.3">
      <c r="B36">
        <v>0.28599999999999998</v>
      </c>
      <c r="C36">
        <v>0.28999999999999998</v>
      </c>
      <c r="D36" s="34">
        <f t="shared" si="11"/>
        <v>0.28799999999999998</v>
      </c>
      <c r="E36" s="34">
        <f t="shared" si="12"/>
        <v>0.23699999999999999</v>
      </c>
      <c r="F36" s="34">
        <f t="shared" si="13"/>
        <v>-0.62525165398989613</v>
      </c>
      <c r="G36" s="35">
        <f t="shared" si="14"/>
        <v>0.11782313778144969</v>
      </c>
      <c r="H36" s="35">
        <f t="shared" si="15"/>
        <v>1.3116656271241469</v>
      </c>
      <c r="I36" s="36">
        <v>500</v>
      </c>
      <c r="J36" s="37">
        <f t="shared" si="16"/>
        <v>655.83281356207351</v>
      </c>
      <c r="K36" s="37">
        <f t="shared" si="17"/>
        <v>32.791640678103676</v>
      </c>
      <c r="L36" s="38">
        <f t="shared" si="19"/>
        <v>35.03694485834157</v>
      </c>
      <c r="M36" s="39">
        <f t="shared" si="18"/>
        <v>0.70073889716683124</v>
      </c>
      <c r="N36" s="45"/>
      <c r="Q36" s="11"/>
      <c r="S36" s="11"/>
    </row>
    <row r="37" spans="1:19" ht="15" x14ac:dyDescent="0.3">
      <c r="B37" s="3"/>
      <c r="C37" s="3"/>
      <c r="I37" s="36"/>
      <c r="J37" s="36"/>
      <c r="K37" s="36"/>
      <c r="R37" s="11"/>
      <c r="S37" s="11"/>
    </row>
    <row r="38" spans="1:19" ht="23.25" x14ac:dyDescent="0.35">
      <c r="A38" s="21" t="s">
        <v>31</v>
      </c>
      <c r="B38" s="3"/>
      <c r="C38" s="3"/>
      <c r="E38" s="35"/>
      <c r="F38" s="34"/>
      <c r="H38" s="46"/>
      <c r="I38" s="36"/>
      <c r="J38" s="36"/>
      <c r="K38" s="36"/>
      <c r="M38" s="47" t="s">
        <v>32</v>
      </c>
      <c r="R38" s="11"/>
      <c r="S38" s="11"/>
    </row>
    <row r="39" spans="1:19" ht="15" x14ac:dyDescent="0.3">
      <c r="A39" s="26" t="s">
        <v>18</v>
      </c>
      <c r="B39" s="75"/>
      <c r="C39" s="75"/>
      <c r="D39" s="16" t="s">
        <v>20</v>
      </c>
      <c r="E39" s="27" t="s">
        <v>21</v>
      </c>
      <c r="F39" s="28" t="s">
        <v>13</v>
      </c>
      <c r="G39" s="28" t="s">
        <v>22</v>
      </c>
      <c r="H39" s="28" t="s">
        <v>23</v>
      </c>
      <c r="I39" s="27" t="s">
        <v>24</v>
      </c>
      <c r="J39" s="42" t="s">
        <v>25</v>
      </c>
      <c r="K39" s="42" t="s">
        <v>33</v>
      </c>
      <c r="L39" s="28" t="s">
        <v>34</v>
      </c>
      <c r="M39" s="24" t="s">
        <v>35</v>
      </c>
      <c r="N39" s="42" t="s">
        <v>36</v>
      </c>
      <c r="R39" s="11"/>
      <c r="S39" s="11"/>
    </row>
    <row r="40" spans="1:19" ht="15" x14ac:dyDescent="0.3">
      <c r="A40" s="8" t="s">
        <v>37</v>
      </c>
      <c r="B40">
        <v>0.16600000000000001</v>
      </c>
      <c r="C40">
        <v>0.17299999999999999</v>
      </c>
      <c r="D40" s="34">
        <f>AVERAGE(B40,C40)</f>
        <v>0.16949999999999998</v>
      </c>
      <c r="E40" s="34">
        <f t="shared" ref="E40:E45" si="20">D40-E$8</f>
        <v>0.11849999999999998</v>
      </c>
      <c r="F40" s="34">
        <f t="shared" ref="F40:F45" si="21">LOG(E40)</f>
        <v>-0.92628164965387738</v>
      </c>
      <c r="G40" s="35">
        <f t="shared" ref="G40:G45" si="22">(F40-$B$16)/$B$15</f>
        <v>-0.17566938246685795</v>
      </c>
      <c r="H40" s="34">
        <f t="shared" ref="H40:H45" si="23">10^G40</f>
        <v>0.66731458580856751</v>
      </c>
      <c r="I40" s="48">
        <v>16</v>
      </c>
      <c r="J40" s="49">
        <f t="shared" ref="J40:J45" si="24">H40*I40</f>
        <v>10.67703337293708</v>
      </c>
      <c r="K40" s="37">
        <f>(0.1*J40/1000)*1000</f>
        <v>1.0677033372937081</v>
      </c>
      <c r="L40" s="50">
        <f>K40*100/L22</f>
        <v>2.312632409981032</v>
      </c>
      <c r="M40" s="51">
        <f>AVERAGE(L40:L42)</f>
        <v>2.4171111154233142</v>
      </c>
      <c r="N40" s="52">
        <f>STDEV(L40:L42)</f>
        <v>0.18880343110565237</v>
      </c>
      <c r="R40" s="11"/>
      <c r="S40" s="11"/>
    </row>
    <row r="41" spans="1:19" ht="15" x14ac:dyDescent="0.3">
      <c r="B41">
        <v>0.157</v>
      </c>
      <c r="C41">
        <v>0.159</v>
      </c>
      <c r="D41" s="34">
        <f>AVERAGE(B41,C41)</f>
        <v>0.158</v>
      </c>
      <c r="E41" s="34">
        <f t="shared" si="20"/>
        <v>0.107</v>
      </c>
      <c r="F41" s="34">
        <f t="shared" si="21"/>
        <v>-0.97061622231479039</v>
      </c>
      <c r="G41" s="35">
        <f t="shared" si="22"/>
        <v>-0.21889386391988669</v>
      </c>
      <c r="H41" s="34">
        <f t="shared" si="23"/>
        <v>0.60409624482195068</v>
      </c>
      <c r="I41" s="48">
        <v>16</v>
      </c>
      <c r="J41" s="49">
        <f t="shared" si="24"/>
        <v>9.6655399171512109</v>
      </c>
      <c r="K41" s="37">
        <f t="shared" ref="K41:K45" si="25">(0.1*J41/1000)*1000</f>
        <v>0.96655399171512113</v>
      </c>
      <c r="L41" s="50">
        <f t="shared" ref="L41:L45" si="26">K41*100/L23</f>
        <v>2.6350607142944611</v>
      </c>
      <c r="M41" s="51"/>
      <c r="N41" s="52"/>
      <c r="R41" s="11"/>
      <c r="S41" s="11"/>
    </row>
    <row r="42" spans="1:19" s="24" customFormat="1" ht="15" x14ac:dyDescent="0.3">
      <c r="A42" s="8"/>
      <c r="B42">
        <v>0.16</v>
      </c>
      <c r="C42">
        <v>0.155</v>
      </c>
      <c r="D42" s="34">
        <f>AVERAGE(B42,C42)</f>
        <v>0.1575</v>
      </c>
      <c r="E42" s="34">
        <f t="shared" si="20"/>
        <v>0.1065</v>
      </c>
      <c r="F42" s="34">
        <f t="shared" si="21"/>
        <v>-0.97265039222524352</v>
      </c>
      <c r="G42" s="35">
        <f t="shared" si="22"/>
        <v>-0.22087710034891875</v>
      </c>
      <c r="H42" s="34">
        <f t="shared" si="23"/>
        <v>0.60134388585206811</v>
      </c>
      <c r="I42" s="48">
        <v>16</v>
      </c>
      <c r="J42" s="49">
        <f t="shared" si="24"/>
        <v>9.6215021736330897</v>
      </c>
      <c r="K42" s="37">
        <f t="shared" si="25"/>
        <v>0.96215021736330897</v>
      </c>
      <c r="L42" s="50">
        <f t="shared" si="26"/>
        <v>2.3036402219944501</v>
      </c>
      <c r="M42" s="51"/>
      <c r="N42" s="52"/>
      <c r="R42" s="11"/>
      <c r="S42" s="11"/>
    </row>
    <row r="43" spans="1:19" ht="15" x14ac:dyDescent="0.3">
      <c r="A43" s="8" t="s">
        <v>38</v>
      </c>
      <c r="B43">
        <v>0.315</v>
      </c>
      <c r="C43">
        <v>0.35299999999999998</v>
      </c>
      <c r="D43" s="34">
        <f t="shared" ref="D43:D45" si="27">AVERAGE(B43,C43)</f>
        <v>0.33399999999999996</v>
      </c>
      <c r="E43" s="34">
        <f t="shared" si="20"/>
        <v>0.28299999999999997</v>
      </c>
      <c r="F43" s="34">
        <f t="shared" si="21"/>
        <v>-0.54821356447570979</v>
      </c>
      <c r="G43" s="35">
        <f t="shared" si="22"/>
        <v>0.19293227432035909</v>
      </c>
      <c r="H43" s="34">
        <f t="shared" si="23"/>
        <v>1.5593093187146247</v>
      </c>
      <c r="I43" s="48">
        <v>16</v>
      </c>
      <c r="J43" s="49">
        <f t="shared" si="24"/>
        <v>24.948949099433996</v>
      </c>
      <c r="K43" s="37">
        <f t="shared" si="25"/>
        <v>2.4948949099433997</v>
      </c>
      <c r="L43" s="50">
        <f t="shared" si="26"/>
        <v>6.3077024490959266</v>
      </c>
      <c r="M43" s="51">
        <f>AVERAGE(L43:L45)</f>
        <v>5.6403875551725919</v>
      </c>
      <c r="N43" s="52">
        <f>STDEV(L43:L45)</f>
        <v>0.60858617161025752</v>
      </c>
      <c r="R43" s="11"/>
      <c r="S43" s="11"/>
    </row>
    <row r="44" spans="1:19" ht="15" x14ac:dyDescent="0.3">
      <c r="A44" s="53"/>
      <c r="B44">
        <v>0.28000000000000003</v>
      </c>
      <c r="C44">
        <v>0.29099999999999998</v>
      </c>
      <c r="D44" s="34">
        <f t="shared" si="27"/>
        <v>0.28549999999999998</v>
      </c>
      <c r="E44" s="34">
        <f t="shared" si="20"/>
        <v>0.23449999999999999</v>
      </c>
      <c r="F44" s="34">
        <f t="shared" si="21"/>
        <v>-0.62985715294889799</v>
      </c>
      <c r="G44" s="35">
        <f t="shared" si="22"/>
        <v>0.11333295568681484</v>
      </c>
      <c r="H44" s="34">
        <f t="shared" si="23"/>
        <v>1.2981741462048366</v>
      </c>
      <c r="I44" s="48">
        <v>16</v>
      </c>
      <c r="J44" s="49">
        <f t="shared" si="24"/>
        <v>20.770786339277386</v>
      </c>
      <c r="K44" s="37">
        <f t="shared" si="25"/>
        <v>2.0770786339277385</v>
      </c>
      <c r="L44" s="50">
        <f t="shared" si="26"/>
        <v>5.1159547100687721</v>
      </c>
      <c r="M44" s="51"/>
      <c r="N44" s="52"/>
    </row>
    <row r="45" spans="1:19" ht="15" x14ac:dyDescent="0.3">
      <c r="A45" s="54"/>
      <c r="B45">
        <v>0.27500000000000002</v>
      </c>
      <c r="C45">
        <v>0.28699999999999998</v>
      </c>
      <c r="D45" s="34">
        <f t="shared" si="27"/>
        <v>0.28100000000000003</v>
      </c>
      <c r="E45" s="34">
        <f t="shared" si="20"/>
        <v>0.23000000000000004</v>
      </c>
      <c r="F45" s="34">
        <f t="shared" si="21"/>
        <v>-0.63827216398240705</v>
      </c>
      <c r="G45" s="35">
        <f t="shared" si="22"/>
        <v>0.10512864770516543</v>
      </c>
      <c r="H45" s="34">
        <f t="shared" si="23"/>
        <v>1.2738803768922664</v>
      </c>
      <c r="I45" s="48">
        <v>16</v>
      </c>
      <c r="J45" s="49">
        <f t="shared" si="24"/>
        <v>20.382086030276263</v>
      </c>
      <c r="K45" s="37">
        <f t="shared" si="25"/>
        <v>2.0382086030276265</v>
      </c>
      <c r="L45" s="50">
        <f t="shared" si="26"/>
        <v>5.4975055063530807</v>
      </c>
      <c r="M45" s="51"/>
      <c r="N45" s="52"/>
    </row>
    <row r="46" spans="1:19" x14ac:dyDescent="0.2">
      <c r="B46" s="3"/>
      <c r="C46" s="3"/>
      <c r="E46" s="35"/>
      <c r="F46" s="34"/>
      <c r="G46" s="51"/>
      <c r="H46" s="55"/>
      <c r="I46" s="36"/>
      <c r="J46" s="36"/>
      <c r="K46" s="36"/>
    </row>
    <row r="47" spans="1:19" x14ac:dyDescent="0.2">
      <c r="B47" s="3"/>
      <c r="C47" s="3"/>
      <c r="E47" s="35"/>
      <c r="F47" s="34"/>
      <c r="G47" s="51"/>
      <c r="H47" s="55"/>
      <c r="I47" s="36"/>
      <c r="J47" s="36"/>
      <c r="K47" s="36"/>
    </row>
    <row r="48" spans="1:19" ht="23.25" x14ac:dyDescent="0.35">
      <c r="A48" s="21" t="s">
        <v>39</v>
      </c>
      <c r="B48" s="3"/>
      <c r="C48" s="3"/>
      <c r="E48" s="35"/>
      <c r="F48" s="34"/>
      <c r="H48" s="46"/>
      <c r="I48" s="36"/>
      <c r="J48" s="36"/>
      <c r="K48" s="36"/>
      <c r="M48" s="47" t="s">
        <v>32</v>
      </c>
    </row>
    <row r="49" spans="1:25" x14ac:dyDescent="0.2">
      <c r="A49" s="26" t="s">
        <v>18</v>
      </c>
      <c r="B49" s="75"/>
      <c r="C49" s="75"/>
      <c r="D49" s="16" t="s">
        <v>20</v>
      </c>
      <c r="E49" s="27" t="s">
        <v>21</v>
      </c>
      <c r="F49" s="28" t="s">
        <v>13</v>
      </c>
      <c r="G49" s="28" t="s">
        <v>22</v>
      </c>
      <c r="H49" s="28" t="s">
        <v>23</v>
      </c>
      <c r="I49" s="27" t="s">
        <v>24</v>
      </c>
      <c r="J49" s="42" t="s">
        <v>25</v>
      </c>
      <c r="K49" s="42" t="s">
        <v>33</v>
      </c>
      <c r="L49" s="28" t="s">
        <v>34</v>
      </c>
      <c r="M49" s="24" t="s">
        <v>35</v>
      </c>
      <c r="N49" s="42" t="s">
        <v>36</v>
      </c>
      <c r="O49" s="10" t="s">
        <v>40</v>
      </c>
      <c r="P49" s="24" t="s">
        <v>35</v>
      </c>
      <c r="Q49" s="42" t="s">
        <v>36</v>
      </c>
    </row>
    <row r="50" spans="1:25" ht="15" x14ac:dyDescent="0.3">
      <c r="A50" s="8" t="s">
        <v>29</v>
      </c>
      <c r="B50">
        <v>0.17599999999999999</v>
      </c>
      <c r="C50">
        <v>0.16800000000000001</v>
      </c>
      <c r="D50" s="34">
        <f t="shared" ref="D50:D52" si="28">AVERAGE(B50,C50)</f>
        <v>0.17199999999999999</v>
      </c>
      <c r="E50" s="34">
        <f t="shared" ref="E50:E55" si="29">D50-E$8</f>
        <v>0.12099999999999998</v>
      </c>
      <c r="F50" s="34">
        <f t="shared" ref="F50:F55" si="30">LOG(E50)</f>
        <v>-0.91721462968354994</v>
      </c>
      <c r="G50" s="35">
        <f t="shared" ref="G50:G55" si="31">(F50-$B$16)/$B$15</f>
        <v>-0.16682939116843754</v>
      </c>
      <c r="H50" s="34">
        <f t="shared" ref="H50:H55" si="32">10^G50</f>
        <v>0.68103684558572375</v>
      </c>
      <c r="I50" s="48">
        <v>16</v>
      </c>
      <c r="J50" s="49">
        <f t="shared" ref="J50:J55" si="33">H50*I50</f>
        <v>10.89658952937158</v>
      </c>
      <c r="K50" s="37">
        <f>(0.1*J50/1000)*1000</f>
        <v>1.0896589529371581</v>
      </c>
      <c r="L50" s="50">
        <f t="shared" ref="L50:L55" si="34">K50*100/L31</f>
        <v>2.4160626537337597</v>
      </c>
      <c r="M50" s="51">
        <f>AVERAGE(L50:L52)</f>
        <v>2.4209655275141504</v>
      </c>
      <c r="N50" s="52">
        <f>STDEV(L50:L52)</f>
        <v>9.7934803102811732E-2</v>
      </c>
      <c r="O50" s="10">
        <f>L50/L40</f>
        <v>1.0447240310679449</v>
      </c>
      <c r="P50" s="51">
        <f>AVERAGE(O50:O52)</f>
        <v>1.003686080524794</v>
      </c>
      <c r="Q50" s="52">
        <f>STDEV(O50:O52)</f>
        <v>4.4245194598384718E-2</v>
      </c>
      <c r="S50" s="11"/>
      <c r="T50" s="11"/>
    </row>
    <row r="51" spans="1:25" ht="15" x14ac:dyDescent="0.3">
      <c r="B51">
        <v>0.151</v>
      </c>
      <c r="C51">
        <v>0.15</v>
      </c>
      <c r="D51" s="34">
        <f t="shared" si="28"/>
        <v>0.15049999999999999</v>
      </c>
      <c r="E51" s="34">
        <f t="shared" si="29"/>
        <v>9.9499999999999991E-2</v>
      </c>
      <c r="F51" s="34">
        <f t="shared" si="30"/>
        <v>-1.0021769192542747</v>
      </c>
      <c r="G51" s="35">
        <f t="shared" si="31"/>
        <v>-0.24966431410419901</v>
      </c>
      <c r="H51" s="34">
        <f t="shared" si="32"/>
        <v>0.56277615232407374</v>
      </c>
      <c r="I51" s="48">
        <v>16</v>
      </c>
      <c r="J51" s="49">
        <f t="shared" si="33"/>
        <v>9.0044184371851799</v>
      </c>
      <c r="K51" s="37">
        <f t="shared" ref="K51:K55" si="35">(0.1*J51/1000)*1000</f>
        <v>0.90044184371851799</v>
      </c>
      <c r="L51" s="50">
        <f t="shared" si="34"/>
        <v>2.5212596801797504</v>
      </c>
      <c r="M51" s="51"/>
      <c r="N51" s="52"/>
      <c r="O51" s="10">
        <f t="shared" ref="O51:O55" si="36">L51/L41</f>
        <v>0.95681274685726514</v>
      </c>
      <c r="P51" s="51"/>
      <c r="Q51" s="52"/>
      <c r="S51" s="11"/>
      <c r="T51" s="11"/>
    </row>
    <row r="52" spans="1:25" ht="15" x14ac:dyDescent="0.3">
      <c r="B52">
        <v>0.155</v>
      </c>
      <c r="C52">
        <v>0.157</v>
      </c>
      <c r="D52" s="34">
        <f t="shared" si="28"/>
        <v>0.156</v>
      </c>
      <c r="E52" s="34">
        <f t="shared" si="29"/>
        <v>0.105</v>
      </c>
      <c r="F52" s="34">
        <f t="shared" si="30"/>
        <v>-0.97881070093006195</v>
      </c>
      <c r="G52" s="35">
        <f t="shared" si="31"/>
        <v>-0.2268831613837895</v>
      </c>
      <c r="H52" s="34">
        <f t="shared" si="32"/>
        <v>0.59308486124677995</v>
      </c>
      <c r="I52" s="48">
        <v>16</v>
      </c>
      <c r="J52" s="49">
        <f t="shared" si="33"/>
        <v>9.4893577799484792</v>
      </c>
      <c r="K52" s="37">
        <f t="shared" si="35"/>
        <v>0.94893577799484796</v>
      </c>
      <c r="L52" s="50">
        <f t="shared" si="34"/>
        <v>2.3255742486289406</v>
      </c>
      <c r="M52" s="51"/>
      <c r="N52" s="52"/>
      <c r="O52" s="10">
        <f t="shared" si="36"/>
        <v>1.0095214636491718</v>
      </c>
      <c r="P52" s="51"/>
      <c r="Q52" s="52"/>
      <c r="S52" s="11"/>
      <c r="T52" s="11"/>
    </row>
    <row r="53" spans="1:25" ht="15" x14ac:dyDescent="0.3">
      <c r="A53" s="8" t="s">
        <v>30</v>
      </c>
      <c r="B53">
        <v>0.39100000000000001</v>
      </c>
      <c r="C53">
        <v>0.36</v>
      </c>
      <c r="D53" s="34">
        <f>AVERAGE(B53:C53)</f>
        <v>0.3755</v>
      </c>
      <c r="E53" s="34">
        <f t="shared" si="29"/>
        <v>0.32450000000000001</v>
      </c>
      <c r="F53" s="34">
        <f t="shared" si="30"/>
        <v>-0.48878529886361194</v>
      </c>
      <c r="G53" s="35">
        <f t="shared" si="31"/>
        <v>0.25087251848110859</v>
      </c>
      <c r="H53" s="34">
        <f t="shared" si="32"/>
        <v>1.781855650032492</v>
      </c>
      <c r="I53" s="48">
        <v>16</v>
      </c>
      <c r="J53" s="49">
        <f t="shared" si="33"/>
        <v>28.509690400519872</v>
      </c>
      <c r="K53" s="37">
        <f t="shared" si="35"/>
        <v>2.8509690400519876</v>
      </c>
      <c r="L53" s="50">
        <f t="shared" si="34"/>
        <v>7.6932093987589507</v>
      </c>
      <c r="M53" s="51">
        <f>AVERAGE(L53:L55)</f>
        <v>6.9782423878281277</v>
      </c>
      <c r="N53" s="52">
        <f>STDEV(L53:L55)</f>
        <v>0.65458672407510154</v>
      </c>
      <c r="O53" s="10">
        <f t="shared" si="36"/>
        <v>1.2196531876454646</v>
      </c>
      <c r="P53" s="51">
        <f>AVERAGE(O53:O55)</f>
        <v>1.2403314173884414</v>
      </c>
      <c r="Q53" s="52">
        <f>STDEV(O53:O55)</f>
        <v>8.6846337396730269E-2</v>
      </c>
      <c r="S53" s="11"/>
      <c r="T53" s="11"/>
    </row>
    <row r="54" spans="1:25" ht="15" x14ac:dyDescent="0.3">
      <c r="A54" s="53"/>
      <c r="B54">
        <v>0.35899999999999999</v>
      </c>
      <c r="C54">
        <v>0.34100000000000003</v>
      </c>
      <c r="D54" s="34">
        <f>AVERAGE(B54:C54)</f>
        <v>0.35</v>
      </c>
      <c r="E54" s="34">
        <f t="shared" si="29"/>
        <v>0.29899999999999999</v>
      </c>
      <c r="F54" s="34">
        <f t="shared" si="30"/>
        <v>-0.52432881167557033</v>
      </c>
      <c r="G54" s="35">
        <f t="shared" si="31"/>
        <v>0.21621897795718045</v>
      </c>
      <c r="H54" s="34">
        <f t="shared" si="32"/>
        <v>1.6452010497900831</v>
      </c>
      <c r="I54" s="48">
        <v>16</v>
      </c>
      <c r="J54" s="49">
        <f t="shared" si="33"/>
        <v>26.323216796641329</v>
      </c>
      <c r="K54" s="37">
        <f t="shared" si="35"/>
        <v>2.6323216796641331</v>
      </c>
      <c r="L54" s="50">
        <f t="shared" si="34"/>
        <v>6.8331274518259404</v>
      </c>
      <c r="M54" s="51"/>
      <c r="N54" s="52"/>
      <c r="O54" s="10">
        <f t="shared" si="36"/>
        <v>1.335650497135477</v>
      </c>
      <c r="P54" s="51"/>
      <c r="Q54" s="52"/>
      <c r="S54" s="11"/>
      <c r="T54" s="11"/>
    </row>
    <row r="55" spans="1:25" ht="15" x14ac:dyDescent="0.3">
      <c r="A55" s="54"/>
      <c r="B55">
        <v>0.29899999999999999</v>
      </c>
      <c r="C55">
        <v>0.311</v>
      </c>
      <c r="D55" s="34">
        <f>AVERAGE(B55:C55)</f>
        <v>0.30499999999999999</v>
      </c>
      <c r="E55" s="34">
        <f t="shared" si="29"/>
        <v>0.254</v>
      </c>
      <c r="F55" s="34">
        <f t="shared" si="30"/>
        <v>-0.59516628338006194</v>
      </c>
      <c r="G55" s="35">
        <f t="shared" si="31"/>
        <v>0.14715520226030224</v>
      </c>
      <c r="H55" s="34">
        <f t="shared" si="32"/>
        <v>1.4033151126486862</v>
      </c>
      <c r="I55" s="48">
        <v>16</v>
      </c>
      <c r="J55" s="49">
        <f t="shared" si="33"/>
        <v>22.45304180237898</v>
      </c>
      <c r="K55" s="37">
        <f t="shared" si="35"/>
        <v>2.2453041802378979</v>
      </c>
      <c r="L55" s="50">
        <f t="shared" si="34"/>
        <v>6.4083903128994919</v>
      </c>
      <c r="M55" s="51"/>
      <c r="N55" s="52"/>
      <c r="O55" s="10">
        <f t="shared" si="36"/>
        <v>1.1656905673843829</v>
      </c>
      <c r="P55" s="51"/>
      <c r="Q55" s="52"/>
      <c r="S55" s="11"/>
      <c r="T55" s="11"/>
      <c r="Y55" s="8"/>
    </row>
    <row r="56" spans="1:25" x14ac:dyDescent="0.2">
      <c r="D56" s="34"/>
      <c r="E56" s="35"/>
      <c r="F56" s="34"/>
      <c r="G56" s="51"/>
      <c r="H56" s="55"/>
    </row>
    <row r="57" spans="1:25" x14ac:dyDescent="0.2">
      <c r="B57" s="51"/>
      <c r="C57" s="51"/>
      <c r="D57" s="34"/>
      <c r="E57" s="35"/>
      <c r="F57" s="34"/>
      <c r="G57" s="51"/>
      <c r="H57" s="55"/>
      <c r="M57" s="10" t="s">
        <v>41</v>
      </c>
      <c r="N57" s="10" t="s">
        <v>42</v>
      </c>
      <c r="O57" s="42" t="s">
        <v>36</v>
      </c>
    </row>
    <row r="58" spans="1:25" ht="15" x14ac:dyDescent="0.3">
      <c r="C58" s="11"/>
      <c r="D58" s="11"/>
      <c r="E58" s="11"/>
      <c r="F58" s="11"/>
      <c r="G58" s="11"/>
      <c r="H58" s="55"/>
      <c r="M58" s="10" t="s">
        <v>29</v>
      </c>
      <c r="N58" s="51">
        <f>P50</f>
        <v>1.003686080524794</v>
      </c>
      <c r="O58" s="51">
        <f>Q50</f>
        <v>4.4245194598384718E-2</v>
      </c>
    </row>
    <row r="59" spans="1:25" ht="15" x14ac:dyDescent="0.3">
      <c r="D59" s="11"/>
      <c r="E59" s="11"/>
      <c r="G59" s="11"/>
      <c r="M59" s="10" t="s">
        <v>30</v>
      </c>
      <c r="N59" s="51">
        <f>P53</f>
        <v>1.2403314173884414</v>
      </c>
      <c r="O59" s="51">
        <f>Q53</f>
        <v>8.6846337396730269E-2</v>
      </c>
    </row>
    <row r="60" spans="1:25" x14ac:dyDescent="0.2">
      <c r="G60" s="51"/>
      <c r="H60" s="55"/>
    </row>
    <row r="61" spans="1:25" ht="15" x14ac:dyDescent="0.3">
      <c r="A61" s="56"/>
      <c r="D61" s="11"/>
      <c r="E61" s="11"/>
      <c r="F61" s="11"/>
      <c r="G61" s="51"/>
      <c r="H61" s="55"/>
    </row>
    <row r="62" spans="1:25" ht="15" x14ac:dyDescent="0.3">
      <c r="C62" s="34"/>
      <c r="D62" s="11"/>
      <c r="E62" s="11"/>
      <c r="F62" s="11"/>
      <c r="G62" s="51"/>
      <c r="H62" s="55"/>
    </row>
    <row r="63" spans="1:25" ht="15" x14ac:dyDescent="0.3">
      <c r="C63" s="34"/>
      <c r="D63" s="11"/>
      <c r="E63" s="11"/>
      <c r="F63" s="11"/>
      <c r="G63" s="51"/>
      <c r="H63" s="55"/>
    </row>
    <row r="64" spans="1:25" ht="13.5" thickBot="1" x14ac:dyDescent="0.25">
      <c r="B64" s="57" t="s">
        <v>20</v>
      </c>
      <c r="C64" s="58" t="s">
        <v>43</v>
      </c>
      <c r="D64" s="34"/>
      <c r="E64" s="35"/>
      <c r="F64" s="34"/>
      <c r="G64" s="51"/>
      <c r="H64" s="55"/>
    </row>
    <row r="65" spans="1:8" x14ac:dyDescent="0.2">
      <c r="A65" s="8" t="s">
        <v>37</v>
      </c>
      <c r="B65" s="51">
        <f>M40</f>
        <v>2.4171111154233142</v>
      </c>
      <c r="C65" s="51">
        <f>N40</f>
        <v>0.18880343110565237</v>
      </c>
      <c r="D65" s="34"/>
      <c r="E65" s="35"/>
      <c r="F65" s="34"/>
      <c r="G65" s="51"/>
      <c r="H65" s="55"/>
    </row>
    <row r="66" spans="1:8" x14ac:dyDescent="0.2">
      <c r="A66" s="8" t="s">
        <v>29</v>
      </c>
      <c r="B66" s="51">
        <f>M50</f>
        <v>2.4209655275141504</v>
      </c>
      <c r="C66" s="51">
        <f>N50</f>
        <v>9.7934803102811732E-2</v>
      </c>
      <c r="D66" s="34"/>
      <c r="E66" s="35"/>
      <c r="F66" s="34"/>
      <c r="G66" s="51"/>
      <c r="H66" s="55"/>
    </row>
    <row r="67" spans="1:8" x14ac:dyDescent="0.2">
      <c r="A67" s="8" t="s">
        <v>38</v>
      </c>
      <c r="B67" s="51">
        <f>M43</f>
        <v>5.6403875551725919</v>
      </c>
      <c r="C67" s="51">
        <f>N43</f>
        <v>0.60858617161025752</v>
      </c>
      <c r="D67" s="34"/>
      <c r="E67" s="35"/>
      <c r="F67" s="34"/>
      <c r="G67" s="51"/>
      <c r="H67" s="55"/>
    </row>
    <row r="68" spans="1:8" x14ac:dyDescent="0.2">
      <c r="A68" s="59" t="s">
        <v>30</v>
      </c>
      <c r="B68" s="51">
        <f>M53</f>
        <v>6.9782423878281277</v>
      </c>
      <c r="C68" s="51">
        <f>N53</f>
        <v>0.65458672407510154</v>
      </c>
      <c r="D68" s="34"/>
      <c r="E68" s="35"/>
      <c r="F68" s="34"/>
      <c r="G68" s="51"/>
      <c r="H68" s="55"/>
    </row>
    <row r="69" spans="1:8" x14ac:dyDescent="0.2">
      <c r="A69" s="60"/>
      <c r="C69" s="34"/>
      <c r="D69" s="34"/>
      <c r="E69" s="35"/>
      <c r="F69" s="34"/>
      <c r="G69" s="51"/>
      <c r="H69" s="55"/>
    </row>
    <row r="70" spans="1:8" x14ac:dyDescent="0.2">
      <c r="A70" s="60"/>
      <c r="C70" s="34"/>
      <c r="D70" s="34"/>
      <c r="E70" s="35"/>
      <c r="F70" s="34"/>
      <c r="G70" s="51"/>
      <c r="H70" s="55"/>
    </row>
    <row r="71" spans="1:8" x14ac:dyDescent="0.2">
      <c r="A71" s="60"/>
      <c r="B71" s="36"/>
      <c r="C71" s="34"/>
      <c r="D71" s="34"/>
      <c r="E71" s="35"/>
      <c r="F71" s="34"/>
      <c r="G71" s="51"/>
      <c r="H71" s="55"/>
    </row>
    <row r="72" spans="1:8" x14ac:dyDescent="0.2">
      <c r="A72" s="60"/>
      <c r="B72" s="36"/>
      <c r="C72" s="34"/>
      <c r="D72" s="34"/>
      <c r="E72" s="35"/>
      <c r="F72" s="34"/>
      <c r="G72" s="51"/>
      <c r="H72" s="55"/>
    </row>
    <row r="73" spans="1:8" x14ac:dyDescent="0.2">
      <c r="C73" s="34"/>
      <c r="D73" s="34"/>
      <c r="E73" s="35"/>
      <c r="F73" s="34"/>
      <c r="G73" s="51"/>
      <c r="H73" s="55"/>
    </row>
    <row r="74" spans="1:8" x14ac:dyDescent="0.2">
      <c r="C74" s="34"/>
      <c r="D74" s="35"/>
      <c r="H74" s="55"/>
    </row>
    <row r="75" spans="1:8" x14ac:dyDescent="0.2">
      <c r="A75" s="61"/>
      <c r="C75" s="34"/>
      <c r="D75" s="35"/>
      <c r="H75" s="46"/>
    </row>
    <row r="76" spans="1:8" x14ac:dyDescent="0.2">
      <c r="A76" s="61"/>
      <c r="C76" s="34"/>
      <c r="D76" s="35"/>
      <c r="H76" s="46"/>
    </row>
    <row r="77" spans="1:8" x14ac:dyDescent="0.2">
      <c r="A77" s="62"/>
      <c r="B77" s="46"/>
      <c r="C77" s="63"/>
      <c r="D77" s="64"/>
      <c r="E77" s="46"/>
      <c r="F77" s="46"/>
      <c r="G77" s="46"/>
    </row>
    <row r="78" spans="1:8" x14ac:dyDescent="0.2">
      <c r="A78" s="65"/>
      <c r="B78" s="66"/>
      <c r="C78" s="67"/>
      <c r="D78" s="46"/>
      <c r="E78" s="46"/>
      <c r="F78" s="46"/>
      <c r="G78" s="46"/>
    </row>
    <row r="79" spans="1:8" x14ac:dyDescent="0.2">
      <c r="A79" s="65"/>
      <c r="B79" s="68"/>
      <c r="C79" s="63"/>
      <c r="D79" s="46"/>
      <c r="E79" s="46"/>
      <c r="F79" s="46"/>
      <c r="G79" s="46"/>
    </row>
    <row r="80" spans="1:8" x14ac:dyDescent="0.2">
      <c r="A80" s="65"/>
      <c r="B80" s="68"/>
      <c r="C80" s="63"/>
      <c r="D80" s="46"/>
      <c r="E80" s="46"/>
      <c r="F80" s="46"/>
      <c r="G80" s="46"/>
    </row>
    <row r="81" spans="1:7" x14ac:dyDescent="0.2">
      <c r="A81" s="65"/>
      <c r="B81" s="68"/>
      <c r="C81" s="63"/>
      <c r="D81" s="46"/>
      <c r="E81" s="46"/>
      <c r="F81" s="46"/>
      <c r="G81" s="46"/>
    </row>
    <row r="82" spans="1:7" x14ac:dyDescent="0.2">
      <c r="A82" s="65"/>
      <c r="B82" s="68"/>
      <c r="C82" s="63"/>
      <c r="D82" s="46"/>
      <c r="E82" s="46"/>
      <c r="F82" s="46"/>
      <c r="G82" s="46"/>
    </row>
    <row r="83" spans="1:7" x14ac:dyDescent="0.2">
      <c r="A83" s="65"/>
      <c r="B83" s="46"/>
      <c r="C83" s="46"/>
      <c r="D83" s="69"/>
      <c r="E83" s="66"/>
      <c r="F83" s="66"/>
      <c r="G83" s="46"/>
    </row>
    <row r="84" spans="1:7" x14ac:dyDescent="0.2">
      <c r="A84" s="65"/>
      <c r="B84" s="68"/>
      <c r="C84" s="63"/>
      <c r="D84" s="55"/>
      <c r="E84" s="55"/>
      <c r="F84" s="55"/>
      <c r="G84" s="46"/>
    </row>
    <row r="85" spans="1:7" x14ac:dyDescent="0.2">
      <c r="A85" s="65"/>
      <c r="B85" s="68"/>
      <c r="C85" s="63"/>
      <c r="D85" s="55"/>
      <c r="E85" s="55"/>
      <c r="F85" s="55"/>
      <c r="G85" s="46"/>
    </row>
    <row r="86" spans="1:7" x14ac:dyDescent="0.2">
      <c r="A86" s="65"/>
      <c r="B86" s="68"/>
      <c r="C86" s="63"/>
      <c r="D86" s="55"/>
      <c r="E86" s="55"/>
      <c r="F86" s="55"/>
      <c r="G86" s="46"/>
    </row>
    <row r="87" spans="1:7" x14ac:dyDescent="0.2">
      <c r="A87" s="65"/>
      <c r="B87" s="68"/>
      <c r="C87" s="63"/>
      <c r="D87" s="55"/>
      <c r="E87" s="55"/>
      <c r="F87" s="55"/>
      <c r="G87" s="46"/>
    </row>
    <row r="88" spans="1:7" x14ac:dyDescent="0.2">
      <c r="A88" s="65"/>
      <c r="B88" s="46"/>
      <c r="C88" s="55"/>
      <c r="D88" s="55"/>
      <c r="E88" s="55"/>
      <c r="F88" s="55"/>
      <c r="G88" s="46"/>
    </row>
    <row r="89" spans="1:7" x14ac:dyDescent="0.2">
      <c r="A89" s="65"/>
      <c r="B89" s="46"/>
      <c r="C89" s="55"/>
      <c r="D89" s="55"/>
      <c r="E89" s="55"/>
      <c r="F89" s="55"/>
      <c r="G89" s="46"/>
    </row>
    <row r="90" spans="1:7" x14ac:dyDescent="0.2">
      <c r="C90" s="55"/>
      <c r="D90" s="55"/>
      <c r="E90" s="70"/>
      <c r="F90" s="70"/>
    </row>
    <row r="91" spans="1:7" x14ac:dyDescent="0.2">
      <c r="C91" s="55"/>
      <c r="D91" s="55"/>
      <c r="E91" s="70"/>
      <c r="F91" s="70"/>
    </row>
    <row r="92" spans="1:7" x14ac:dyDescent="0.2">
      <c r="C92" s="55"/>
      <c r="D92" s="55"/>
      <c r="E92" s="70"/>
      <c r="F92" s="70"/>
    </row>
    <row r="93" spans="1:7" x14ac:dyDescent="0.2">
      <c r="C93" s="55"/>
      <c r="D93" s="55"/>
      <c r="E93" s="70"/>
      <c r="F93" s="70"/>
    </row>
    <row r="94" spans="1:7" x14ac:dyDescent="0.2">
      <c r="C94" s="55"/>
      <c r="E94" s="70"/>
      <c r="F94" s="70"/>
    </row>
    <row r="95" spans="1:7" x14ac:dyDescent="0.2">
      <c r="C95" s="55"/>
      <c r="E95" s="70"/>
      <c r="F95" s="70"/>
    </row>
    <row r="96" spans="1:7" x14ac:dyDescent="0.2">
      <c r="C96" s="55"/>
      <c r="D96" s="55"/>
      <c r="E96" s="70"/>
      <c r="F96" s="70"/>
    </row>
    <row r="97" spans="2:6" x14ac:dyDescent="0.2">
      <c r="C97" s="55"/>
      <c r="D97" s="55"/>
      <c r="E97" s="70"/>
      <c r="F97" s="70"/>
    </row>
    <row r="98" spans="2:6" x14ac:dyDescent="0.2">
      <c r="C98" s="55"/>
      <c r="D98" s="55"/>
      <c r="E98" s="70"/>
      <c r="F98" s="70"/>
    </row>
    <row r="99" spans="2:6" x14ac:dyDescent="0.2">
      <c r="C99" s="55"/>
      <c r="D99" s="55"/>
      <c r="E99" s="70"/>
      <c r="F99" s="70"/>
    </row>
    <row r="100" spans="2:6" x14ac:dyDescent="0.2">
      <c r="C100" s="55"/>
      <c r="D100" s="55"/>
      <c r="E100" s="70"/>
      <c r="F100" s="70"/>
    </row>
    <row r="101" spans="2:6" x14ac:dyDescent="0.2">
      <c r="C101" s="55"/>
      <c r="D101" s="55"/>
      <c r="E101" s="70"/>
      <c r="F101" s="70"/>
    </row>
    <row r="102" spans="2:6" x14ac:dyDescent="0.2">
      <c r="C102" s="55"/>
      <c r="D102" s="55"/>
      <c r="E102" s="70"/>
      <c r="F102" s="70"/>
    </row>
    <row r="103" spans="2:6" x14ac:dyDescent="0.2">
      <c r="C103" s="55"/>
      <c r="D103" s="55"/>
      <c r="E103" s="70"/>
      <c r="F103" s="70"/>
    </row>
    <row r="104" spans="2:6" x14ac:dyDescent="0.2">
      <c r="C104" s="55"/>
      <c r="D104" s="55"/>
      <c r="E104" s="70"/>
      <c r="F104" s="70"/>
    </row>
    <row r="105" spans="2:6" x14ac:dyDescent="0.2">
      <c r="C105" s="55"/>
      <c r="D105" s="55"/>
      <c r="E105" s="70"/>
      <c r="F105" s="70"/>
    </row>
    <row r="106" spans="2:6" x14ac:dyDescent="0.2">
      <c r="C106" s="55"/>
    </row>
    <row r="107" spans="2:6" x14ac:dyDescent="0.2">
      <c r="C107" s="55"/>
    </row>
    <row r="108" spans="2:6" ht="13.5" thickBot="1" x14ac:dyDescent="0.25">
      <c r="B108" s="71"/>
      <c r="C108" s="71"/>
      <c r="D108" s="71"/>
      <c r="E108" s="71"/>
    </row>
    <row r="109" spans="2:6" x14ac:dyDescent="0.2">
      <c r="B109" s="70"/>
      <c r="C109" s="70"/>
      <c r="D109" s="70"/>
      <c r="E109" s="70"/>
    </row>
    <row r="110" spans="2:6" x14ac:dyDescent="0.2">
      <c r="B110" s="70"/>
      <c r="C110" s="70"/>
      <c r="D110" s="70"/>
      <c r="E110" s="70"/>
    </row>
    <row r="111" spans="2:6" x14ac:dyDescent="0.2">
      <c r="B111" s="70"/>
      <c r="C111" s="70"/>
      <c r="D111" s="70"/>
      <c r="E111" s="70"/>
    </row>
    <row r="112" spans="2:6" x14ac:dyDescent="0.2">
      <c r="B112" s="70"/>
      <c r="C112" s="70"/>
      <c r="D112" s="70"/>
      <c r="E112" s="70"/>
    </row>
    <row r="113" spans="2:5" x14ac:dyDescent="0.2">
      <c r="B113" s="70"/>
      <c r="C113" s="70"/>
      <c r="D113" s="70"/>
      <c r="E113" s="70"/>
    </row>
    <row r="114" spans="2:5" x14ac:dyDescent="0.2">
      <c r="B114" s="70"/>
      <c r="C114" s="70"/>
      <c r="D114" s="70"/>
      <c r="E114" s="70"/>
    </row>
    <row r="115" spans="2:5" x14ac:dyDescent="0.2">
      <c r="B115" s="70"/>
      <c r="C115" s="70"/>
      <c r="D115" s="70"/>
      <c r="E115" s="70"/>
    </row>
    <row r="116" spans="2:5" x14ac:dyDescent="0.2">
      <c r="B116" s="70"/>
      <c r="C116" s="70"/>
      <c r="D116" s="70"/>
      <c r="E116" s="70"/>
    </row>
    <row r="117" spans="2:5" x14ac:dyDescent="0.2">
      <c r="B117" s="70"/>
      <c r="C117" s="70"/>
      <c r="D117" s="70"/>
      <c r="E117" s="70"/>
    </row>
    <row r="118" spans="2:5" x14ac:dyDescent="0.2">
      <c r="B118" s="70"/>
      <c r="C118" s="70"/>
      <c r="D118" s="70"/>
      <c r="E118" s="70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zoomScale="70" zoomScaleNormal="70" workbookViewId="0">
      <selection activeCell="F4" sqref="F4"/>
    </sheetView>
  </sheetViews>
  <sheetFormatPr baseColWidth="10" defaultColWidth="8.75" defaultRowHeight="12.75" x14ac:dyDescent="0.2"/>
  <cols>
    <col min="1" max="1" width="28.125" style="8" customWidth="1"/>
    <col min="2" max="2" width="9" style="10" bestFit="1" customWidth="1"/>
    <col min="3" max="3" width="11.875" style="10" bestFit="1" customWidth="1"/>
    <col min="4" max="4" width="6" style="10" bestFit="1" customWidth="1"/>
    <col min="5" max="5" width="6.75" style="10" customWidth="1"/>
    <col min="6" max="8" width="11" style="10" bestFit="1" customWidth="1"/>
    <col min="9" max="9" width="12.125" style="10" bestFit="1" customWidth="1"/>
    <col min="10" max="10" width="12" style="10" bestFit="1" customWidth="1"/>
    <col min="11" max="11" width="12.125" style="10" bestFit="1" customWidth="1"/>
    <col min="12" max="12" width="13" style="10" bestFit="1" customWidth="1"/>
    <col min="13" max="13" width="14.875" style="10" bestFit="1" customWidth="1"/>
    <col min="14" max="14" width="13.75" style="10" bestFit="1" customWidth="1"/>
    <col min="15" max="15" width="14" style="10" customWidth="1"/>
    <col min="16" max="16" width="11.375" style="10" customWidth="1"/>
    <col min="17" max="17" width="10.375" style="10" bestFit="1" customWidth="1"/>
    <col min="18" max="16384" width="8.75" style="10"/>
  </cols>
  <sheetData>
    <row r="1" spans="1:20" s="3" customFormat="1" x14ac:dyDescent="0.2">
      <c r="A1" s="1" t="s">
        <v>0</v>
      </c>
      <c r="B1" s="2">
        <v>42499</v>
      </c>
    </row>
    <row r="2" spans="1:20" s="3" customFormat="1" x14ac:dyDescent="0.2">
      <c r="A2" s="1" t="s">
        <v>1</v>
      </c>
      <c r="B2" s="3">
        <v>73</v>
      </c>
      <c r="C2" s="4"/>
      <c r="E2" s="5" t="s">
        <v>2</v>
      </c>
    </row>
    <row r="3" spans="1:20" s="3" customFormat="1" ht="15" x14ac:dyDescent="0.3">
      <c r="A3" s="1" t="s">
        <v>3</v>
      </c>
      <c r="B3" s="3" t="s">
        <v>4</v>
      </c>
      <c r="D3" s="6" t="s">
        <v>5</v>
      </c>
      <c r="E3" s="80">
        <v>6458360</v>
      </c>
      <c r="F3" s="80">
        <v>6493528</v>
      </c>
      <c r="G3" s="77"/>
      <c r="H3" s="77"/>
    </row>
    <row r="4" spans="1:20" s="3" customFormat="1" ht="15" x14ac:dyDescent="0.3">
      <c r="A4" s="1"/>
      <c r="D4" s="6" t="s">
        <v>6</v>
      </c>
      <c r="E4">
        <v>3806264</v>
      </c>
      <c r="F4">
        <v>3414736</v>
      </c>
    </row>
    <row r="5" spans="1:20" s="3" customFormat="1" x14ac:dyDescent="0.2">
      <c r="A5" s="1"/>
      <c r="D5" s="7"/>
      <c r="F5" s="7"/>
    </row>
    <row r="6" spans="1:20" ht="15" x14ac:dyDescent="0.3">
      <c r="B6" s="9"/>
      <c r="C6" s="9"/>
      <c r="D6" s="9"/>
      <c r="N6" s="11"/>
      <c r="O6" s="11"/>
      <c r="P6" s="11"/>
    </row>
    <row r="7" spans="1:20" ht="15" x14ac:dyDescent="0.3">
      <c r="A7" s="12" t="s">
        <v>7</v>
      </c>
      <c r="B7" s="13" t="s">
        <v>8</v>
      </c>
      <c r="C7" s="14" t="s">
        <v>9</v>
      </c>
      <c r="D7" s="14"/>
      <c r="E7" s="15" t="s">
        <v>10</v>
      </c>
      <c r="F7" s="16" t="s">
        <v>11</v>
      </c>
      <c r="G7" s="17" t="s">
        <v>12</v>
      </c>
      <c r="H7" s="17" t="s">
        <v>13</v>
      </c>
      <c r="N7" s="11"/>
      <c r="O7" s="11"/>
      <c r="P7" s="11"/>
    </row>
    <row r="8" spans="1:20" ht="15" x14ac:dyDescent="0.3">
      <c r="A8" s="78">
        <v>0</v>
      </c>
      <c r="B8" s="17">
        <v>0</v>
      </c>
      <c r="C8">
        <v>4.8000000000000001E-2</v>
      </c>
      <c r="D8">
        <v>5.3999999999999999E-2</v>
      </c>
      <c r="E8" s="18">
        <f t="shared" ref="E8:E13" si="0">AVERAGE(C8:D8)</f>
        <v>5.1000000000000004E-2</v>
      </c>
      <c r="F8" s="19"/>
      <c r="G8" s="17"/>
      <c r="H8" s="17"/>
      <c r="N8" s="11"/>
      <c r="O8" s="11"/>
      <c r="P8" s="11"/>
    </row>
    <row r="9" spans="1:20" ht="15" x14ac:dyDescent="0.3">
      <c r="A9" s="78">
        <v>3</v>
      </c>
      <c r="B9" s="19">
        <f>A9/23</f>
        <v>0.13043478260869565</v>
      </c>
      <c r="C9">
        <v>7.1999999999999995E-2</v>
      </c>
      <c r="D9">
        <v>7.1999999999999995E-2</v>
      </c>
      <c r="E9" s="18">
        <f t="shared" si="0"/>
        <v>7.1999999999999995E-2</v>
      </c>
      <c r="F9" s="19">
        <f>(E9-$E$8)</f>
        <v>2.0999999999999991E-2</v>
      </c>
      <c r="G9" s="19">
        <f>LOG(B9)</f>
        <v>-0.88460658129793046</v>
      </c>
      <c r="H9" s="19">
        <f>LOG(F9)</f>
        <v>-1.6777807052660809</v>
      </c>
      <c r="N9" s="11"/>
      <c r="O9" s="11"/>
      <c r="P9" s="11"/>
    </row>
    <row r="10" spans="1:20" ht="15" x14ac:dyDescent="0.3">
      <c r="A10" s="78">
        <v>9.74</v>
      </c>
      <c r="B10" s="19">
        <f t="shared" ref="B10:B13" si="1">A10/23</f>
        <v>0.42347826086956525</v>
      </c>
      <c r="C10">
        <v>0.127</v>
      </c>
      <c r="D10">
        <v>0.13</v>
      </c>
      <c r="E10" s="18">
        <f t="shared" si="0"/>
        <v>0.1285</v>
      </c>
      <c r="F10" s="19">
        <f>(E10-$E$8)</f>
        <v>7.7499999999999999E-2</v>
      </c>
      <c r="G10" s="19">
        <f>LOG(B10)</f>
        <v>-0.37316887913897734</v>
      </c>
      <c r="H10" s="19">
        <f>LOG(F10)</f>
        <v>-1.1106982974936896</v>
      </c>
      <c r="N10" s="11"/>
      <c r="O10" s="11"/>
      <c r="P10" s="11"/>
    </row>
    <row r="11" spans="1:20" ht="15" x14ac:dyDescent="0.3">
      <c r="A11" s="78">
        <v>29.8</v>
      </c>
      <c r="B11" s="19">
        <f t="shared" si="1"/>
        <v>1.2956521739130435</v>
      </c>
      <c r="C11">
        <v>0.29599999999999999</v>
      </c>
      <c r="D11">
        <v>0.29799999999999999</v>
      </c>
      <c r="E11" s="18">
        <f t="shared" si="0"/>
        <v>0.29699999999999999</v>
      </c>
      <c r="F11" s="19">
        <f>(E11-$E$8)</f>
        <v>0.246</v>
      </c>
      <c r="G11" s="19">
        <f>LOG(B11)</f>
        <v>0.11248842805866238</v>
      </c>
      <c r="H11" s="19">
        <f>LOG(F11)</f>
        <v>-0.60906489289662091</v>
      </c>
      <c r="N11" s="11"/>
      <c r="O11" s="11"/>
      <c r="P11" s="11"/>
      <c r="Q11" s="11"/>
      <c r="R11" s="11"/>
      <c r="S11" s="11"/>
      <c r="T11" s="11"/>
    </row>
    <row r="12" spans="1:20" ht="15" x14ac:dyDescent="0.3">
      <c r="A12" s="78">
        <v>104</v>
      </c>
      <c r="B12" s="19">
        <f t="shared" si="1"/>
        <v>4.5217391304347823</v>
      </c>
      <c r="C12">
        <v>0.92400000000000004</v>
      </c>
      <c r="D12">
        <v>0.89700000000000002</v>
      </c>
      <c r="E12" s="18">
        <f t="shared" si="0"/>
        <v>0.91050000000000009</v>
      </c>
      <c r="F12" s="19">
        <f>(E12-$E$8)</f>
        <v>0.85950000000000004</v>
      </c>
      <c r="G12" s="19">
        <f>LOG(B12)</f>
        <v>0.65530550328118742</v>
      </c>
      <c r="H12" s="19">
        <f>LOG(F12)</f>
        <v>-6.575411897692876E-2</v>
      </c>
      <c r="N12" s="11"/>
      <c r="O12" s="11"/>
      <c r="P12" s="11"/>
      <c r="Q12" s="11"/>
      <c r="R12" s="11"/>
      <c r="S12" s="11"/>
      <c r="T12" s="11"/>
    </row>
    <row r="13" spans="1:20" ht="15" x14ac:dyDescent="0.3">
      <c r="A13" s="78">
        <v>207</v>
      </c>
      <c r="B13" s="19">
        <f t="shared" si="1"/>
        <v>9</v>
      </c>
      <c r="C13">
        <v>1.66</v>
      </c>
      <c r="D13">
        <v>1.6779999999999999</v>
      </c>
      <c r="E13" s="18">
        <f t="shared" si="0"/>
        <v>1.669</v>
      </c>
      <c r="F13" s="19">
        <f>(E13-$E$8)</f>
        <v>1.6180000000000001</v>
      </c>
      <c r="G13" s="19">
        <f>LOG(B13)</f>
        <v>0.95424250943932487</v>
      </c>
      <c r="H13" s="19">
        <f>LOG(F13)</f>
        <v>0.20897851727625352</v>
      </c>
      <c r="N13" s="11"/>
    </row>
    <row r="14" spans="1:20" ht="15" x14ac:dyDescent="0.3">
      <c r="N14" s="11"/>
    </row>
    <row r="15" spans="1:20" ht="15" x14ac:dyDescent="0.3">
      <c r="A15" s="12" t="s">
        <v>14</v>
      </c>
      <c r="B15" s="18">
        <f>SLOPE(H9:H13,G9:G13)</f>
        <v>1.0256820017399304</v>
      </c>
      <c r="N15" s="11"/>
    </row>
    <row r="16" spans="1:20" ht="15" x14ac:dyDescent="0.25">
      <c r="A16" s="12" t="s">
        <v>15</v>
      </c>
      <c r="B16" s="18">
        <f>INTERCEPT(H9:H13,G9:G13)</f>
        <v>-0.74610072580085307</v>
      </c>
      <c r="C16" s="20"/>
      <c r="G16" s="20"/>
      <c r="H16" s="20"/>
    </row>
    <row r="17" spans="1:17" ht="15" x14ac:dyDescent="0.3">
      <c r="B17" s="11"/>
      <c r="C17" s="11"/>
      <c r="D17" s="11"/>
      <c r="E17" s="11"/>
      <c r="F17" s="11"/>
      <c r="G17" s="11"/>
    </row>
    <row r="18" spans="1:17" ht="15" x14ac:dyDescent="0.3">
      <c r="B18" s="11"/>
      <c r="C18" s="11"/>
      <c r="D18" s="11"/>
      <c r="E18" s="11"/>
      <c r="F18" s="11"/>
      <c r="G18" s="11"/>
    </row>
    <row r="19" spans="1:17" ht="23.25" x14ac:dyDescent="0.35">
      <c r="A19" s="21" t="s">
        <v>16</v>
      </c>
      <c r="B19" s="22"/>
      <c r="C19" s="22"/>
      <c r="K19" s="23"/>
      <c r="L19" s="24" t="s">
        <v>17</v>
      </c>
      <c r="M19" s="25"/>
    </row>
    <row r="20" spans="1:17" s="24" customFormat="1" x14ac:dyDescent="0.2">
      <c r="A20" s="26" t="s">
        <v>18</v>
      </c>
      <c r="B20" s="16" t="s">
        <v>19</v>
      </c>
      <c r="C20" s="16" t="s">
        <v>19</v>
      </c>
      <c r="D20" s="16" t="s">
        <v>20</v>
      </c>
      <c r="E20" s="27" t="s">
        <v>21</v>
      </c>
      <c r="F20" s="28" t="s">
        <v>13</v>
      </c>
      <c r="G20" s="28" t="s">
        <v>22</v>
      </c>
      <c r="H20" s="28" t="s">
        <v>23</v>
      </c>
      <c r="I20" s="16" t="s">
        <v>24</v>
      </c>
      <c r="J20" s="28" t="s">
        <v>25</v>
      </c>
      <c r="K20" s="28" t="s">
        <v>26</v>
      </c>
      <c r="L20" s="28" t="s">
        <v>27</v>
      </c>
      <c r="M20" s="29" t="s">
        <v>28</v>
      </c>
    </row>
    <row r="21" spans="1:17" s="31" customFormat="1" x14ac:dyDescent="0.2">
      <c r="A21" s="30"/>
      <c r="L21" s="32"/>
      <c r="M21" s="33"/>
    </row>
    <row r="22" spans="1:17" ht="15" x14ac:dyDescent="0.3">
      <c r="A22" s="8" t="s">
        <v>29</v>
      </c>
      <c r="B22">
        <v>0.32800000000000001</v>
      </c>
      <c r="C22">
        <v>0.33100000000000002</v>
      </c>
      <c r="D22" s="34">
        <f t="shared" ref="D22:D27" si="2">AVERAGE(B22:C22)</f>
        <v>0.32950000000000002</v>
      </c>
      <c r="E22" s="34">
        <f t="shared" ref="E22:E27" si="3">D22-E$8</f>
        <v>0.27850000000000003</v>
      </c>
      <c r="F22" s="34">
        <f>LOG(E22)</f>
        <v>-0.55517480049025225</v>
      </c>
      <c r="G22" s="35">
        <f>(F22-$B$16)/$B$15</f>
        <v>0.18614534035570565</v>
      </c>
      <c r="H22" s="35">
        <f>10^G22</f>
        <v>1.535130641418109</v>
      </c>
      <c r="I22" s="36">
        <v>500</v>
      </c>
      <c r="J22" s="37">
        <f>(H22*I22)</f>
        <v>767.5653207090545</v>
      </c>
      <c r="K22" s="37">
        <f>(0.05*J22/1000)*1000</f>
        <v>38.378266035452725</v>
      </c>
      <c r="L22" s="38">
        <f>K22+K40+K50</f>
        <v>40.2011807920221</v>
      </c>
      <c r="M22" s="39">
        <f>(L22*1000000/50000)/1000</f>
        <v>0.80402361584044202</v>
      </c>
      <c r="N22" s="40"/>
    </row>
    <row r="23" spans="1:17" ht="15" x14ac:dyDescent="0.3">
      <c r="B23">
        <v>0.34599999999999997</v>
      </c>
      <c r="C23">
        <v>0.33</v>
      </c>
      <c r="D23" s="34">
        <f t="shared" si="2"/>
        <v>0.33799999999999997</v>
      </c>
      <c r="E23" s="34">
        <f t="shared" si="3"/>
        <v>0.28699999999999998</v>
      </c>
      <c r="F23" s="34">
        <f t="shared" ref="F23:F27" si="4">LOG(E23)</f>
        <v>-0.54211810326600773</v>
      </c>
      <c r="G23" s="35">
        <f t="shared" ref="G23:G27" si="5">(F23-$B$16)/$B$15</f>
        <v>0.19887511157338872</v>
      </c>
      <c r="H23" s="35">
        <f t="shared" ref="H23:H27" si="6">10^G23</f>
        <v>1.580793391107842</v>
      </c>
      <c r="I23" s="36">
        <v>500</v>
      </c>
      <c r="J23" s="37">
        <f t="shared" ref="J23:J27" si="7">(H23*I23)</f>
        <v>790.39669555392095</v>
      </c>
      <c r="K23" s="37">
        <f t="shared" ref="K23:K27" si="8">(0.05*J23/1000)*1000</f>
        <v>39.519834777696047</v>
      </c>
      <c r="L23" s="38">
        <f>K23+K41+K51</f>
        <v>41.191720734325088</v>
      </c>
      <c r="M23" s="39">
        <f t="shared" ref="M23:M27" si="9">(L23*1000000/50000)/1000</f>
        <v>0.82383441468650176</v>
      </c>
      <c r="N23" s="40"/>
    </row>
    <row r="24" spans="1:17" ht="15" x14ac:dyDescent="0.3">
      <c r="B24">
        <v>0.32600000000000001</v>
      </c>
      <c r="C24">
        <v>0.313</v>
      </c>
      <c r="D24" s="34">
        <f t="shared" si="2"/>
        <v>0.31950000000000001</v>
      </c>
      <c r="E24" s="34">
        <f t="shared" si="3"/>
        <v>0.26850000000000002</v>
      </c>
      <c r="F24" s="34">
        <f t="shared" si="4"/>
        <v>-0.57105570996442556</v>
      </c>
      <c r="G24" s="35">
        <f t="shared" si="5"/>
        <v>0.17066207220121576</v>
      </c>
      <c r="H24" s="35">
        <f t="shared" si="6"/>
        <v>1.4813649753671121</v>
      </c>
      <c r="I24" s="36">
        <v>500</v>
      </c>
      <c r="J24" s="37">
        <f t="shared" si="7"/>
        <v>740.68248768355602</v>
      </c>
      <c r="K24" s="37">
        <f t="shared" si="8"/>
        <v>37.034124384177801</v>
      </c>
      <c r="L24" s="38">
        <f t="shared" ref="L24:L27" si="10">K24+K42+K52</f>
        <v>38.724076564849554</v>
      </c>
      <c r="M24" s="39">
        <f t="shared" si="9"/>
        <v>0.77448153129699104</v>
      </c>
      <c r="N24" s="40"/>
    </row>
    <row r="25" spans="1:17" ht="15" x14ac:dyDescent="0.3">
      <c r="A25" s="8" t="s">
        <v>30</v>
      </c>
      <c r="B25">
        <v>0.312</v>
      </c>
      <c r="C25">
        <v>0.30599999999999999</v>
      </c>
      <c r="D25" s="34">
        <f t="shared" si="2"/>
        <v>0.309</v>
      </c>
      <c r="E25" s="34">
        <f t="shared" si="3"/>
        <v>0.25800000000000001</v>
      </c>
      <c r="F25" s="34">
        <f t="shared" si="4"/>
        <v>-0.58838029403676984</v>
      </c>
      <c r="G25" s="35">
        <f t="shared" si="5"/>
        <v>0.15377127754658063</v>
      </c>
      <c r="H25" s="35">
        <f t="shared" si="6"/>
        <v>1.4248569908830124</v>
      </c>
      <c r="I25" s="36">
        <v>500</v>
      </c>
      <c r="J25" s="37">
        <f t="shared" si="7"/>
        <v>712.42849544150624</v>
      </c>
      <c r="K25" s="37">
        <f t="shared" si="8"/>
        <v>35.621424772075315</v>
      </c>
      <c r="L25" s="38">
        <f t="shared" si="10"/>
        <v>41.322684899654114</v>
      </c>
      <c r="M25" s="39">
        <f t="shared" si="9"/>
        <v>0.82645369799308233</v>
      </c>
      <c r="N25" s="40"/>
    </row>
    <row r="26" spans="1:17" ht="15" x14ac:dyDescent="0.3">
      <c r="B26">
        <v>0.30099999999999999</v>
      </c>
      <c r="C26">
        <v>0.26600000000000001</v>
      </c>
      <c r="D26" s="34">
        <f t="shared" si="2"/>
        <v>0.28349999999999997</v>
      </c>
      <c r="E26" s="34">
        <f t="shared" si="3"/>
        <v>0.23249999999999998</v>
      </c>
      <c r="F26" s="34">
        <f t="shared" si="4"/>
        <v>-0.63357704277402727</v>
      </c>
      <c r="G26" s="35">
        <f t="shared" si="5"/>
        <v>0.10970620800203634</v>
      </c>
      <c r="H26" s="35">
        <f t="shared" si="6"/>
        <v>1.2873783699538008</v>
      </c>
      <c r="I26" s="36">
        <v>500</v>
      </c>
      <c r="J26" s="37">
        <f t="shared" si="7"/>
        <v>643.68918497690038</v>
      </c>
      <c r="K26" s="37">
        <f t="shared" si="8"/>
        <v>32.184459248845023</v>
      </c>
      <c r="L26" s="38">
        <f t="shared" si="10"/>
        <v>37.043468149953156</v>
      </c>
      <c r="M26" s="39">
        <f t="shared" si="9"/>
        <v>0.74086936299906314</v>
      </c>
      <c r="N26" s="40"/>
    </row>
    <row r="27" spans="1:17" ht="15" x14ac:dyDescent="0.3">
      <c r="B27">
        <v>0.29499999999999998</v>
      </c>
      <c r="C27">
        <v>0.29599999999999999</v>
      </c>
      <c r="D27" s="34">
        <f t="shared" si="2"/>
        <v>0.29549999999999998</v>
      </c>
      <c r="E27" s="34">
        <f t="shared" si="3"/>
        <v>0.2445</v>
      </c>
      <c r="F27" s="34">
        <f t="shared" si="4"/>
        <v>-0.61172113654036098</v>
      </c>
      <c r="G27" s="35">
        <f t="shared" si="5"/>
        <v>0.13101486526285472</v>
      </c>
      <c r="H27" s="35">
        <f t="shared" si="6"/>
        <v>1.3521188434462035</v>
      </c>
      <c r="I27" s="36">
        <v>500</v>
      </c>
      <c r="J27" s="37">
        <f t="shared" si="7"/>
        <v>676.05942172310176</v>
      </c>
      <c r="K27" s="37">
        <f t="shared" si="8"/>
        <v>33.80297108615509</v>
      </c>
      <c r="L27" s="38">
        <f t="shared" si="10"/>
        <v>38.418716488956775</v>
      </c>
      <c r="M27" s="39">
        <f t="shared" si="9"/>
        <v>0.76837432977913545</v>
      </c>
      <c r="N27" s="40"/>
    </row>
    <row r="28" spans="1:17" ht="23.25" x14ac:dyDescent="0.35">
      <c r="A28" s="21" t="s">
        <v>16</v>
      </c>
      <c r="B28" s="72"/>
      <c r="C28" s="72"/>
      <c r="I28" s="36"/>
      <c r="J28" s="36"/>
      <c r="K28" s="41"/>
      <c r="L28" s="24" t="s">
        <v>17</v>
      </c>
      <c r="M28" s="25"/>
    </row>
    <row r="29" spans="1:17" s="24" customFormat="1" x14ac:dyDescent="0.2">
      <c r="A29" s="26" t="s">
        <v>18</v>
      </c>
      <c r="B29" s="73"/>
      <c r="C29" s="73"/>
      <c r="D29" s="16" t="s">
        <v>20</v>
      </c>
      <c r="E29" s="27" t="s">
        <v>21</v>
      </c>
      <c r="F29" s="28" t="s">
        <v>13</v>
      </c>
      <c r="G29" s="28" t="s">
        <v>22</v>
      </c>
      <c r="H29" s="28" t="s">
        <v>23</v>
      </c>
      <c r="I29" s="27" t="s">
        <v>24</v>
      </c>
      <c r="J29" s="42" t="s">
        <v>25</v>
      </c>
      <c r="K29" s="42" t="s">
        <v>26</v>
      </c>
      <c r="L29" s="28" t="s">
        <v>27</v>
      </c>
      <c r="M29" s="29" t="s">
        <v>28</v>
      </c>
    </row>
    <row r="30" spans="1:17" s="31" customFormat="1" x14ac:dyDescent="0.2">
      <c r="A30" s="30"/>
      <c r="B30" s="74"/>
      <c r="C30" s="74"/>
      <c r="L30" s="32"/>
      <c r="M30" s="33"/>
    </row>
    <row r="31" spans="1:17" ht="15" x14ac:dyDescent="0.3">
      <c r="A31" s="8" t="s">
        <v>29</v>
      </c>
      <c r="B31">
        <v>0.32800000000000001</v>
      </c>
      <c r="C31">
        <v>0.33100000000000002</v>
      </c>
      <c r="D31" s="34">
        <f t="shared" ref="D31:D36" si="11">AVERAGE(B31:C31)</f>
        <v>0.32950000000000002</v>
      </c>
      <c r="E31" s="34">
        <f t="shared" ref="E31:E36" si="12">D31-E$8</f>
        <v>0.27850000000000003</v>
      </c>
      <c r="F31" s="34">
        <f>LOG(E31)</f>
        <v>-0.55517480049025225</v>
      </c>
      <c r="G31" s="35">
        <f>(F31-$B$16)/$B$15</f>
        <v>0.18614534035570565</v>
      </c>
      <c r="H31" s="35">
        <f>10^G31</f>
        <v>1.535130641418109</v>
      </c>
      <c r="I31" s="36">
        <v>500</v>
      </c>
      <c r="J31" s="37">
        <f>(H31*I31)</f>
        <v>767.5653207090545</v>
      </c>
      <c r="K31" s="37">
        <f>(0.05*J31/1000)*1000</f>
        <v>38.378266035452725</v>
      </c>
      <c r="L31" s="38">
        <f>K31+K50</f>
        <v>39.318389564938457</v>
      </c>
      <c r="M31" s="39">
        <f>(L31*1000000/50000)/1000</f>
        <v>0.7863677912987691</v>
      </c>
      <c r="N31" s="43"/>
      <c r="Q31" s="11"/>
    </row>
    <row r="32" spans="1:17" ht="15" x14ac:dyDescent="0.3">
      <c r="B32">
        <v>0.34599999999999997</v>
      </c>
      <c r="C32">
        <v>0.33</v>
      </c>
      <c r="D32" s="34">
        <f t="shared" si="11"/>
        <v>0.33799999999999997</v>
      </c>
      <c r="E32" s="34">
        <f t="shared" si="12"/>
        <v>0.28699999999999998</v>
      </c>
      <c r="F32" s="34">
        <f t="shared" ref="F32:F36" si="13">LOG(E32)</f>
        <v>-0.54211810326600773</v>
      </c>
      <c r="G32" s="35">
        <f t="shared" ref="G32:G36" si="14">(F32-$B$16)/$B$15</f>
        <v>0.19887511157338872</v>
      </c>
      <c r="H32" s="35">
        <f t="shared" ref="H32:H36" si="15">10^G32</f>
        <v>1.580793391107842</v>
      </c>
      <c r="I32" s="36">
        <v>500</v>
      </c>
      <c r="J32" s="37">
        <f t="shared" ref="J32:J36" si="16">(H32*I32)</f>
        <v>790.39669555392095</v>
      </c>
      <c r="K32" s="37">
        <f t="shared" ref="K32:K36" si="17">(0.05*J32/1000)*1000</f>
        <v>39.519834777696047</v>
      </c>
      <c r="L32" s="38">
        <f>K32+K51</f>
        <v>40.53039857295596</v>
      </c>
      <c r="M32" s="39">
        <f t="shared" ref="M32:M36" si="18">(L32*1000000/50000)/1000</f>
        <v>0.81060797145911923</v>
      </c>
      <c r="N32" s="44"/>
      <c r="Q32" s="11"/>
    </row>
    <row r="33" spans="1:19" ht="15" x14ac:dyDescent="0.3">
      <c r="B33">
        <v>0.32600000000000001</v>
      </c>
      <c r="C33">
        <v>0.313</v>
      </c>
      <c r="D33" s="34">
        <f t="shared" si="11"/>
        <v>0.31950000000000001</v>
      </c>
      <c r="E33" s="34">
        <f t="shared" si="12"/>
        <v>0.26850000000000002</v>
      </c>
      <c r="F33" s="34">
        <f t="shared" si="13"/>
        <v>-0.57105570996442556</v>
      </c>
      <c r="G33" s="35">
        <f t="shared" si="14"/>
        <v>0.17066207220121576</v>
      </c>
      <c r="H33" s="35">
        <f t="shared" si="15"/>
        <v>1.4813649753671121</v>
      </c>
      <c r="I33" s="36">
        <v>500</v>
      </c>
      <c r="J33" s="37">
        <f t="shared" si="16"/>
        <v>740.68248768355602</v>
      </c>
      <c r="K33" s="37">
        <f t="shared" si="17"/>
        <v>37.034124384177801</v>
      </c>
      <c r="L33" s="38">
        <f t="shared" ref="L33:L36" si="19">K33+K52</f>
        <v>38.013886617352981</v>
      </c>
      <c r="M33" s="39">
        <f t="shared" si="18"/>
        <v>0.76027773234705953</v>
      </c>
      <c r="N33" s="44"/>
      <c r="Q33" s="11"/>
    </row>
    <row r="34" spans="1:19" ht="15" x14ac:dyDescent="0.3">
      <c r="A34" s="8" t="s">
        <v>30</v>
      </c>
      <c r="B34">
        <v>0.312</v>
      </c>
      <c r="C34">
        <v>0.30599999999999999</v>
      </c>
      <c r="D34" s="34">
        <f t="shared" si="11"/>
        <v>0.309</v>
      </c>
      <c r="E34" s="34">
        <f t="shared" si="12"/>
        <v>0.25800000000000001</v>
      </c>
      <c r="F34" s="34">
        <f t="shared" si="13"/>
        <v>-0.58838029403676984</v>
      </c>
      <c r="G34" s="35">
        <f t="shared" si="14"/>
        <v>0.15377127754658063</v>
      </c>
      <c r="H34" s="35">
        <f t="shared" si="15"/>
        <v>1.4248569908830124</v>
      </c>
      <c r="I34" s="36">
        <v>500</v>
      </c>
      <c r="J34" s="37">
        <f t="shared" si="16"/>
        <v>712.42849544150624</v>
      </c>
      <c r="K34" s="37">
        <f t="shared" si="17"/>
        <v>35.621424772075315</v>
      </c>
      <c r="L34" s="38">
        <f t="shared" si="19"/>
        <v>38.746170064167067</v>
      </c>
      <c r="M34" s="39">
        <f t="shared" si="18"/>
        <v>0.77492340128334136</v>
      </c>
      <c r="N34" s="44"/>
      <c r="Q34" s="11"/>
    </row>
    <row r="35" spans="1:19" ht="15" x14ac:dyDescent="0.3">
      <c r="B35">
        <v>0.30099999999999999</v>
      </c>
      <c r="C35">
        <v>0.26600000000000001</v>
      </c>
      <c r="D35" s="34">
        <f t="shared" si="11"/>
        <v>0.28349999999999997</v>
      </c>
      <c r="E35" s="34">
        <f t="shared" si="12"/>
        <v>0.23249999999999998</v>
      </c>
      <c r="F35" s="34">
        <f t="shared" si="13"/>
        <v>-0.63357704277402727</v>
      </c>
      <c r="G35" s="35">
        <f t="shared" si="14"/>
        <v>0.10970620800203634</v>
      </c>
      <c r="H35" s="35">
        <f t="shared" si="15"/>
        <v>1.2873783699538008</v>
      </c>
      <c r="I35" s="36">
        <v>500</v>
      </c>
      <c r="J35" s="37">
        <f t="shared" si="16"/>
        <v>643.68918497690038</v>
      </c>
      <c r="K35" s="37">
        <f t="shared" si="17"/>
        <v>32.184459248845023</v>
      </c>
      <c r="L35" s="38">
        <f t="shared" si="19"/>
        <v>35.02686221457752</v>
      </c>
      <c r="M35" s="39">
        <f t="shared" si="18"/>
        <v>0.70053724429155029</v>
      </c>
      <c r="N35" s="44"/>
      <c r="Q35" s="11"/>
      <c r="S35" s="11"/>
    </row>
    <row r="36" spans="1:19" ht="15" x14ac:dyDescent="0.3">
      <c r="B36">
        <v>0.29499999999999998</v>
      </c>
      <c r="C36">
        <v>0.29599999999999999</v>
      </c>
      <c r="D36" s="34">
        <f t="shared" si="11"/>
        <v>0.29549999999999998</v>
      </c>
      <c r="E36" s="34">
        <f t="shared" si="12"/>
        <v>0.2445</v>
      </c>
      <c r="F36" s="34">
        <f t="shared" si="13"/>
        <v>-0.61172113654036098</v>
      </c>
      <c r="G36" s="35">
        <f t="shared" si="14"/>
        <v>0.13101486526285472</v>
      </c>
      <c r="H36" s="35">
        <f t="shared" si="15"/>
        <v>1.3521188434462035</v>
      </c>
      <c r="I36" s="36">
        <v>500</v>
      </c>
      <c r="J36" s="37">
        <f t="shared" si="16"/>
        <v>676.05942172310176</v>
      </c>
      <c r="K36" s="37">
        <f t="shared" si="17"/>
        <v>33.80297108615509</v>
      </c>
      <c r="L36" s="38">
        <f t="shared" si="19"/>
        <v>36.713884255560458</v>
      </c>
      <c r="M36" s="39">
        <f t="shared" si="18"/>
        <v>0.73427768511120917</v>
      </c>
      <c r="N36" s="45"/>
      <c r="Q36" s="11"/>
      <c r="S36" s="11"/>
    </row>
    <row r="37" spans="1:19" ht="15" x14ac:dyDescent="0.3">
      <c r="B37" s="3"/>
      <c r="C37" s="3"/>
      <c r="I37" s="36"/>
      <c r="J37" s="36"/>
      <c r="K37" s="36"/>
      <c r="R37" s="11"/>
      <c r="S37" s="11"/>
    </row>
    <row r="38" spans="1:19" ht="23.25" x14ac:dyDescent="0.35">
      <c r="A38" s="21" t="s">
        <v>31</v>
      </c>
      <c r="B38" s="3"/>
      <c r="C38" s="3"/>
      <c r="E38" s="35"/>
      <c r="F38" s="34"/>
      <c r="H38" s="46"/>
      <c r="I38" s="36"/>
      <c r="J38" s="36"/>
      <c r="K38" s="36"/>
      <c r="M38" s="47" t="s">
        <v>32</v>
      </c>
      <c r="R38" s="11"/>
      <c r="S38" s="11"/>
    </row>
    <row r="39" spans="1:19" ht="15" x14ac:dyDescent="0.3">
      <c r="A39" s="26" t="s">
        <v>18</v>
      </c>
      <c r="B39" s="75"/>
      <c r="C39" s="75"/>
      <c r="D39" s="16" t="s">
        <v>20</v>
      </c>
      <c r="E39" s="27" t="s">
        <v>21</v>
      </c>
      <c r="F39" s="28" t="s">
        <v>13</v>
      </c>
      <c r="G39" s="28" t="s">
        <v>22</v>
      </c>
      <c r="H39" s="28" t="s">
        <v>23</v>
      </c>
      <c r="I39" s="27" t="s">
        <v>24</v>
      </c>
      <c r="J39" s="42" t="s">
        <v>25</v>
      </c>
      <c r="K39" s="42" t="s">
        <v>33</v>
      </c>
      <c r="L39" s="28" t="s">
        <v>34</v>
      </c>
      <c r="M39" s="24" t="s">
        <v>35</v>
      </c>
      <c r="N39" s="42" t="s">
        <v>36</v>
      </c>
      <c r="R39" s="11"/>
      <c r="S39" s="11"/>
    </row>
    <row r="40" spans="1:19" ht="15" x14ac:dyDescent="0.3">
      <c r="A40" s="8" t="s">
        <v>37</v>
      </c>
      <c r="B40">
        <v>0.14699999999999999</v>
      </c>
      <c r="C40">
        <v>0.15</v>
      </c>
      <c r="D40" s="34">
        <f>AVERAGE(B40,C40)</f>
        <v>0.14849999999999999</v>
      </c>
      <c r="E40" s="34">
        <f t="shared" ref="E40:E45" si="20">D40-E$8</f>
        <v>9.7499999999999989E-2</v>
      </c>
      <c r="F40" s="34">
        <f t="shared" ref="F40:F45" si="21">LOG(E40)</f>
        <v>-1.0109953843014632</v>
      </c>
      <c r="G40" s="35">
        <f t="shared" ref="G40:G45" si="22">(F40-$B$16)/$B$15</f>
        <v>-0.25826197403410828</v>
      </c>
      <c r="H40" s="34">
        <f t="shared" ref="H40:H45" si="23">10^G40</f>
        <v>0.55174451692727799</v>
      </c>
      <c r="I40" s="48">
        <v>16</v>
      </c>
      <c r="J40" s="49">
        <f t="shared" ref="J40:J45" si="24">H40*I40</f>
        <v>8.8279122708364479</v>
      </c>
      <c r="K40" s="37">
        <f>(0.1*J40/1000)*1000</f>
        <v>0.88279122708364488</v>
      </c>
      <c r="L40" s="50">
        <f>K40*100/L22</f>
        <v>2.195933576306381</v>
      </c>
      <c r="M40" s="51">
        <f>AVERAGE(L40:L42)</f>
        <v>1.8784607481007505</v>
      </c>
      <c r="N40" s="52">
        <f>STDEV(L40:L42)</f>
        <v>0.29773310215715831</v>
      </c>
      <c r="R40" s="11"/>
      <c r="S40" s="11"/>
    </row>
    <row r="41" spans="1:19" ht="15" x14ac:dyDescent="0.3">
      <c r="B41">
        <v>0.124</v>
      </c>
      <c r="C41">
        <v>0.123</v>
      </c>
      <c r="D41" s="34">
        <f>AVERAGE(B41,C41)</f>
        <v>0.1235</v>
      </c>
      <c r="E41" s="34">
        <f t="shared" si="20"/>
        <v>7.2499999999999995E-2</v>
      </c>
      <c r="F41" s="34">
        <f t="shared" si="21"/>
        <v>-1.1396619934290064</v>
      </c>
      <c r="G41" s="35">
        <f t="shared" si="22"/>
        <v>-0.38370690619561426</v>
      </c>
      <c r="H41" s="34">
        <f t="shared" si="23"/>
        <v>0.41332635085570679</v>
      </c>
      <c r="I41" s="48">
        <v>16</v>
      </c>
      <c r="J41" s="49">
        <f t="shared" si="24"/>
        <v>6.6132216136913087</v>
      </c>
      <c r="K41" s="37">
        <f t="shared" ref="K41:K45" si="25">(0.1*J41/1000)*1000</f>
        <v>0.66132216136913091</v>
      </c>
      <c r="L41" s="50">
        <f t="shared" ref="L41:L45" si="26">K41*100/L23</f>
        <v>1.6054735019070245</v>
      </c>
      <c r="M41" s="51"/>
      <c r="N41" s="52"/>
      <c r="R41" s="11"/>
      <c r="S41" s="11"/>
    </row>
    <row r="42" spans="1:19" s="24" customFormat="1" ht="15" x14ac:dyDescent="0.3">
      <c r="A42" s="8"/>
      <c r="B42">
        <v>0.129</v>
      </c>
      <c r="C42">
        <v>0.129</v>
      </c>
      <c r="D42" s="34">
        <f>AVERAGE(B42,C42)</f>
        <v>0.129</v>
      </c>
      <c r="E42" s="34">
        <f t="shared" si="20"/>
        <v>7.8E-2</v>
      </c>
      <c r="F42" s="34">
        <f t="shared" si="21"/>
        <v>-1.1079053973095196</v>
      </c>
      <c r="G42" s="35">
        <f t="shared" si="22"/>
        <v>-0.3527454619413366</v>
      </c>
      <c r="H42" s="34">
        <f t="shared" si="23"/>
        <v>0.44386871718535686</v>
      </c>
      <c r="I42" s="48">
        <v>16</v>
      </c>
      <c r="J42" s="49">
        <f t="shared" si="24"/>
        <v>7.1018994749657098</v>
      </c>
      <c r="K42" s="37">
        <f t="shared" si="25"/>
        <v>0.71018994749657105</v>
      </c>
      <c r="L42" s="50">
        <f t="shared" si="26"/>
        <v>1.833975166088845</v>
      </c>
      <c r="M42" s="51"/>
      <c r="N42" s="52"/>
      <c r="R42" s="11"/>
      <c r="S42" s="11"/>
    </row>
    <row r="43" spans="1:19" ht="15" x14ac:dyDescent="0.3">
      <c r="A43" s="8" t="s">
        <v>38</v>
      </c>
      <c r="B43">
        <v>0.33600000000000002</v>
      </c>
      <c r="C43">
        <v>0.35099999999999998</v>
      </c>
      <c r="D43" s="34">
        <f t="shared" ref="D43:D45" si="27">AVERAGE(B43,C43)</f>
        <v>0.34350000000000003</v>
      </c>
      <c r="E43" s="34">
        <f t="shared" si="20"/>
        <v>0.29250000000000004</v>
      </c>
      <c r="F43" s="34">
        <f t="shared" si="21"/>
        <v>-0.53387412958180069</v>
      </c>
      <c r="G43" s="35">
        <f t="shared" si="22"/>
        <v>0.20691266480160395</v>
      </c>
      <c r="H43" s="34">
        <f t="shared" si="23"/>
        <v>1.6103217721794039</v>
      </c>
      <c r="I43" s="48">
        <v>16</v>
      </c>
      <c r="J43" s="49">
        <f t="shared" si="24"/>
        <v>25.765148354870462</v>
      </c>
      <c r="K43" s="37">
        <f t="shared" si="25"/>
        <v>2.5765148354870462</v>
      </c>
      <c r="L43" s="50">
        <f t="shared" si="26"/>
        <v>6.2351099444378377</v>
      </c>
      <c r="M43" s="51">
        <f>AVERAGE(L43:L45)</f>
        <v>5.3721683631031896</v>
      </c>
      <c r="N43" s="52">
        <f>STDEV(L43:L45)</f>
        <v>0.90094644768229726</v>
      </c>
      <c r="R43" s="11"/>
      <c r="S43" s="11"/>
    </row>
    <row r="44" spans="1:19" ht="15" x14ac:dyDescent="0.3">
      <c r="A44" s="53"/>
      <c r="B44">
        <v>0.28000000000000003</v>
      </c>
      <c r="C44">
        <v>0.27700000000000002</v>
      </c>
      <c r="D44" s="34">
        <f t="shared" si="27"/>
        <v>0.27850000000000003</v>
      </c>
      <c r="E44" s="34">
        <f t="shared" si="20"/>
        <v>0.22750000000000004</v>
      </c>
      <c r="F44" s="34">
        <f t="shared" si="21"/>
        <v>-0.64301859900686875</v>
      </c>
      <c r="G44" s="35">
        <f t="shared" si="22"/>
        <v>0.10050105843635695</v>
      </c>
      <c r="H44" s="34">
        <f t="shared" si="23"/>
        <v>1.2603787096097698</v>
      </c>
      <c r="I44" s="48">
        <v>16</v>
      </c>
      <c r="J44" s="49">
        <f t="shared" si="24"/>
        <v>20.166059353756317</v>
      </c>
      <c r="K44" s="37">
        <f t="shared" si="25"/>
        <v>2.0166059353756318</v>
      </c>
      <c r="L44" s="50">
        <f t="shared" si="26"/>
        <v>5.4438907480594034</v>
      </c>
      <c r="M44" s="51"/>
      <c r="N44" s="52"/>
    </row>
    <row r="45" spans="1:19" ht="15" x14ac:dyDescent="0.3">
      <c r="A45" s="54"/>
      <c r="B45">
        <v>0.24399999999999999</v>
      </c>
      <c r="C45">
        <v>0.24099999999999999</v>
      </c>
      <c r="D45" s="34">
        <f t="shared" si="27"/>
        <v>0.24249999999999999</v>
      </c>
      <c r="E45" s="34">
        <f t="shared" si="20"/>
        <v>0.1915</v>
      </c>
      <c r="F45" s="34">
        <f t="shared" si="21"/>
        <v>-0.7178312216953584</v>
      </c>
      <c r="G45" s="35">
        <f t="shared" si="22"/>
        <v>2.7561665367569373E-2</v>
      </c>
      <c r="H45" s="34">
        <f t="shared" si="23"/>
        <v>1.0655201458726999</v>
      </c>
      <c r="I45" s="48">
        <v>16</v>
      </c>
      <c r="J45" s="49">
        <f t="shared" si="24"/>
        <v>17.048322333963199</v>
      </c>
      <c r="K45" s="37">
        <f t="shared" si="25"/>
        <v>1.70483223339632</v>
      </c>
      <c r="L45" s="50">
        <f t="shared" si="26"/>
        <v>4.4375043968123284</v>
      </c>
      <c r="M45" s="51"/>
      <c r="N45" s="52"/>
    </row>
    <row r="46" spans="1:19" x14ac:dyDescent="0.2">
      <c r="B46" s="3"/>
      <c r="C46" s="3"/>
      <c r="E46" s="35"/>
      <c r="F46" s="34"/>
      <c r="G46" s="51"/>
      <c r="H46" s="55"/>
      <c r="I46" s="36"/>
      <c r="J46" s="36"/>
      <c r="K46" s="36"/>
    </row>
    <row r="47" spans="1:19" x14ac:dyDescent="0.2">
      <c r="B47" s="3"/>
      <c r="C47" s="3"/>
      <c r="E47" s="35"/>
      <c r="F47" s="34"/>
      <c r="G47" s="51"/>
      <c r="H47" s="55"/>
      <c r="I47" s="36"/>
      <c r="J47" s="36"/>
      <c r="K47" s="36"/>
    </row>
    <row r="48" spans="1:19" ht="23.25" x14ac:dyDescent="0.35">
      <c r="A48" s="21" t="s">
        <v>39</v>
      </c>
      <c r="B48" s="3"/>
      <c r="C48" s="3"/>
      <c r="E48" s="35"/>
      <c r="F48" s="34"/>
      <c r="H48" s="46"/>
      <c r="I48" s="36"/>
      <c r="J48" s="36"/>
      <c r="K48" s="36"/>
      <c r="M48" s="47" t="s">
        <v>32</v>
      </c>
    </row>
    <row r="49" spans="1:25" x14ac:dyDescent="0.2">
      <c r="A49" s="26" t="s">
        <v>18</v>
      </c>
      <c r="B49" s="75"/>
      <c r="C49" s="75"/>
      <c r="D49" s="16" t="s">
        <v>20</v>
      </c>
      <c r="E49" s="27" t="s">
        <v>21</v>
      </c>
      <c r="F49" s="28" t="s">
        <v>13</v>
      </c>
      <c r="G49" s="28" t="s">
        <v>22</v>
      </c>
      <c r="H49" s="28" t="s">
        <v>23</v>
      </c>
      <c r="I49" s="27" t="s">
        <v>24</v>
      </c>
      <c r="J49" s="42" t="s">
        <v>25</v>
      </c>
      <c r="K49" s="42" t="s">
        <v>33</v>
      </c>
      <c r="L49" s="28" t="s">
        <v>34</v>
      </c>
      <c r="M49" s="24" t="s">
        <v>35</v>
      </c>
      <c r="N49" s="42" t="s">
        <v>36</v>
      </c>
      <c r="O49" s="10" t="s">
        <v>40</v>
      </c>
      <c r="P49" s="24" t="s">
        <v>35</v>
      </c>
      <c r="Q49" s="42" t="s">
        <v>36</v>
      </c>
    </row>
    <row r="50" spans="1:25" ht="15" x14ac:dyDescent="0.3">
      <c r="A50" s="8" t="s">
        <v>29</v>
      </c>
      <c r="B50">
        <v>0.161</v>
      </c>
      <c r="C50">
        <v>0.14899999999999999</v>
      </c>
      <c r="D50" s="34">
        <f t="shared" ref="D50:D52" si="28">AVERAGE(B50,C50)</f>
        <v>0.155</v>
      </c>
      <c r="E50" s="34">
        <f t="shared" ref="E50:E55" si="29">D50-E$8</f>
        <v>0.104</v>
      </c>
      <c r="F50" s="34">
        <f t="shared" ref="F50:F55" si="30">LOG(E50)</f>
        <v>-0.98296666070121963</v>
      </c>
      <c r="G50" s="35">
        <f t="shared" ref="G50:G55" si="31">(F50-$B$16)/$B$15</f>
        <v>-0.23093506028043354</v>
      </c>
      <c r="H50" s="34">
        <f t="shared" ref="H50:H55" si="32">10^G50</f>
        <v>0.58757720592858287</v>
      </c>
      <c r="I50" s="48">
        <v>16</v>
      </c>
      <c r="J50" s="49">
        <f t="shared" ref="J50:J55" si="33">H50*I50</f>
        <v>9.4012352948573259</v>
      </c>
      <c r="K50" s="37">
        <f>(0.1*J50/1000)*1000</f>
        <v>0.94012352948573263</v>
      </c>
      <c r="L50" s="50">
        <f t="shared" ref="L50:L55" si="34">K50*100/L31</f>
        <v>2.3910529904410751</v>
      </c>
      <c r="M50" s="51">
        <f>AVERAGE(L50:L52)</f>
        <v>2.4872601904828686</v>
      </c>
      <c r="N50" s="52">
        <f>STDEV(L50:L52)</f>
        <v>9.3312451924303902E-2</v>
      </c>
      <c r="O50" s="10">
        <f>L50/L40</f>
        <v>1.0888548798743221</v>
      </c>
      <c r="P50" s="51">
        <f>AVERAGE(O50:O52)</f>
        <v>1.3490786504714996</v>
      </c>
      <c r="Q50" s="52">
        <f>STDEV(O50:O52)</f>
        <v>0.23714870371699559</v>
      </c>
      <c r="S50" s="11"/>
      <c r="T50" s="11"/>
    </row>
    <row r="51" spans="1:25" ht="15" x14ac:dyDescent="0.3">
      <c r="B51">
        <v>0.16400000000000001</v>
      </c>
      <c r="C51">
        <v>0.16200000000000001</v>
      </c>
      <c r="D51" s="34">
        <f t="shared" si="28"/>
        <v>0.16300000000000001</v>
      </c>
      <c r="E51" s="34">
        <f t="shared" si="29"/>
        <v>0.112</v>
      </c>
      <c r="F51" s="34">
        <f t="shared" si="30"/>
        <v>-0.9507819773298184</v>
      </c>
      <c r="G51" s="35">
        <f t="shared" si="31"/>
        <v>-0.19955624763011473</v>
      </c>
      <c r="H51" s="34">
        <f t="shared" si="32"/>
        <v>0.6316023720374474</v>
      </c>
      <c r="I51" s="48">
        <v>16</v>
      </c>
      <c r="J51" s="49">
        <f t="shared" si="33"/>
        <v>10.105637952599158</v>
      </c>
      <c r="K51" s="37">
        <f t="shared" ref="K51:K55" si="35">(0.1*J51/1000)*1000</f>
        <v>1.0105637952599158</v>
      </c>
      <c r="L51" s="50">
        <f t="shared" si="34"/>
        <v>2.4933477854674186</v>
      </c>
      <c r="M51" s="51"/>
      <c r="N51" s="52"/>
      <c r="O51" s="10">
        <f t="shared" ref="O51:O55" si="36">L51/L41</f>
        <v>1.5530295470499844</v>
      </c>
      <c r="P51" s="51"/>
      <c r="Q51" s="52"/>
      <c r="S51" s="11"/>
      <c r="T51" s="11"/>
    </row>
    <row r="52" spans="1:25" ht="15" x14ac:dyDescent="0.3">
      <c r="B52">
        <v>0.161</v>
      </c>
      <c r="C52">
        <v>0.158</v>
      </c>
      <c r="D52" s="34">
        <f t="shared" si="28"/>
        <v>0.1595</v>
      </c>
      <c r="E52" s="34">
        <f t="shared" si="29"/>
        <v>0.1085</v>
      </c>
      <c r="F52" s="34">
        <f t="shared" si="30"/>
        <v>-0.96457026181545169</v>
      </c>
      <c r="G52" s="35">
        <f t="shared" si="31"/>
        <v>-0.21299928793134196</v>
      </c>
      <c r="H52" s="34">
        <f t="shared" si="32"/>
        <v>0.61235139573448882</v>
      </c>
      <c r="I52" s="48">
        <v>16</v>
      </c>
      <c r="J52" s="49">
        <f t="shared" si="33"/>
        <v>9.7976223317518212</v>
      </c>
      <c r="K52" s="37">
        <f t="shared" si="35"/>
        <v>0.97976223317518218</v>
      </c>
      <c r="L52" s="50">
        <f t="shared" si="34"/>
        <v>2.5773797955401117</v>
      </c>
      <c r="M52" s="51"/>
      <c r="N52" s="52"/>
      <c r="O52" s="10">
        <f t="shared" si="36"/>
        <v>1.4053515244901922</v>
      </c>
      <c r="P52" s="51"/>
      <c r="Q52" s="52"/>
      <c r="S52" s="11"/>
      <c r="T52" s="11"/>
    </row>
    <row r="53" spans="1:25" ht="15" x14ac:dyDescent="0.3">
      <c r="A53" s="8" t="s">
        <v>30</v>
      </c>
      <c r="B53">
        <v>0.40899999999999997</v>
      </c>
      <c r="C53">
        <v>0.40600000000000003</v>
      </c>
      <c r="D53" s="34">
        <f>AVERAGE(B53:C53)</f>
        <v>0.40749999999999997</v>
      </c>
      <c r="E53" s="34">
        <f t="shared" si="29"/>
        <v>0.35649999999999998</v>
      </c>
      <c r="F53" s="34">
        <f t="shared" si="30"/>
        <v>-0.44794046581211566</v>
      </c>
      <c r="G53" s="35">
        <f t="shared" si="31"/>
        <v>0.29069463974501741</v>
      </c>
      <c r="H53" s="34">
        <f t="shared" si="32"/>
        <v>1.9529658075573439</v>
      </c>
      <c r="I53" s="48">
        <v>16</v>
      </c>
      <c r="J53" s="49">
        <f t="shared" si="33"/>
        <v>31.247452920917503</v>
      </c>
      <c r="K53" s="37">
        <f t="shared" si="35"/>
        <v>3.1247452920917507</v>
      </c>
      <c r="L53" s="50">
        <f t="shared" si="34"/>
        <v>8.0646559051304862</v>
      </c>
      <c r="M53" s="51">
        <f>AVERAGE(L53:L55)</f>
        <v>8.0360743554357175</v>
      </c>
      <c r="N53" s="52">
        <f>STDEV(L53:L55)</f>
        <v>9.637253857527045E-2</v>
      </c>
      <c r="O53" s="10">
        <f t="shared" si="36"/>
        <v>1.293426415411445</v>
      </c>
      <c r="P53" s="51">
        <f>AVERAGE(O53:O55)</f>
        <v>1.5236030028287562</v>
      </c>
      <c r="Q53" s="52">
        <f>STDEV(O53:O55)</f>
        <v>0.24829992774602483</v>
      </c>
      <c r="S53" s="11"/>
      <c r="T53" s="11"/>
    </row>
    <row r="54" spans="1:25" ht="15" x14ac:dyDescent="0.3">
      <c r="A54" s="53"/>
      <c r="B54">
        <v>0.372</v>
      </c>
      <c r="C54">
        <v>0.377</v>
      </c>
      <c r="D54" s="34">
        <f>AVERAGE(B54:C54)</f>
        <v>0.3745</v>
      </c>
      <c r="E54" s="34">
        <f t="shared" si="29"/>
        <v>0.32350000000000001</v>
      </c>
      <c r="F54" s="34">
        <f t="shared" si="30"/>
        <v>-0.49012571499528079</v>
      </c>
      <c r="G54" s="35">
        <f t="shared" si="31"/>
        <v>0.24956566496374646</v>
      </c>
      <c r="H54" s="34">
        <f t="shared" si="32"/>
        <v>1.7765018535828123</v>
      </c>
      <c r="I54" s="48">
        <v>16</v>
      </c>
      <c r="J54" s="49">
        <f t="shared" si="33"/>
        <v>28.424029657324997</v>
      </c>
      <c r="K54" s="37">
        <f t="shared" si="35"/>
        <v>2.8424029657325001</v>
      </c>
      <c r="L54" s="50">
        <f t="shared" si="34"/>
        <v>8.1149231932900499</v>
      </c>
      <c r="M54" s="51"/>
      <c r="N54" s="52"/>
      <c r="O54" s="10">
        <f t="shared" si="36"/>
        <v>1.4906476946075371</v>
      </c>
      <c r="P54" s="51"/>
      <c r="Q54" s="52"/>
      <c r="S54" s="11"/>
      <c r="T54" s="11"/>
    </row>
    <row r="55" spans="1:25" ht="15" x14ac:dyDescent="0.3">
      <c r="A55" s="54"/>
      <c r="B55">
        <v>0.38900000000000001</v>
      </c>
      <c r="C55">
        <v>0.376</v>
      </c>
      <c r="D55" s="34">
        <f>AVERAGE(B55:C55)</f>
        <v>0.38250000000000001</v>
      </c>
      <c r="E55" s="34">
        <f t="shared" si="29"/>
        <v>0.33150000000000002</v>
      </c>
      <c r="F55" s="34">
        <f t="shared" si="30"/>
        <v>-0.47951646725920805</v>
      </c>
      <c r="G55" s="35">
        <f t="shared" si="31"/>
        <v>0.2599092682619184</v>
      </c>
      <c r="H55" s="34">
        <f t="shared" si="32"/>
        <v>1.8193207308783546</v>
      </c>
      <c r="I55" s="48">
        <v>16</v>
      </c>
      <c r="J55" s="49">
        <f t="shared" si="33"/>
        <v>29.109131694053673</v>
      </c>
      <c r="K55" s="37">
        <f t="shared" si="35"/>
        <v>2.9109131694053674</v>
      </c>
      <c r="L55" s="50">
        <f t="shared" si="34"/>
        <v>7.9286439678866136</v>
      </c>
      <c r="M55" s="51"/>
      <c r="N55" s="52"/>
      <c r="O55" s="10">
        <f t="shared" si="36"/>
        <v>1.7867348984672866</v>
      </c>
      <c r="P55" s="51"/>
      <c r="Q55" s="52"/>
      <c r="S55" s="11"/>
      <c r="T55" s="11"/>
      <c r="Y55" s="8"/>
    </row>
    <row r="56" spans="1:25" x14ac:dyDescent="0.2">
      <c r="D56" s="34"/>
      <c r="E56" s="35"/>
      <c r="F56" s="34"/>
      <c r="G56" s="51"/>
      <c r="H56" s="55"/>
    </row>
    <row r="57" spans="1:25" x14ac:dyDescent="0.2">
      <c r="B57" s="51"/>
      <c r="C57" s="51"/>
      <c r="D57" s="34"/>
      <c r="E57" s="35"/>
      <c r="F57" s="34"/>
      <c r="G57" s="51"/>
      <c r="H57" s="55"/>
      <c r="M57" s="10" t="s">
        <v>41</v>
      </c>
      <c r="N57" s="10" t="s">
        <v>42</v>
      </c>
      <c r="O57" s="42" t="s">
        <v>36</v>
      </c>
    </row>
    <row r="58" spans="1:25" ht="15" x14ac:dyDescent="0.3">
      <c r="C58" s="11"/>
      <c r="D58" s="11"/>
      <c r="E58" s="11"/>
      <c r="F58" s="11"/>
      <c r="G58" s="11"/>
      <c r="H58" s="55"/>
      <c r="M58" s="10" t="s">
        <v>29</v>
      </c>
      <c r="N58" s="51">
        <f>P50</f>
        <v>1.3490786504714996</v>
      </c>
      <c r="O58" s="51">
        <f>Q50</f>
        <v>0.23714870371699559</v>
      </c>
    </row>
    <row r="59" spans="1:25" ht="15" x14ac:dyDescent="0.3">
      <c r="D59" s="11"/>
      <c r="E59" s="11"/>
      <c r="G59" s="11"/>
      <c r="M59" s="10" t="s">
        <v>30</v>
      </c>
      <c r="N59" s="51">
        <f>P53</f>
        <v>1.5236030028287562</v>
      </c>
      <c r="O59" s="51">
        <f>Q53</f>
        <v>0.24829992774602483</v>
      </c>
    </row>
    <row r="60" spans="1:25" x14ac:dyDescent="0.2">
      <c r="G60" s="51"/>
      <c r="H60" s="55"/>
    </row>
    <row r="61" spans="1:25" ht="15" x14ac:dyDescent="0.3">
      <c r="A61" s="56"/>
      <c r="D61" s="11"/>
      <c r="E61" s="11"/>
      <c r="F61" s="11"/>
      <c r="G61" s="51"/>
      <c r="H61" s="55"/>
    </row>
    <row r="62" spans="1:25" ht="15" x14ac:dyDescent="0.3">
      <c r="C62" s="34"/>
      <c r="D62" s="11"/>
      <c r="E62" s="11"/>
      <c r="F62" s="11"/>
      <c r="G62" s="51"/>
      <c r="H62" s="55"/>
    </row>
    <row r="63" spans="1:25" ht="15" x14ac:dyDescent="0.3">
      <c r="C63" s="34"/>
      <c r="D63" s="11"/>
      <c r="E63" s="11"/>
      <c r="F63" s="11"/>
      <c r="G63" s="51"/>
      <c r="H63" s="55"/>
    </row>
    <row r="64" spans="1:25" ht="13.5" thickBot="1" x14ac:dyDescent="0.25">
      <c r="B64" s="57" t="s">
        <v>20</v>
      </c>
      <c r="C64" s="58" t="s">
        <v>43</v>
      </c>
      <c r="D64" s="34"/>
      <c r="E64" s="35"/>
      <c r="F64" s="34"/>
      <c r="G64" s="51"/>
      <c r="H64" s="55"/>
    </row>
    <row r="65" spans="1:8" x14ac:dyDescent="0.2">
      <c r="A65" s="8" t="s">
        <v>37</v>
      </c>
      <c r="B65" s="51">
        <f>M40</f>
        <v>1.8784607481007505</v>
      </c>
      <c r="C65" s="51">
        <f>N40</f>
        <v>0.29773310215715831</v>
      </c>
      <c r="D65" s="34"/>
      <c r="E65" s="35"/>
      <c r="F65" s="34"/>
      <c r="G65" s="51"/>
      <c r="H65" s="55"/>
    </row>
    <row r="66" spans="1:8" x14ac:dyDescent="0.2">
      <c r="A66" s="8" t="s">
        <v>29</v>
      </c>
      <c r="B66" s="51">
        <f>M50</f>
        <v>2.4872601904828686</v>
      </c>
      <c r="C66" s="51">
        <f>N50</f>
        <v>9.3312451924303902E-2</v>
      </c>
      <c r="D66" s="34"/>
      <c r="E66" s="35"/>
      <c r="F66" s="34"/>
      <c r="G66" s="51"/>
      <c r="H66" s="55"/>
    </row>
    <row r="67" spans="1:8" x14ac:dyDescent="0.2">
      <c r="A67" s="8" t="s">
        <v>38</v>
      </c>
      <c r="B67" s="51">
        <f>M43</f>
        <v>5.3721683631031896</v>
      </c>
      <c r="C67" s="51">
        <f>N43</f>
        <v>0.90094644768229726</v>
      </c>
      <c r="D67" s="34"/>
      <c r="E67" s="35"/>
      <c r="F67" s="34"/>
      <c r="G67" s="51"/>
      <c r="H67" s="55"/>
    </row>
    <row r="68" spans="1:8" x14ac:dyDescent="0.2">
      <c r="A68" s="59" t="s">
        <v>30</v>
      </c>
      <c r="B68" s="51">
        <f>M53</f>
        <v>8.0360743554357175</v>
      </c>
      <c r="C68" s="51">
        <f>N53</f>
        <v>9.637253857527045E-2</v>
      </c>
      <c r="D68" s="34"/>
      <c r="E68" s="35"/>
      <c r="F68" s="34"/>
      <c r="G68" s="51"/>
      <c r="H68" s="55"/>
    </row>
    <row r="69" spans="1:8" x14ac:dyDescent="0.2">
      <c r="A69" s="60"/>
      <c r="C69" s="34"/>
      <c r="D69" s="34"/>
      <c r="E69" s="35"/>
      <c r="F69" s="34"/>
      <c r="G69" s="51"/>
      <c r="H69" s="55"/>
    </row>
    <row r="70" spans="1:8" x14ac:dyDescent="0.2">
      <c r="A70" s="60"/>
      <c r="C70" s="34"/>
      <c r="D70" s="34"/>
      <c r="E70" s="35"/>
      <c r="F70" s="34"/>
      <c r="G70" s="51"/>
      <c r="H70" s="55"/>
    </row>
    <row r="71" spans="1:8" x14ac:dyDescent="0.2">
      <c r="A71" s="60"/>
      <c r="B71" s="36"/>
      <c r="C71" s="34"/>
      <c r="D71" s="34"/>
      <c r="E71" s="35"/>
      <c r="F71" s="34"/>
      <c r="G71" s="51"/>
      <c r="H71" s="55"/>
    </row>
    <row r="72" spans="1:8" x14ac:dyDescent="0.2">
      <c r="A72" s="60"/>
      <c r="B72" s="36"/>
      <c r="C72" s="34"/>
      <c r="D72" s="34"/>
      <c r="E72" s="35"/>
      <c r="F72" s="34"/>
      <c r="G72" s="51"/>
      <c r="H72" s="55"/>
    </row>
    <row r="73" spans="1:8" x14ac:dyDescent="0.2">
      <c r="C73" s="34"/>
      <c r="D73" s="34"/>
      <c r="E73" s="35"/>
      <c r="F73" s="34"/>
      <c r="G73" s="51"/>
      <c r="H73" s="55"/>
    </row>
    <row r="74" spans="1:8" x14ac:dyDescent="0.2">
      <c r="C74" s="34"/>
      <c r="D74" s="35"/>
      <c r="H74" s="55"/>
    </row>
    <row r="75" spans="1:8" x14ac:dyDescent="0.2">
      <c r="A75" s="61"/>
      <c r="C75" s="34"/>
      <c r="D75" s="35"/>
      <c r="H75" s="46"/>
    </row>
    <row r="76" spans="1:8" x14ac:dyDescent="0.2">
      <c r="A76" s="61"/>
      <c r="C76" s="34"/>
      <c r="D76" s="35"/>
      <c r="H76" s="46"/>
    </row>
    <row r="77" spans="1:8" x14ac:dyDescent="0.2">
      <c r="A77" s="62"/>
      <c r="B77" s="46"/>
      <c r="C77" s="63"/>
      <c r="D77" s="64"/>
      <c r="E77" s="46"/>
      <c r="F77" s="46"/>
      <c r="G77" s="46"/>
    </row>
    <row r="78" spans="1:8" x14ac:dyDescent="0.2">
      <c r="A78" s="65"/>
      <c r="B78" s="66"/>
      <c r="C78" s="67"/>
      <c r="D78" s="46"/>
      <c r="E78" s="46"/>
      <c r="F78" s="46"/>
      <c r="G78" s="46"/>
    </row>
    <row r="79" spans="1:8" x14ac:dyDescent="0.2">
      <c r="A79" s="65"/>
      <c r="B79" s="68"/>
      <c r="C79" s="63"/>
      <c r="D79" s="46"/>
      <c r="E79" s="46"/>
      <c r="F79" s="46"/>
      <c r="G79" s="46"/>
    </row>
    <row r="80" spans="1:8" x14ac:dyDescent="0.2">
      <c r="A80" s="65"/>
      <c r="B80" s="68"/>
      <c r="C80" s="63"/>
      <c r="D80" s="46"/>
      <c r="E80" s="46"/>
      <c r="F80" s="46"/>
      <c r="G80" s="46"/>
    </row>
    <row r="81" spans="1:7" x14ac:dyDescent="0.2">
      <c r="A81" s="65"/>
      <c r="B81" s="68"/>
      <c r="C81" s="63"/>
      <c r="D81" s="46"/>
      <c r="E81" s="46"/>
      <c r="F81" s="46"/>
      <c r="G81" s="46"/>
    </row>
    <row r="82" spans="1:7" x14ac:dyDescent="0.2">
      <c r="A82" s="65"/>
      <c r="B82" s="68"/>
      <c r="C82" s="63"/>
      <c r="D82" s="46"/>
      <c r="E82" s="46"/>
      <c r="F82" s="46"/>
      <c r="G82" s="46"/>
    </row>
    <row r="83" spans="1:7" x14ac:dyDescent="0.2">
      <c r="A83" s="65"/>
      <c r="B83" s="46"/>
      <c r="C83" s="46"/>
      <c r="D83" s="69"/>
      <c r="E83" s="66"/>
      <c r="F83" s="66"/>
      <c r="G83" s="46"/>
    </row>
    <row r="84" spans="1:7" x14ac:dyDescent="0.2">
      <c r="A84" s="65"/>
      <c r="B84" s="68"/>
      <c r="C84" s="63"/>
      <c r="D84" s="55"/>
      <c r="E84" s="55"/>
      <c r="F84" s="55"/>
      <c r="G84" s="46"/>
    </row>
    <row r="85" spans="1:7" x14ac:dyDescent="0.2">
      <c r="A85" s="65"/>
      <c r="B85" s="68"/>
      <c r="C85" s="63"/>
      <c r="D85" s="55"/>
      <c r="E85" s="55"/>
      <c r="F85" s="55"/>
      <c r="G85" s="46"/>
    </row>
    <row r="86" spans="1:7" x14ac:dyDescent="0.2">
      <c r="A86" s="65"/>
      <c r="B86" s="68"/>
      <c r="C86" s="63"/>
      <c r="D86" s="55"/>
      <c r="E86" s="55"/>
      <c r="F86" s="55"/>
      <c r="G86" s="46"/>
    </row>
    <row r="87" spans="1:7" x14ac:dyDescent="0.2">
      <c r="A87" s="65"/>
      <c r="B87" s="68"/>
      <c r="C87" s="63"/>
      <c r="D87" s="55"/>
      <c r="E87" s="55"/>
      <c r="F87" s="55"/>
      <c r="G87" s="46"/>
    </row>
    <row r="88" spans="1:7" x14ac:dyDescent="0.2">
      <c r="A88" s="65"/>
      <c r="B88" s="46"/>
      <c r="C88" s="55"/>
      <c r="D88" s="55"/>
      <c r="E88" s="55"/>
      <c r="F88" s="55"/>
      <c r="G88" s="46"/>
    </row>
    <row r="89" spans="1:7" x14ac:dyDescent="0.2">
      <c r="A89" s="65"/>
      <c r="B89" s="46"/>
      <c r="C89" s="55"/>
      <c r="D89" s="55"/>
      <c r="E89" s="55"/>
      <c r="F89" s="55"/>
      <c r="G89" s="46"/>
    </row>
    <row r="90" spans="1:7" x14ac:dyDescent="0.2">
      <c r="C90" s="55"/>
      <c r="D90" s="55"/>
      <c r="E90" s="70"/>
      <c r="F90" s="70"/>
    </row>
    <row r="91" spans="1:7" x14ac:dyDescent="0.2">
      <c r="C91" s="55"/>
      <c r="D91" s="55"/>
      <c r="E91" s="70"/>
      <c r="F91" s="70"/>
    </row>
    <row r="92" spans="1:7" x14ac:dyDescent="0.2">
      <c r="C92" s="55"/>
      <c r="D92" s="55"/>
      <c r="E92" s="70"/>
      <c r="F92" s="70"/>
    </row>
    <row r="93" spans="1:7" x14ac:dyDescent="0.2">
      <c r="C93" s="55"/>
      <c r="D93" s="55"/>
      <c r="E93" s="70"/>
      <c r="F93" s="70"/>
    </row>
    <row r="94" spans="1:7" x14ac:dyDescent="0.2">
      <c r="C94" s="55"/>
      <c r="E94" s="70"/>
      <c r="F94" s="70"/>
    </row>
    <row r="95" spans="1:7" x14ac:dyDescent="0.2">
      <c r="C95" s="55"/>
      <c r="E95" s="70"/>
      <c r="F95" s="70"/>
    </row>
    <row r="96" spans="1:7" x14ac:dyDescent="0.2">
      <c r="C96" s="55"/>
      <c r="D96" s="55"/>
      <c r="E96" s="70"/>
      <c r="F96" s="70"/>
    </row>
    <row r="97" spans="2:6" x14ac:dyDescent="0.2">
      <c r="C97" s="55"/>
      <c r="D97" s="55"/>
      <c r="E97" s="70"/>
      <c r="F97" s="70"/>
    </row>
    <row r="98" spans="2:6" x14ac:dyDescent="0.2">
      <c r="C98" s="55"/>
      <c r="D98" s="55"/>
      <c r="E98" s="70"/>
      <c r="F98" s="70"/>
    </row>
    <row r="99" spans="2:6" x14ac:dyDescent="0.2">
      <c r="C99" s="55"/>
      <c r="D99" s="55"/>
      <c r="E99" s="70"/>
      <c r="F99" s="70"/>
    </row>
    <row r="100" spans="2:6" x14ac:dyDescent="0.2">
      <c r="C100" s="55"/>
      <c r="D100" s="55"/>
      <c r="E100" s="70"/>
      <c r="F100" s="70"/>
    </row>
    <row r="101" spans="2:6" x14ac:dyDescent="0.2">
      <c r="C101" s="55"/>
      <c r="D101" s="55"/>
      <c r="E101" s="70"/>
      <c r="F101" s="70"/>
    </row>
    <row r="102" spans="2:6" x14ac:dyDescent="0.2">
      <c r="C102" s="55"/>
      <c r="D102" s="55"/>
      <c r="E102" s="70"/>
      <c r="F102" s="70"/>
    </row>
    <row r="103" spans="2:6" x14ac:dyDescent="0.2">
      <c r="C103" s="55"/>
      <c r="D103" s="55"/>
      <c r="E103" s="70"/>
      <c r="F103" s="70"/>
    </row>
    <row r="104" spans="2:6" x14ac:dyDescent="0.2">
      <c r="C104" s="55"/>
      <c r="D104" s="55"/>
      <c r="E104" s="70"/>
      <c r="F104" s="70"/>
    </row>
    <row r="105" spans="2:6" x14ac:dyDescent="0.2">
      <c r="C105" s="55"/>
      <c r="D105" s="55"/>
      <c r="E105" s="70"/>
      <c r="F105" s="70"/>
    </row>
    <row r="106" spans="2:6" x14ac:dyDescent="0.2">
      <c r="C106" s="55"/>
    </row>
    <row r="107" spans="2:6" x14ac:dyDescent="0.2">
      <c r="C107" s="55"/>
    </row>
    <row r="108" spans="2:6" ht="13.5" thickBot="1" x14ac:dyDescent="0.25">
      <c r="B108" s="71"/>
      <c r="C108" s="71"/>
      <c r="D108" s="71"/>
      <c r="E108" s="71"/>
    </row>
    <row r="109" spans="2:6" x14ac:dyDescent="0.2">
      <c r="B109" s="70"/>
      <c r="C109" s="70"/>
      <c r="D109" s="70"/>
      <c r="E109" s="70"/>
    </row>
    <row r="110" spans="2:6" x14ac:dyDescent="0.2">
      <c r="B110" s="70"/>
      <c r="C110" s="70"/>
      <c r="D110" s="70"/>
      <c r="E110" s="70"/>
    </row>
    <row r="111" spans="2:6" x14ac:dyDescent="0.2">
      <c r="B111" s="70"/>
      <c r="C111" s="70"/>
      <c r="D111" s="70"/>
      <c r="E111" s="70"/>
    </row>
    <row r="112" spans="2:6" x14ac:dyDescent="0.2">
      <c r="B112" s="70"/>
      <c r="C112" s="70"/>
      <c r="D112" s="70"/>
      <c r="E112" s="70"/>
    </row>
    <row r="113" spans="2:5" x14ac:dyDescent="0.2">
      <c r="B113" s="70"/>
      <c r="C113" s="70"/>
      <c r="D113" s="70"/>
      <c r="E113" s="70"/>
    </row>
    <row r="114" spans="2:5" x14ac:dyDescent="0.2">
      <c r="B114" s="70"/>
      <c r="C114" s="70"/>
      <c r="D114" s="70"/>
      <c r="E114" s="70"/>
    </row>
    <row r="115" spans="2:5" x14ac:dyDescent="0.2">
      <c r="B115" s="70"/>
      <c r="C115" s="70"/>
      <c r="D115" s="70"/>
      <c r="E115" s="70"/>
    </row>
    <row r="116" spans="2:5" x14ac:dyDescent="0.2">
      <c r="B116" s="70"/>
      <c r="C116" s="70"/>
      <c r="D116" s="70"/>
      <c r="E116" s="70"/>
    </row>
    <row r="117" spans="2:5" x14ac:dyDescent="0.2">
      <c r="B117" s="70"/>
      <c r="C117" s="70"/>
      <c r="D117" s="70"/>
      <c r="E117" s="70"/>
    </row>
    <row r="118" spans="2:5" x14ac:dyDescent="0.2">
      <c r="B118" s="70"/>
      <c r="C118" s="70"/>
      <c r="D118" s="70"/>
      <c r="E118" s="70"/>
    </row>
  </sheetData>
  <pageMargins left="0.7" right="0.7" top="0.75" bottom="0.75" header="0.3" footer="0.3"/>
  <pageSetup paperSize="9" scale="3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zoomScale="70" zoomScaleNormal="70" workbookViewId="0">
      <selection activeCell="F4" sqref="F4"/>
    </sheetView>
  </sheetViews>
  <sheetFormatPr baseColWidth="10" defaultColWidth="8.75" defaultRowHeight="12.75" x14ac:dyDescent="0.2"/>
  <cols>
    <col min="1" max="1" width="28.125" style="8" customWidth="1"/>
    <col min="2" max="2" width="9" style="10" bestFit="1" customWidth="1"/>
    <col min="3" max="3" width="11.875" style="10" bestFit="1" customWidth="1"/>
    <col min="4" max="4" width="6" style="10" bestFit="1" customWidth="1"/>
    <col min="5" max="5" width="6.875" style="10" customWidth="1"/>
    <col min="6" max="8" width="11" style="10" bestFit="1" customWidth="1"/>
    <col min="9" max="9" width="12.125" style="10" bestFit="1" customWidth="1"/>
    <col min="10" max="10" width="12" style="10" bestFit="1" customWidth="1"/>
    <col min="11" max="11" width="12.125" style="10" bestFit="1" customWidth="1"/>
    <col min="12" max="12" width="13" style="10" bestFit="1" customWidth="1"/>
    <col min="13" max="13" width="14.875" style="10" bestFit="1" customWidth="1"/>
    <col min="14" max="14" width="13.75" style="10" bestFit="1" customWidth="1"/>
    <col min="15" max="15" width="14" style="10" customWidth="1"/>
    <col min="16" max="16" width="11.375" style="10" customWidth="1"/>
    <col min="17" max="17" width="10.375" style="10" bestFit="1" customWidth="1"/>
    <col min="18" max="16384" width="8.75" style="10"/>
  </cols>
  <sheetData>
    <row r="1" spans="1:20" s="3" customFormat="1" x14ac:dyDescent="0.2">
      <c r="A1" s="1" t="s">
        <v>0</v>
      </c>
      <c r="B1" s="2">
        <v>42499</v>
      </c>
    </row>
    <row r="2" spans="1:20" s="3" customFormat="1" x14ac:dyDescent="0.2">
      <c r="A2" s="1" t="s">
        <v>1</v>
      </c>
      <c r="B2" s="3">
        <v>73</v>
      </c>
      <c r="C2" s="4"/>
      <c r="E2" s="5" t="s">
        <v>2</v>
      </c>
    </row>
    <row r="3" spans="1:20" s="3" customFormat="1" ht="15" x14ac:dyDescent="0.3">
      <c r="A3" s="1" t="s">
        <v>3</v>
      </c>
      <c r="B3" s="3" t="s">
        <v>4</v>
      </c>
      <c r="D3" s="6" t="s">
        <v>5</v>
      </c>
      <c r="E3" s="80">
        <v>6313336</v>
      </c>
      <c r="F3" s="80">
        <v>6356768</v>
      </c>
    </row>
    <row r="4" spans="1:20" s="3" customFormat="1" ht="15" x14ac:dyDescent="0.3">
      <c r="A4" s="1"/>
      <c r="D4" s="6" t="s">
        <v>6</v>
      </c>
      <c r="E4">
        <v>3628888</v>
      </c>
      <c r="F4">
        <v>3568696</v>
      </c>
    </row>
    <row r="5" spans="1:20" s="3" customFormat="1" x14ac:dyDescent="0.2">
      <c r="A5" s="1"/>
      <c r="D5" s="7"/>
    </row>
    <row r="6" spans="1:20" ht="15" x14ac:dyDescent="0.3">
      <c r="B6" s="9"/>
      <c r="C6" s="9"/>
      <c r="D6" s="9"/>
      <c r="N6" s="11"/>
      <c r="O6" s="11"/>
      <c r="P6" s="11"/>
    </row>
    <row r="7" spans="1:20" ht="15" x14ac:dyDescent="0.3">
      <c r="A7" s="12" t="s">
        <v>7</v>
      </c>
      <c r="B7" s="13" t="s">
        <v>8</v>
      </c>
      <c r="C7" s="14" t="s">
        <v>9</v>
      </c>
      <c r="D7" s="14"/>
      <c r="E7" s="15" t="s">
        <v>10</v>
      </c>
      <c r="F7" s="16" t="s">
        <v>11</v>
      </c>
      <c r="G7" s="17" t="s">
        <v>12</v>
      </c>
      <c r="H7" s="17" t="s">
        <v>13</v>
      </c>
      <c r="N7" s="11"/>
      <c r="O7" s="11"/>
      <c r="P7" s="11"/>
    </row>
    <row r="8" spans="1:20" ht="15" x14ac:dyDescent="0.3">
      <c r="A8" s="78">
        <v>0</v>
      </c>
      <c r="B8" s="17">
        <v>0</v>
      </c>
      <c r="C8">
        <v>4.8000000000000001E-2</v>
      </c>
      <c r="D8">
        <v>5.3999999999999999E-2</v>
      </c>
      <c r="E8" s="18">
        <f t="shared" ref="E8:E13" si="0">AVERAGE(C8:D8)</f>
        <v>5.1000000000000004E-2</v>
      </c>
      <c r="F8" s="19"/>
      <c r="G8" s="17"/>
      <c r="H8" s="17"/>
      <c r="N8" s="11"/>
      <c r="O8" s="11"/>
      <c r="P8" s="11"/>
    </row>
    <row r="9" spans="1:20" ht="15" x14ac:dyDescent="0.3">
      <c r="A9" s="78">
        <v>3</v>
      </c>
      <c r="B9" s="19">
        <f>A9/23</f>
        <v>0.13043478260869565</v>
      </c>
      <c r="C9">
        <v>7.1999999999999995E-2</v>
      </c>
      <c r="D9">
        <v>7.1999999999999995E-2</v>
      </c>
      <c r="E9" s="18">
        <f t="shared" si="0"/>
        <v>7.1999999999999995E-2</v>
      </c>
      <c r="F9" s="19">
        <f>(E9-$E$8)</f>
        <v>2.0999999999999991E-2</v>
      </c>
      <c r="G9" s="19">
        <f>LOG(B9)</f>
        <v>-0.88460658129793046</v>
      </c>
      <c r="H9" s="19">
        <f>LOG(F9)</f>
        <v>-1.6777807052660809</v>
      </c>
      <c r="N9" s="11"/>
      <c r="O9" s="11"/>
      <c r="P9" s="11"/>
    </row>
    <row r="10" spans="1:20" ht="15" x14ac:dyDescent="0.3">
      <c r="A10" s="78">
        <v>9.74</v>
      </c>
      <c r="B10" s="19">
        <f t="shared" ref="B10:B13" si="1">A10/23</f>
        <v>0.42347826086956525</v>
      </c>
      <c r="C10">
        <v>0.127</v>
      </c>
      <c r="D10">
        <v>0.13</v>
      </c>
      <c r="E10" s="18">
        <f t="shared" si="0"/>
        <v>0.1285</v>
      </c>
      <c r="F10" s="19">
        <f>(E10-$E$8)</f>
        <v>7.7499999999999999E-2</v>
      </c>
      <c r="G10" s="19">
        <f>LOG(B10)</f>
        <v>-0.37316887913897734</v>
      </c>
      <c r="H10" s="19">
        <f>LOG(F10)</f>
        <v>-1.1106982974936896</v>
      </c>
      <c r="N10" s="11"/>
      <c r="O10" s="11"/>
      <c r="P10" s="11"/>
    </row>
    <row r="11" spans="1:20" ht="15" x14ac:dyDescent="0.3">
      <c r="A11" s="78">
        <v>29.8</v>
      </c>
      <c r="B11" s="19">
        <f t="shared" si="1"/>
        <v>1.2956521739130435</v>
      </c>
      <c r="C11">
        <v>0.29599999999999999</v>
      </c>
      <c r="D11">
        <v>0.29799999999999999</v>
      </c>
      <c r="E11" s="18">
        <f t="shared" si="0"/>
        <v>0.29699999999999999</v>
      </c>
      <c r="F11" s="19">
        <f>(E11-$E$8)</f>
        <v>0.246</v>
      </c>
      <c r="G11" s="19">
        <f>LOG(B11)</f>
        <v>0.11248842805866238</v>
      </c>
      <c r="H11" s="19">
        <f>LOG(F11)</f>
        <v>-0.60906489289662091</v>
      </c>
      <c r="N11" s="11"/>
      <c r="O11" s="11"/>
      <c r="P11" s="11"/>
      <c r="Q11" s="11"/>
      <c r="R11" s="11"/>
      <c r="S11" s="11"/>
      <c r="T11" s="11"/>
    </row>
    <row r="12" spans="1:20" ht="15" x14ac:dyDescent="0.3">
      <c r="A12" s="78">
        <v>104</v>
      </c>
      <c r="B12" s="19">
        <f t="shared" si="1"/>
        <v>4.5217391304347823</v>
      </c>
      <c r="C12">
        <v>0.92400000000000004</v>
      </c>
      <c r="D12">
        <v>0.89700000000000002</v>
      </c>
      <c r="E12" s="18">
        <f t="shared" si="0"/>
        <v>0.91050000000000009</v>
      </c>
      <c r="F12" s="19">
        <f>(E12-$E$8)</f>
        <v>0.85950000000000004</v>
      </c>
      <c r="G12" s="19">
        <f>LOG(B12)</f>
        <v>0.65530550328118742</v>
      </c>
      <c r="H12" s="19">
        <f>LOG(F12)</f>
        <v>-6.575411897692876E-2</v>
      </c>
      <c r="N12" s="11"/>
      <c r="O12" s="11"/>
      <c r="P12" s="11"/>
      <c r="Q12" s="11"/>
      <c r="R12" s="11"/>
      <c r="S12" s="11"/>
      <c r="T12" s="11"/>
    </row>
    <row r="13" spans="1:20" ht="15" x14ac:dyDescent="0.3">
      <c r="A13" s="78">
        <v>207</v>
      </c>
      <c r="B13" s="19">
        <f t="shared" si="1"/>
        <v>9</v>
      </c>
      <c r="C13">
        <v>1.66</v>
      </c>
      <c r="D13">
        <v>1.6779999999999999</v>
      </c>
      <c r="E13" s="18">
        <f t="shared" si="0"/>
        <v>1.669</v>
      </c>
      <c r="F13" s="19">
        <f>(E13-$E$8)</f>
        <v>1.6180000000000001</v>
      </c>
      <c r="G13" s="19">
        <f>LOG(B13)</f>
        <v>0.95424250943932487</v>
      </c>
      <c r="H13" s="19">
        <f>LOG(F13)</f>
        <v>0.20897851727625352</v>
      </c>
      <c r="N13" s="11"/>
    </row>
    <row r="14" spans="1:20" ht="15" x14ac:dyDescent="0.3">
      <c r="N14" s="11"/>
    </row>
    <row r="15" spans="1:20" ht="15" x14ac:dyDescent="0.3">
      <c r="A15" s="12" t="s">
        <v>14</v>
      </c>
      <c r="B15" s="18">
        <f>SLOPE(H9:H13,G9:G13)</f>
        <v>1.0256820017399304</v>
      </c>
      <c r="N15" s="11"/>
    </row>
    <row r="16" spans="1:20" ht="15" x14ac:dyDescent="0.25">
      <c r="A16" s="12" t="s">
        <v>15</v>
      </c>
      <c r="B16" s="18">
        <f>INTERCEPT(H9:H13,G9:G13)</f>
        <v>-0.74610072580085307</v>
      </c>
      <c r="C16" s="20"/>
      <c r="G16" s="20"/>
      <c r="H16" s="20"/>
    </row>
    <row r="17" spans="1:17" ht="15" x14ac:dyDescent="0.3">
      <c r="B17" s="11"/>
      <c r="C17" s="11"/>
      <c r="D17" s="11"/>
      <c r="E17" s="11"/>
      <c r="F17" s="11"/>
      <c r="G17" s="11"/>
    </row>
    <row r="18" spans="1:17" ht="15" x14ac:dyDescent="0.3">
      <c r="B18" s="11"/>
      <c r="C18" s="11"/>
      <c r="D18" s="11"/>
      <c r="E18" s="11"/>
      <c r="F18" s="11"/>
      <c r="G18" s="11"/>
    </row>
    <row r="19" spans="1:17" ht="23.25" x14ac:dyDescent="0.35">
      <c r="A19" s="21" t="s">
        <v>16</v>
      </c>
      <c r="B19" s="22"/>
      <c r="C19" s="22"/>
      <c r="K19" s="23"/>
      <c r="L19" s="24" t="s">
        <v>17</v>
      </c>
      <c r="M19" s="25"/>
    </row>
    <row r="20" spans="1:17" s="24" customFormat="1" x14ac:dyDescent="0.2">
      <c r="A20" s="26" t="s">
        <v>18</v>
      </c>
      <c r="B20" s="16" t="s">
        <v>19</v>
      </c>
      <c r="C20" s="16" t="s">
        <v>19</v>
      </c>
      <c r="D20" s="16" t="s">
        <v>20</v>
      </c>
      <c r="E20" s="27" t="s">
        <v>21</v>
      </c>
      <c r="F20" s="28" t="s">
        <v>13</v>
      </c>
      <c r="G20" s="28" t="s">
        <v>22</v>
      </c>
      <c r="H20" s="28" t="s">
        <v>23</v>
      </c>
      <c r="I20" s="16" t="s">
        <v>24</v>
      </c>
      <c r="J20" s="28" t="s">
        <v>25</v>
      </c>
      <c r="K20" s="28" t="s">
        <v>26</v>
      </c>
      <c r="L20" s="28" t="s">
        <v>27</v>
      </c>
      <c r="M20" s="29" t="s">
        <v>28</v>
      </c>
    </row>
    <row r="21" spans="1:17" s="31" customFormat="1" x14ac:dyDescent="0.2">
      <c r="A21" s="30"/>
      <c r="L21" s="32"/>
      <c r="M21" s="33"/>
    </row>
    <row r="22" spans="1:17" ht="15" x14ac:dyDescent="0.3">
      <c r="A22" s="8" t="s">
        <v>29</v>
      </c>
      <c r="B22">
        <v>0.36599999999999999</v>
      </c>
      <c r="C22">
        <v>0.35499999999999998</v>
      </c>
      <c r="D22" s="34">
        <f t="shared" ref="D22:D27" si="2">AVERAGE(B22:C22)</f>
        <v>0.36049999999999999</v>
      </c>
      <c r="E22" s="34">
        <f t="shared" ref="E22:E27" si="3">D22-E$8</f>
        <v>0.3095</v>
      </c>
      <c r="F22" s="34">
        <f>LOG(E22)</f>
        <v>-0.50933934664386327</v>
      </c>
      <c r="G22" s="35">
        <f>(F22-$B$16)/$B$15</f>
        <v>0.23083312250322832</v>
      </c>
      <c r="H22" s="35">
        <f>10^G22</f>
        <v>1.701504580250838</v>
      </c>
      <c r="I22" s="36">
        <v>500</v>
      </c>
      <c r="J22" s="37">
        <f>(H22*I22)</f>
        <v>850.75229012541899</v>
      </c>
      <c r="K22" s="37">
        <f>(0.05*J22/1000)*1000</f>
        <v>42.537614506270955</v>
      </c>
      <c r="L22" s="38">
        <f>K22+K40+K50</f>
        <v>44.782533641890858</v>
      </c>
      <c r="M22" s="39">
        <f>(L22*1000000/50000)/1000</f>
        <v>0.89565067283781719</v>
      </c>
      <c r="N22" s="40"/>
    </row>
    <row r="23" spans="1:17" ht="15" x14ac:dyDescent="0.3">
      <c r="B23">
        <v>0.4</v>
      </c>
      <c r="C23">
        <v>0.39500000000000002</v>
      </c>
      <c r="D23" s="34">
        <f t="shared" si="2"/>
        <v>0.39750000000000002</v>
      </c>
      <c r="E23" s="34">
        <f t="shared" si="3"/>
        <v>0.34650000000000003</v>
      </c>
      <c r="F23" s="34">
        <f t="shared" ref="F23:F27" si="4">LOG(E23)</f>
        <v>-0.46029676105217443</v>
      </c>
      <c r="G23" s="35">
        <f t="shared" ref="G23:G27" si="5">(F23-$B$16)/$B$15</f>
        <v>0.27864773318031416</v>
      </c>
      <c r="H23" s="35">
        <f t="shared" ref="H23:H27" si="6">10^G23</f>
        <v>1.8995368942936692</v>
      </c>
      <c r="I23" s="36">
        <v>500</v>
      </c>
      <c r="J23" s="37">
        <f t="shared" ref="J23:J27" si="7">(H23*I23)</f>
        <v>949.76844714683466</v>
      </c>
      <c r="K23" s="37">
        <f t="shared" ref="K23:K27" si="8">(0.05*J23/1000)*1000</f>
        <v>47.488422357341733</v>
      </c>
      <c r="L23" s="38">
        <f>K23+K41+K51</f>
        <v>49.452320168786919</v>
      </c>
      <c r="M23" s="39">
        <f t="shared" ref="M23:M27" si="9">(L23*1000000/50000)/1000</f>
        <v>0.98904640337573846</v>
      </c>
      <c r="N23" s="40"/>
    </row>
    <row r="24" spans="1:17" ht="15" x14ac:dyDescent="0.3">
      <c r="B24">
        <v>0.36899999999999999</v>
      </c>
      <c r="C24">
        <v>0.36899999999999999</v>
      </c>
      <c r="D24" s="34">
        <f t="shared" si="2"/>
        <v>0.36899999999999999</v>
      </c>
      <c r="E24" s="34">
        <f t="shared" si="3"/>
        <v>0.318</v>
      </c>
      <c r="F24" s="34">
        <f t="shared" si="4"/>
        <v>-0.49757288001556732</v>
      </c>
      <c r="G24" s="35">
        <f t="shared" si="5"/>
        <v>0.24230496914608229</v>
      </c>
      <c r="H24" s="35">
        <f t="shared" si="6"/>
        <v>1.7470485301716701</v>
      </c>
      <c r="I24" s="36">
        <v>500</v>
      </c>
      <c r="J24" s="37">
        <f t="shared" si="7"/>
        <v>873.52426508583505</v>
      </c>
      <c r="K24" s="37">
        <f t="shared" si="8"/>
        <v>43.676213254291753</v>
      </c>
      <c r="L24" s="38">
        <f t="shared" ref="L24:L27" si="10">K24+K42+K52</f>
        <v>45.277966594717093</v>
      </c>
      <c r="M24" s="39">
        <f t="shared" si="9"/>
        <v>0.9055593318943419</v>
      </c>
      <c r="N24" s="40"/>
    </row>
    <row r="25" spans="1:17" ht="15" x14ac:dyDescent="0.3">
      <c r="A25" s="8" t="s">
        <v>30</v>
      </c>
      <c r="B25">
        <v>0.33100000000000002</v>
      </c>
      <c r="C25">
        <v>0.34899999999999998</v>
      </c>
      <c r="D25" s="34">
        <f t="shared" si="2"/>
        <v>0.33999999999999997</v>
      </c>
      <c r="E25" s="34">
        <f t="shared" si="3"/>
        <v>0.28899999999999998</v>
      </c>
      <c r="F25" s="34">
        <f t="shared" si="4"/>
        <v>-0.53910215724345223</v>
      </c>
      <c r="G25" s="35">
        <f t="shared" si="5"/>
        <v>0.20181554147021771</v>
      </c>
      <c r="H25" s="35">
        <f t="shared" si="6"/>
        <v>1.591532609506749</v>
      </c>
      <c r="I25" s="36">
        <v>500</v>
      </c>
      <c r="J25" s="37">
        <f t="shared" si="7"/>
        <v>795.76630475337447</v>
      </c>
      <c r="K25" s="37">
        <f t="shared" si="8"/>
        <v>39.788315237668726</v>
      </c>
      <c r="L25" s="38">
        <f t="shared" si="10"/>
        <v>44.892066988258662</v>
      </c>
      <c r="M25" s="39">
        <f t="shared" si="9"/>
        <v>0.89784133976517322</v>
      </c>
      <c r="N25" s="40"/>
    </row>
    <row r="26" spans="1:17" ht="15" x14ac:dyDescent="0.3">
      <c r="B26">
        <v>0.29399999999999998</v>
      </c>
      <c r="C26">
        <v>0.26700000000000002</v>
      </c>
      <c r="D26" s="34">
        <f t="shared" si="2"/>
        <v>0.28049999999999997</v>
      </c>
      <c r="E26" s="34">
        <f t="shared" si="3"/>
        <v>0.22949999999999998</v>
      </c>
      <c r="F26" s="34">
        <f t="shared" si="4"/>
        <v>-0.63921731012672001</v>
      </c>
      <c r="G26" s="35">
        <f t="shared" si="5"/>
        <v>0.10420716702917654</v>
      </c>
      <c r="H26" s="35">
        <f t="shared" si="6"/>
        <v>1.2711803386848974</v>
      </c>
      <c r="I26" s="36">
        <v>500</v>
      </c>
      <c r="J26" s="37">
        <f t="shared" si="7"/>
        <v>635.59016934244869</v>
      </c>
      <c r="K26" s="37">
        <f t="shared" si="8"/>
        <v>31.779508467122437</v>
      </c>
      <c r="L26" s="38">
        <f t="shared" si="10"/>
        <v>36.536735555732022</v>
      </c>
      <c r="M26" s="39">
        <f t="shared" si="9"/>
        <v>0.73073471111464039</v>
      </c>
      <c r="N26" s="40"/>
    </row>
    <row r="27" spans="1:17" ht="15" x14ac:dyDescent="0.3">
      <c r="B27">
        <v>0.32900000000000001</v>
      </c>
      <c r="C27">
        <v>0.31900000000000001</v>
      </c>
      <c r="D27" s="34">
        <f t="shared" si="2"/>
        <v>0.32400000000000001</v>
      </c>
      <c r="E27" s="34">
        <f t="shared" si="3"/>
        <v>0.27300000000000002</v>
      </c>
      <c r="F27" s="34">
        <f t="shared" si="4"/>
        <v>-0.56383735295924398</v>
      </c>
      <c r="G27" s="35">
        <f t="shared" si="5"/>
        <v>0.17769968911653319</v>
      </c>
      <c r="H27" s="35">
        <f t="shared" si="6"/>
        <v>1.5055656205290708</v>
      </c>
      <c r="I27" s="36">
        <v>500</v>
      </c>
      <c r="J27" s="37">
        <f t="shared" si="7"/>
        <v>752.78281026453544</v>
      </c>
      <c r="K27" s="37">
        <f t="shared" si="8"/>
        <v>37.639140513226771</v>
      </c>
      <c r="L27" s="38">
        <f t="shared" si="10"/>
        <v>42.098324846214489</v>
      </c>
      <c r="M27" s="39">
        <f t="shared" si="9"/>
        <v>0.84196649692428982</v>
      </c>
      <c r="N27" s="40"/>
    </row>
    <row r="28" spans="1:17" ht="23.25" x14ac:dyDescent="0.35">
      <c r="A28" s="21" t="s">
        <v>16</v>
      </c>
      <c r="B28" s="3"/>
      <c r="C28" s="3"/>
      <c r="I28" s="36"/>
      <c r="J28" s="36"/>
      <c r="K28" s="41"/>
      <c r="L28" s="24" t="s">
        <v>17</v>
      </c>
      <c r="M28" s="25"/>
    </row>
    <row r="29" spans="1:17" s="24" customFormat="1" x14ac:dyDescent="0.2">
      <c r="A29" s="26" t="s">
        <v>18</v>
      </c>
      <c r="B29" s="73"/>
      <c r="C29" s="73"/>
      <c r="D29" s="16" t="s">
        <v>20</v>
      </c>
      <c r="E29" s="27" t="s">
        <v>21</v>
      </c>
      <c r="F29" s="28" t="s">
        <v>13</v>
      </c>
      <c r="G29" s="28" t="s">
        <v>22</v>
      </c>
      <c r="H29" s="28" t="s">
        <v>23</v>
      </c>
      <c r="I29" s="27" t="s">
        <v>24</v>
      </c>
      <c r="J29" s="42" t="s">
        <v>25</v>
      </c>
      <c r="K29" s="42" t="s">
        <v>26</v>
      </c>
      <c r="L29" s="28" t="s">
        <v>27</v>
      </c>
      <c r="M29" s="29" t="s">
        <v>28</v>
      </c>
    </row>
    <row r="30" spans="1:17" s="31" customFormat="1" x14ac:dyDescent="0.2">
      <c r="A30" s="30"/>
      <c r="B30" s="74"/>
      <c r="C30" s="74"/>
      <c r="L30" s="32"/>
      <c r="M30" s="33"/>
    </row>
    <row r="31" spans="1:17" ht="15" x14ac:dyDescent="0.3">
      <c r="A31" s="8" t="s">
        <v>29</v>
      </c>
      <c r="B31">
        <v>0.36599999999999999</v>
      </c>
      <c r="C31">
        <v>0.35499999999999998</v>
      </c>
      <c r="D31" s="34">
        <f t="shared" ref="D31:D36" si="11">AVERAGE(B31:C31)</f>
        <v>0.36049999999999999</v>
      </c>
      <c r="E31" s="34">
        <f t="shared" ref="E31:E36" si="12">D31-E$8</f>
        <v>0.3095</v>
      </c>
      <c r="F31" s="34">
        <f>LOG(E31)</f>
        <v>-0.50933934664386327</v>
      </c>
      <c r="G31" s="35">
        <f>(F31-$B$16)/$B$15</f>
        <v>0.23083312250322832</v>
      </c>
      <c r="H31" s="35">
        <f>10^G31</f>
        <v>1.701504580250838</v>
      </c>
      <c r="I31" s="36">
        <v>500</v>
      </c>
      <c r="J31" s="37">
        <f>(H31*I31)</f>
        <v>850.75229012541899</v>
      </c>
      <c r="K31" s="37">
        <f>(0.05*J31/1000)*1000</f>
        <v>42.537614506270955</v>
      </c>
      <c r="L31" s="38">
        <f>K31+K50</f>
        <v>43.561371550035048</v>
      </c>
      <c r="M31" s="39">
        <f>(L31*1000000/50000)/1000</f>
        <v>0.87122743100070088</v>
      </c>
      <c r="N31" s="43"/>
      <c r="Q31" s="11"/>
    </row>
    <row r="32" spans="1:17" ht="15" x14ac:dyDescent="0.3">
      <c r="B32">
        <v>0.4</v>
      </c>
      <c r="C32">
        <v>0.39500000000000002</v>
      </c>
      <c r="D32" s="34">
        <f t="shared" si="11"/>
        <v>0.39750000000000002</v>
      </c>
      <c r="E32" s="34">
        <f t="shared" si="12"/>
        <v>0.34650000000000003</v>
      </c>
      <c r="F32" s="34">
        <f t="shared" ref="F32:F36" si="13">LOG(E32)</f>
        <v>-0.46029676105217443</v>
      </c>
      <c r="G32" s="35">
        <f t="shared" ref="G32:G36" si="14">(F32-$B$16)/$B$15</f>
        <v>0.27864773318031416</v>
      </c>
      <c r="H32" s="35">
        <f t="shared" ref="H32:H36" si="15">10^G32</f>
        <v>1.8995368942936692</v>
      </c>
      <c r="I32" s="36">
        <v>500</v>
      </c>
      <c r="J32" s="37">
        <f t="shared" ref="J32:J36" si="16">(H32*I32)</f>
        <v>949.76844714683466</v>
      </c>
      <c r="K32" s="37">
        <f t="shared" ref="K32:K36" si="17">(0.05*J32/1000)*1000</f>
        <v>47.488422357341733</v>
      </c>
      <c r="L32" s="38">
        <f>K32+K51</f>
        <v>48.503384390792071</v>
      </c>
      <c r="M32" s="39">
        <f t="shared" ref="M32:M36" si="18">(L32*1000000/50000)/1000</f>
        <v>0.97006768781584141</v>
      </c>
      <c r="N32" s="44"/>
      <c r="Q32" s="11"/>
    </row>
    <row r="33" spans="1:19" ht="15" x14ac:dyDescent="0.3">
      <c r="B33">
        <v>0.36899999999999999</v>
      </c>
      <c r="C33">
        <v>0.36899999999999999</v>
      </c>
      <c r="D33" s="34">
        <f t="shared" si="11"/>
        <v>0.36899999999999999</v>
      </c>
      <c r="E33" s="34">
        <f t="shared" si="12"/>
        <v>0.318</v>
      </c>
      <c r="F33" s="34">
        <f t="shared" si="13"/>
        <v>-0.49757288001556732</v>
      </c>
      <c r="G33" s="35">
        <f t="shared" si="14"/>
        <v>0.24230496914608229</v>
      </c>
      <c r="H33" s="35">
        <f t="shared" si="15"/>
        <v>1.7470485301716701</v>
      </c>
      <c r="I33" s="36">
        <v>500</v>
      </c>
      <c r="J33" s="37">
        <f t="shared" si="16"/>
        <v>873.52426508583505</v>
      </c>
      <c r="K33" s="37">
        <f t="shared" si="17"/>
        <v>43.676213254291753</v>
      </c>
      <c r="L33" s="38">
        <f t="shared" ref="L33:L36" si="19">K33+K52</f>
        <v>44.377524750998575</v>
      </c>
      <c r="M33" s="39">
        <f t="shared" si="18"/>
        <v>0.88755049501997141</v>
      </c>
      <c r="N33" s="44"/>
      <c r="Q33" s="11"/>
    </row>
    <row r="34" spans="1:19" ht="15" x14ac:dyDescent="0.3">
      <c r="A34" s="8" t="s">
        <v>30</v>
      </c>
      <c r="B34">
        <v>0.33100000000000002</v>
      </c>
      <c r="C34">
        <v>0.34899999999999998</v>
      </c>
      <c r="D34" s="34">
        <f t="shared" si="11"/>
        <v>0.33999999999999997</v>
      </c>
      <c r="E34" s="34">
        <f t="shared" si="12"/>
        <v>0.28899999999999998</v>
      </c>
      <c r="F34" s="34">
        <f t="shared" si="13"/>
        <v>-0.53910215724345223</v>
      </c>
      <c r="G34" s="35">
        <f t="shared" si="14"/>
        <v>0.20181554147021771</v>
      </c>
      <c r="H34" s="35">
        <f t="shared" si="15"/>
        <v>1.591532609506749</v>
      </c>
      <c r="I34" s="36">
        <v>500</v>
      </c>
      <c r="J34" s="37">
        <f t="shared" si="16"/>
        <v>795.76630475337447</v>
      </c>
      <c r="K34" s="37">
        <f t="shared" si="17"/>
        <v>39.788315237668726</v>
      </c>
      <c r="L34" s="38">
        <f t="shared" si="19"/>
        <v>42.789085397036068</v>
      </c>
      <c r="M34" s="39">
        <f t="shared" si="18"/>
        <v>0.85578170794072139</v>
      </c>
      <c r="N34" s="44"/>
      <c r="Q34" s="11"/>
    </row>
    <row r="35" spans="1:19" ht="15" x14ac:dyDescent="0.3">
      <c r="B35">
        <v>0.29399999999999998</v>
      </c>
      <c r="C35">
        <v>0.26700000000000002</v>
      </c>
      <c r="D35" s="34">
        <f t="shared" si="11"/>
        <v>0.28049999999999997</v>
      </c>
      <c r="E35" s="34">
        <f t="shared" si="12"/>
        <v>0.22949999999999998</v>
      </c>
      <c r="F35" s="34">
        <f t="shared" si="13"/>
        <v>-0.63921731012672001</v>
      </c>
      <c r="G35" s="35">
        <f t="shared" si="14"/>
        <v>0.10420716702917654</v>
      </c>
      <c r="H35" s="35">
        <f t="shared" si="15"/>
        <v>1.2711803386848974</v>
      </c>
      <c r="I35" s="36">
        <v>500</v>
      </c>
      <c r="J35" s="37">
        <f t="shared" si="16"/>
        <v>635.59016934244869</v>
      </c>
      <c r="K35" s="37">
        <f t="shared" si="17"/>
        <v>31.779508467122437</v>
      </c>
      <c r="L35" s="38">
        <f t="shared" si="19"/>
        <v>34.338845749477798</v>
      </c>
      <c r="M35" s="39">
        <f t="shared" si="18"/>
        <v>0.68677691498955595</v>
      </c>
      <c r="N35" s="44"/>
      <c r="Q35" s="11"/>
      <c r="S35" s="11"/>
    </row>
    <row r="36" spans="1:19" ht="15" x14ac:dyDescent="0.3">
      <c r="B36">
        <v>0.32900000000000001</v>
      </c>
      <c r="C36">
        <v>0.31900000000000001</v>
      </c>
      <c r="D36" s="34">
        <f t="shared" si="11"/>
        <v>0.32400000000000001</v>
      </c>
      <c r="E36" s="34">
        <f t="shared" si="12"/>
        <v>0.27300000000000002</v>
      </c>
      <c r="F36" s="34">
        <f t="shared" si="13"/>
        <v>-0.56383735295924398</v>
      </c>
      <c r="G36" s="35">
        <f t="shared" si="14"/>
        <v>0.17769968911653319</v>
      </c>
      <c r="H36" s="35">
        <f t="shared" si="15"/>
        <v>1.5055656205290708</v>
      </c>
      <c r="I36" s="36">
        <v>500</v>
      </c>
      <c r="J36" s="37">
        <f t="shared" si="16"/>
        <v>752.78281026453544</v>
      </c>
      <c r="K36" s="37">
        <f t="shared" si="17"/>
        <v>37.639140513226771</v>
      </c>
      <c r="L36" s="38">
        <f t="shared" si="19"/>
        <v>40.198477795582129</v>
      </c>
      <c r="M36" s="39">
        <f t="shared" si="18"/>
        <v>0.80396955591164265</v>
      </c>
      <c r="N36" s="45"/>
      <c r="Q36" s="11"/>
      <c r="S36" s="11"/>
    </row>
    <row r="37" spans="1:19" ht="15" x14ac:dyDescent="0.3">
      <c r="B37" s="3"/>
      <c r="C37" s="3"/>
      <c r="I37" s="36"/>
      <c r="J37" s="36"/>
      <c r="K37" s="36"/>
      <c r="R37" s="11"/>
      <c r="S37" s="11"/>
    </row>
    <row r="38" spans="1:19" ht="23.25" x14ac:dyDescent="0.35">
      <c r="A38" s="21" t="s">
        <v>31</v>
      </c>
      <c r="B38" s="3"/>
      <c r="C38" s="3"/>
      <c r="E38" s="35"/>
      <c r="F38" s="34"/>
      <c r="H38" s="46"/>
      <c r="I38" s="36"/>
      <c r="J38" s="36"/>
      <c r="K38" s="36"/>
      <c r="M38" s="47" t="s">
        <v>32</v>
      </c>
      <c r="R38" s="11"/>
      <c r="S38" s="11"/>
    </row>
    <row r="39" spans="1:19" ht="15" x14ac:dyDescent="0.3">
      <c r="A39" s="26" t="s">
        <v>18</v>
      </c>
      <c r="B39" s="75"/>
      <c r="C39" s="75"/>
      <c r="D39" s="16" t="s">
        <v>20</v>
      </c>
      <c r="E39" s="27" t="s">
        <v>21</v>
      </c>
      <c r="F39" s="28" t="s">
        <v>13</v>
      </c>
      <c r="G39" s="28" t="s">
        <v>22</v>
      </c>
      <c r="H39" s="28" t="s">
        <v>23</v>
      </c>
      <c r="I39" s="27" t="s">
        <v>24</v>
      </c>
      <c r="J39" s="42" t="s">
        <v>25</v>
      </c>
      <c r="K39" s="42" t="s">
        <v>33</v>
      </c>
      <c r="L39" s="28" t="s">
        <v>34</v>
      </c>
      <c r="M39" s="24" t="s">
        <v>35</v>
      </c>
      <c r="N39" s="42" t="s">
        <v>36</v>
      </c>
      <c r="R39" s="11"/>
      <c r="S39" s="11"/>
    </row>
    <row r="40" spans="1:19" ht="15" x14ac:dyDescent="0.3">
      <c r="A40" s="8" t="s">
        <v>37</v>
      </c>
      <c r="B40">
        <v>0.186</v>
      </c>
      <c r="C40">
        <v>0.188</v>
      </c>
      <c r="D40" s="34">
        <f>AVERAGE(B40,C40)</f>
        <v>0.187</v>
      </c>
      <c r="E40" s="34">
        <f t="shared" ref="E40:E45" si="20">D40-E$8</f>
        <v>0.13600000000000001</v>
      </c>
      <c r="F40" s="34">
        <f t="shared" ref="F40:F45" si="21">LOG(E40)</f>
        <v>-0.86646109162978246</v>
      </c>
      <c r="G40" s="35">
        <f t="shared" ref="G40:G45" si="22">(F40-$B$16)/$B$15</f>
        <v>-0.11734666848472954</v>
      </c>
      <c r="H40" s="34">
        <f t="shared" ref="H40:H45" si="23">10^G40</f>
        <v>0.76322630740988251</v>
      </c>
      <c r="I40" s="48">
        <v>16</v>
      </c>
      <c r="J40" s="49">
        <f t="shared" ref="J40:J45" si="24">H40*I40</f>
        <v>12.21162091855812</v>
      </c>
      <c r="K40" s="37">
        <f>(0.1*J40/1000)*1000</f>
        <v>1.2211620918558121</v>
      </c>
      <c r="L40" s="50">
        <f>K40*100/L22</f>
        <v>2.7268713771779591</v>
      </c>
      <c r="M40" s="51">
        <f>AVERAGE(L40:L42)</f>
        <v>2.2114864342699829</v>
      </c>
      <c r="N40" s="52">
        <f>STDEV(L40:L42)</f>
        <v>0.44769911186572692</v>
      </c>
      <c r="R40" s="11"/>
      <c r="S40" s="11"/>
    </row>
    <row r="41" spans="1:19" ht="15" x14ac:dyDescent="0.3">
      <c r="B41">
        <v>0.158</v>
      </c>
      <c r="C41">
        <v>0.154</v>
      </c>
      <c r="D41" s="34">
        <f>AVERAGE(B41,C41)</f>
        <v>0.156</v>
      </c>
      <c r="E41" s="34">
        <f t="shared" si="20"/>
        <v>0.105</v>
      </c>
      <c r="F41" s="34">
        <f t="shared" si="21"/>
        <v>-0.97881070093006195</v>
      </c>
      <c r="G41" s="35">
        <f t="shared" si="22"/>
        <v>-0.2268831613837895</v>
      </c>
      <c r="H41" s="34">
        <f t="shared" si="23"/>
        <v>0.59308486124677995</v>
      </c>
      <c r="I41" s="48">
        <v>16</v>
      </c>
      <c r="J41" s="49">
        <f t="shared" si="24"/>
        <v>9.4893577799484792</v>
      </c>
      <c r="K41" s="37">
        <f t="shared" ref="K41:K45" si="25">(0.1*J41/1000)*1000</f>
        <v>0.94893577799484796</v>
      </c>
      <c r="L41" s="50">
        <f t="shared" ref="L41:L45" si="26">K41*100/L23</f>
        <v>1.9188903063718996</v>
      </c>
      <c r="M41" s="51"/>
      <c r="N41" s="52"/>
      <c r="R41" s="11"/>
      <c r="S41" s="11"/>
    </row>
    <row r="42" spans="1:19" s="24" customFormat="1" ht="15" x14ac:dyDescent="0.3">
      <c r="A42" s="8"/>
      <c r="B42">
        <v>0.15</v>
      </c>
      <c r="C42">
        <v>0.151</v>
      </c>
      <c r="D42" s="34">
        <f>AVERAGE(B42,C42)</f>
        <v>0.15049999999999999</v>
      </c>
      <c r="E42" s="34">
        <f t="shared" si="20"/>
        <v>9.9499999999999991E-2</v>
      </c>
      <c r="F42" s="34">
        <f t="shared" si="21"/>
        <v>-1.0021769192542747</v>
      </c>
      <c r="G42" s="35">
        <f t="shared" si="22"/>
        <v>-0.24966431410419901</v>
      </c>
      <c r="H42" s="34">
        <f t="shared" si="23"/>
        <v>0.56277615232407374</v>
      </c>
      <c r="I42" s="48">
        <v>16</v>
      </c>
      <c r="J42" s="49">
        <f t="shared" si="24"/>
        <v>9.0044184371851799</v>
      </c>
      <c r="K42" s="37">
        <f t="shared" si="25"/>
        <v>0.90044184371851799</v>
      </c>
      <c r="L42" s="50">
        <f t="shared" si="26"/>
        <v>1.9886976192600907</v>
      </c>
      <c r="M42" s="51"/>
      <c r="N42" s="52"/>
      <c r="R42" s="11"/>
      <c r="S42" s="11"/>
    </row>
    <row r="43" spans="1:19" ht="15" x14ac:dyDescent="0.3">
      <c r="A43" s="8" t="s">
        <v>38</v>
      </c>
      <c r="B43">
        <v>0.29399999999999998</v>
      </c>
      <c r="C43">
        <v>0.28299999999999997</v>
      </c>
      <c r="D43" s="34">
        <f t="shared" ref="D43:D45" si="27">AVERAGE(B43,C43)</f>
        <v>0.28849999999999998</v>
      </c>
      <c r="E43" s="34">
        <f t="shared" si="20"/>
        <v>0.23749999999999999</v>
      </c>
      <c r="F43" s="34">
        <f t="shared" si="21"/>
        <v>-0.62433638603911468</v>
      </c>
      <c r="G43" s="35">
        <f t="shared" si="22"/>
        <v>0.11871548838254128</v>
      </c>
      <c r="H43" s="34">
        <f t="shared" si="23"/>
        <v>1.3143634945141196</v>
      </c>
      <c r="I43" s="48">
        <v>16</v>
      </c>
      <c r="J43" s="49">
        <f t="shared" si="24"/>
        <v>21.029815912225914</v>
      </c>
      <c r="K43" s="37">
        <f t="shared" si="25"/>
        <v>2.1029815912225915</v>
      </c>
      <c r="L43" s="50">
        <f t="shared" si="26"/>
        <v>4.6845283193857341</v>
      </c>
      <c r="M43" s="51">
        <f>AVERAGE(L43:L45)</f>
        <v>5.070990081099267</v>
      </c>
      <c r="N43" s="52">
        <f>STDEV(L43:L45)</f>
        <v>0.82251271131746595</v>
      </c>
      <c r="R43" s="11"/>
      <c r="S43" s="11"/>
    </row>
    <row r="44" spans="1:19" ht="15" x14ac:dyDescent="0.3">
      <c r="A44" s="53"/>
      <c r="B44">
        <v>0.28999999999999998</v>
      </c>
      <c r="C44">
        <v>0.309</v>
      </c>
      <c r="D44" s="34">
        <f t="shared" si="27"/>
        <v>0.29949999999999999</v>
      </c>
      <c r="E44" s="34">
        <f t="shared" si="20"/>
        <v>0.2485</v>
      </c>
      <c r="F44" s="34">
        <f t="shared" si="21"/>
        <v>-0.60467360693064909</v>
      </c>
      <c r="G44" s="35">
        <f t="shared" si="22"/>
        <v>0.13788593212154651</v>
      </c>
      <c r="H44" s="34">
        <f t="shared" si="23"/>
        <v>1.3736811289088915</v>
      </c>
      <c r="I44" s="48">
        <v>16</v>
      </c>
      <c r="J44" s="49">
        <f t="shared" si="24"/>
        <v>21.978898062542264</v>
      </c>
      <c r="K44" s="37">
        <f t="shared" si="25"/>
        <v>2.1978898062542265</v>
      </c>
      <c r="L44" s="50">
        <f t="shared" si="26"/>
        <v>6.0155615241039593</v>
      </c>
      <c r="M44" s="51"/>
      <c r="N44" s="52"/>
    </row>
    <row r="45" spans="1:19" ht="15" x14ac:dyDescent="0.3">
      <c r="A45" s="54"/>
      <c r="B45">
        <v>0.25900000000000001</v>
      </c>
      <c r="C45">
        <v>0.27100000000000002</v>
      </c>
      <c r="D45" s="34">
        <f t="shared" si="27"/>
        <v>0.26500000000000001</v>
      </c>
      <c r="E45" s="34">
        <f t="shared" si="20"/>
        <v>0.21400000000000002</v>
      </c>
      <c r="F45" s="34">
        <f t="shared" si="21"/>
        <v>-0.66958622665080914</v>
      </c>
      <c r="G45" s="35">
        <f t="shared" si="22"/>
        <v>7.4598656328420956E-2</v>
      </c>
      <c r="H45" s="34">
        <f t="shared" si="23"/>
        <v>1.187404406645225</v>
      </c>
      <c r="I45" s="48">
        <v>16</v>
      </c>
      <c r="J45" s="49">
        <f t="shared" si="24"/>
        <v>18.998470506323599</v>
      </c>
      <c r="K45" s="37">
        <f t="shared" si="25"/>
        <v>1.8998470506323599</v>
      </c>
      <c r="L45" s="50">
        <f t="shared" si="26"/>
        <v>4.5128803998081066</v>
      </c>
      <c r="M45" s="51"/>
      <c r="N45" s="52"/>
    </row>
    <row r="46" spans="1:19" x14ac:dyDescent="0.2">
      <c r="B46" s="3"/>
      <c r="C46" s="3"/>
      <c r="E46" s="35"/>
      <c r="F46" s="34"/>
      <c r="G46" s="51"/>
      <c r="H46" s="55"/>
      <c r="I46" s="36"/>
      <c r="J46" s="36"/>
      <c r="K46" s="36"/>
    </row>
    <row r="47" spans="1:19" x14ac:dyDescent="0.2">
      <c r="B47" s="3"/>
      <c r="C47" s="3"/>
      <c r="E47" s="35"/>
      <c r="F47" s="34"/>
      <c r="G47" s="51"/>
      <c r="H47" s="55"/>
      <c r="I47" s="36"/>
      <c r="J47" s="36"/>
      <c r="K47" s="36"/>
    </row>
    <row r="48" spans="1:19" ht="23.25" x14ac:dyDescent="0.35">
      <c r="A48" s="21" t="s">
        <v>39</v>
      </c>
      <c r="B48" s="3"/>
      <c r="C48" s="3"/>
      <c r="E48" s="35"/>
      <c r="F48" s="34"/>
      <c r="H48" s="46"/>
      <c r="I48" s="36"/>
      <c r="J48" s="36"/>
      <c r="K48" s="36"/>
      <c r="M48" s="47" t="s">
        <v>32</v>
      </c>
    </row>
    <row r="49" spans="1:25" x14ac:dyDescent="0.2">
      <c r="A49" s="26" t="s">
        <v>18</v>
      </c>
      <c r="B49" s="75"/>
      <c r="C49" s="75"/>
      <c r="D49" s="16" t="s">
        <v>20</v>
      </c>
      <c r="E49" s="27" t="s">
        <v>21</v>
      </c>
      <c r="F49" s="28" t="s">
        <v>13</v>
      </c>
      <c r="G49" s="28" t="s">
        <v>22</v>
      </c>
      <c r="H49" s="28" t="s">
        <v>23</v>
      </c>
      <c r="I49" s="27" t="s">
        <v>24</v>
      </c>
      <c r="J49" s="42" t="s">
        <v>25</v>
      </c>
      <c r="K49" s="42" t="s">
        <v>33</v>
      </c>
      <c r="L49" s="28" t="s">
        <v>34</v>
      </c>
      <c r="M49" s="24" t="s">
        <v>35</v>
      </c>
      <c r="N49" s="42" t="s">
        <v>36</v>
      </c>
      <c r="O49" s="10" t="s">
        <v>40</v>
      </c>
      <c r="P49" s="24" t="s">
        <v>35</v>
      </c>
      <c r="Q49" s="42" t="s">
        <v>36</v>
      </c>
    </row>
    <row r="50" spans="1:25" ht="15" x14ac:dyDescent="0.3">
      <c r="A50" s="8" t="s">
        <v>29</v>
      </c>
      <c r="B50">
        <v>0.16400000000000001</v>
      </c>
      <c r="C50">
        <v>0.16500000000000001</v>
      </c>
      <c r="D50" s="34">
        <f t="shared" ref="D50:D52" si="28">AVERAGE(B50,C50)</f>
        <v>0.16450000000000001</v>
      </c>
      <c r="E50" s="34">
        <f t="shared" ref="E50:E55" si="29">D50-E$8</f>
        <v>0.1135</v>
      </c>
      <c r="F50" s="34">
        <f t="shared" ref="F50:F55" si="30">LOG(E50)</f>
        <v>-0.94500413847085851</v>
      </c>
      <c r="G50" s="35">
        <f t="shared" ref="G50:G55" si="31">(F50-$B$16)/$B$15</f>
        <v>-0.19392307979724005</v>
      </c>
      <c r="H50" s="34">
        <f t="shared" ref="H50:H55" si="32">10^G50</f>
        <v>0.6398481523525561</v>
      </c>
      <c r="I50" s="48">
        <v>16</v>
      </c>
      <c r="J50" s="49">
        <f t="shared" ref="J50:J55" si="33">H50*I50</f>
        <v>10.237570437640898</v>
      </c>
      <c r="K50" s="37">
        <f>(0.1*J50/1000)*1000</f>
        <v>1.0237570437640897</v>
      </c>
      <c r="L50" s="50">
        <f t="shared" ref="L50:L55" si="34">K50*100/L31</f>
        <v>2.3501487839706603</v>
      </c>
      <c r="M50" s="51">
        <f>AVERAGE(L50:L52)</f>
        <v>2.0076794487629517</v>
      </c>
      <c r="N50" s="52">
        <f>STDEV(L50:L52)</f>
        <v>0.39186544991340932</v>
      </c>
      <c r="O50" s="10">
        <f>L50/L40</f>
        <v>0.86184805181490842</v>
      </c>
      <c r="P50" s="51">
        <f>AVERAGE(O50:O52)</f>
        <v>0.91566961413819803</v>
      </c>
      <c r="Q50" s="52">
        <f>STDEV(O50:O52)</f>
        <v>0.15509422061655359</v>
      </c>
      <c r="S50" s="11"/>
      <c r="T50" s="11"/>
    </row>
    <row r="51" spans="1:25" ht="15" x14ac:dyDescent="0.3">
      <c r="B51">
        <v>0.16600000000000001</v>
      </c>
      <c r="C51">
        <v>0.161</v>
      </c>
      <c r="D51" s="34">
        <f t="shared" si="28"/>
        <v>0.16350000000000001</v>
      </c>
      <c r="E51" s="34">
        <f t="shared" si="29"/>
        <v>0.1125</v>
      </c>
      <c r="F51" s="34">
        <f t="shared" si="30"/>
        <v>-0.94884747755261867</v>
      </c>
      <c r="G51" s="35">
        <f t="shared" si="31"/>
        <v>-0.19767018569871875</v>
      </c>
      <c r="H51" s="34">
        <f t="shared" si="32"/>
        <v>0.63435127090646093</v>
      </c>
      <c r="I51" s="48">
        <v>16</v>
      </c>
      <c r="J51" s="49">
        <f t="shared" si="33"/>
        <v>10.149620334503375</v>
      </c>
      <c r="K51" s="37">
        <f t="shared" ref="K51:K55" si="35">(0.1*J51/1000)*1000</f>
        <v>1.0149620334503375</v>
      </c>
      <c r="L51" s="50">
        <f t="shared" si="34"/>
        <v>2.0925592022049062</v>
      </c>
      <c r="M51" s="51"/>
      <c r="N51" s="52"/>
      <c r="O51" s="10">
        <f t="shared" ref="O51:O55" si="36">L51/L41</f>
        <v>1.0905048585926558</v>
      </c>
      <c r="P51" s="51"/>
      <c r="Q51" s="52"/>
      <c r="S51" s="11"/>
      <c r="T51" s="11"/>
    </row>
    <row r="52" spans="1:25" ht="15" x14ac:dyDescent="0.3">
      <c r="B52">
        <v>0.13500000000000001</v>
      </c>
      <c r="C52">
        <v>0.121</v>
      </c>
      <c r="D52" s="34">
        <f t="shared" si="28"/>
        <v>0.128</v>
      </c>
      <c r="E52" s="34">
        <f t="shared" si="29"/>
        <v>7.6999999999999999E-2</v>
      </c>
      <c r="F52" s="34">
        <f t="shared" si="30"/>
        <v>-1.1135092748275182</v>
      </c>
      <c r="G52" s="35">
        <f t="shared" si="31"/>
        <v>-0.35820902424280265</v>
      </c>
      <c r="H52" s="34">
        <f t="shared" si="32"/>
        <v>0.43831968544176214</v>
      </c>
      <c r="I52" s="48">
        <v>16</v>
      </c>
      <c r="J52" s="49">
        <f t="shared" si="33"/>
        <v>7.0131149670681943</v>
      </c>
      <c r="K52" s="37">
        <f t="shared" si="35"/>
        <v>0.70131149670681947</v>
      </c>
      <c r="L52" s="50">
        <f t="shared" si="34"/>
        <v>1.5803303601132885</v>
      </c>
      <c r="M52" s="51"/>
      <c r="N52" s="52"/>
      <c r="O52" s="10">
        <f t="shared" si="36"/>
        <v>0.79465593200702977</v>
      </c>
      <c r="P52" s="51"/>
      <c r="Q52" s="52"/>
      <c r="S52" s="11"/>
      <c r="T52" s="11"/>
    </row>
    <row r="53" spans="1:25" ht="15" x14ac:dyDescent="0.3">
      <c r="A53" s="8" t="s">
        <v>30</v>
      </c>
      <c r="B53">
        <v>0.38800000000000001</v>
      </c>
      <c r="C53">
        <v>0.39800000000000002</v>
      </c>
      <c r="D53" s="34">
        <f>AVERAGE(B53:C53)</f>
        <v>0.39300000000000002</v>
      </c>
      <c r="E53" s="34">
        <f t="shared" si="29"/>
        <v>0.34200000000000003</v>
      </c>
      <c r="F53" s="34">
        <f t="shared" si="30"/>
        <v>-0.46597389394386496</v>
      </c>
      <c r="G53" s="35">
        <f t="shared" si="31"/>
        <v>0.27311274974289396</v>
      </c>
      <c r="H53" s="34">
        <f t="shared" si="32"/>
        <v>1.8754813496045877</v>
      </c>
      <c r="I53" s="48">
        <v>16</v>
      </c>
      <c r="J53" s="49">
        <f t="shared" si="33"/>
        <v>30.007701593673403</v>
      </c>
      <c r="K53" s="37">
        <f t="shared" si="35"/>
        <v>3.0007701593673404</v>
      </c>
      <c r="L53" s="50">
        <f t="shared" si="34"/>
        <v>7.0129336290398925</v>
      </c>
      <c r="M53" s="51">
        <f>AVERAGE(L53:L55)</f>
        <v>6.9442897152602443</v>
      </c>
      <c r="N53" s="52">
        <f>STDEV(L53:L55)</f>
        <v>0.54645918291745987</v>
      </c>
      <c r="O53" s="10">
        <f t="shared" si="36"/>
        <v>1.4970415698030135</v>
      </c>
      <c r="P53" s="51">
        <f>AVERAGE(O53:O55)</f>
        <v>1.3822736789625247</v>
      </c>
      <c r="Q53" s="52">
        <f>STDEV(O53:O55)</f>
        <v>0.13137186360479056</v>
      </c>
      <c r="S53" s="11"/>
      <c r="T53" s="11"/>
    </row>
    <row r="54" spans="1:25" ht="15" x14ac:dyDescent="0.3">
      <c r="A54" s="53"/>
      <c r="B54">
        <v>0.35</v>
      </c>
      <c r="C54">
        <v>0.33300000000000002</v>
      </c>
      <c r="D54" s="34">
        <f>AVERAGE(B54:C54)</f>
        <v>0.34150000000000003</v>
      </c>
      <c r="E54" s="34">
        <f t="shared" si="29"/>
        <v>0.29050000000000004</v>
      </c>
      <c r="F54" s="34">
        <f t="shared" si="30"/>
        <v>-0.53685386327365037</v>
      </c>
      <c r="G54" s="35">
        <f t="shared" si="31"/>
        <v>0.20400754051669404</v>
      </c>
      <c r="H54" s="34">
        <f t="shared" si="32"/>
        <v>1.5995858014720985</v>
      </c>
      <c r="I54" s="48">
        <v>16</v>
      </c>
      <c r="J54" s="49">
        <f t="shared" si="33"/>
        <v>25.593372823553576</v>
      </c>
      <c r="K54" s="37">
        <f t="shared" si="35"/>
        <v>2.559337282355358</v>
      </c>
      <c r="L54" s="50">
        <f t="shared" si="34"/>
        <v>7.4531837820852749</v>
      </c>
      <c r="M54" s="51"/>
      <c r="N54" s="52"/>
      <c r="O54" s="10">
        <f t="shared" si="36"/>
        <v>1.2389838840847787</v>
      </c>
      <c r="P54" s="51"/>
      <c r="Q54" s="52"/>
      <c r="S54" s="11"/>
      <c r="T54" s="11"/>
    </row>
    <row r="55" spans="1:25" ht="15" x14ac:dyDescent="0.3">
      <c r="A55" s="54"/>
      <c r="B55">
        <v>0.34200000000000003</v>
      </c>
      <c r="C55">
        <v>0.34100000000000003</v>
      </c>
      <c r="D55" s="34">
        <f>AVERAGE(B55:C55)</f>
        <v>0.34150000000000003</v>
      </c>
      <c r="E55" s="34">
        <f t="shared" si="29"/>
        <v>0.29050000000000004</v>
      </c>
      <c r="F55" s="34">
        <f t="shared" si="30"/>
        <v>-0.53685386327365037</v>
      </c>
      <c r="G55" s="35">
        <f t="shared" si="31"/>
        <v>0.20400754051669404</v>
      </c>
      <c r="H55" s="34">
        <f t="shared" si="32"/>
        <v>1.5995858014720985</v>
      </c>
      <c r="I55" s="48">
        <v>16</v>
      </c>
      <c r="J55" s="49">
        <f t="shared" si="33"/>
        <v>25.593372823553576</v>
      </c>
      <c r="K55" s="37">
        <f t="shared" si="35"/>
        <v>2.559337282355358</v>
      </c>
      <c r="L55" s="50">
        <f t="shared" si="34"/>
        <v>6.3667517346555664</v>
      </c>
      <c r="M55" s="51"/>
      <c r="N55" s="52"/>
      <c r="O55" s="10">
        <f t="shared" si="36"/>
        <v>1.4107955829997818</v>
      </c>
      <c r="P55" s="51"/>
      <c r="Q55" s="52"/>
      <c r="S55" s="11"/>
      <c r="T55" s="11"/>
      <c r="Y55" s="8"/>
    </row>
    <row r="56" spans="1:25" x14ac:dyDescent="0.2">
      <c r="D56" s="34"/>
      <c r="E56" s="35"/>
      <c r="F56" s="34"/>
      <c r="G56" s="51"/>
      <c r="H56" s="55"/>
    </row>
    <row r="57" spans="1:25" x14ac:dyDescent="0.2">
      <c r="B57" s="51"/>
      <c r="C57" s="51"/>
      <c r="D57" s="34"/>
      <c r="E57" s="35"/>
      <c r="F57" s="34"/>
      <c r="G57" s="51"/>
      <c r="H57" s="55"/>
      <c r="M57" s="10" t="s">
        <v>41</v>
      </c>
      <c r="N57" s="10" t="s">
        <v>42</v>
      </c>
      <c r="O57" s="42" t="s">
        <v>36</v>
      </c>
    </row>
    <row r="58" spans="1:25" ht="15" x14ac:dyDescent="0.3">
      <c r="C58" s="11"/>
      <c r="D58" s="11"/>
      <c r="E58" s="11"/>
      <c r="F58" s="11"/>
      <c r="G58" s="11"/>
      <c r="H58" s="55"/>
      <c r="M58" s="10" t="s">
        <v>29</v>
      </c>
      <c r="N58" s="51">
        <f>P50</f>
        <v>0.91566961413819803</v>
      </c>
      <c r="O58" s="51">
        <f>Q50</f>
        <v>0.15509422061655359</v>
      </c>
    </row>
    <row r="59" spans="1:25" ht="15" x14ac:dyDescent="0.3">
      <c r="D59" s="11"/>
      <c r="E59" s="11"/>
      <c r="G59" s="11"/>
      <c r="M59" s="10" t="s">
        <v>30</v>
      </c>
      <c r="N59" s="51">
        <f>P53</f>
        <v>1.3822736789625247</v>
      </c>
      <c r="O59" s="51">
        <f>Q53</f>
        <v>0.13137186360479056</v>
      </c>
    </row>
    <row r="60" spans="1:25" x14ac:dyDescent="0.2">
      <c r="G60" s="51"/>
      <c r="H60" s="55"/>
    </row>
    <row r="61" spans="1:25" ht="15" x14ac:dyDescent="0.3">
      <c r="A61" s="56"/>
      <c r="D61" s="11"/>
      <c r="E61" s="11"/>
      <c r="F61" s="11"/>
      <c r="G61" s="51"/>
      <c r="H61" s="55"/>
    </row>
    <row r="62" spans="1:25" ht="15" x14ac:dyDescent="0.3">
      <c r="C62" s="34"/>
      <c r="D62" s="11"/>
      <c r="E62" s="11"/>
      <c r="F62" s="11"/>
      <c r="G62" s="51"/>
      <c r="H62" s="55"/>
    </row>
    <row r="63" spans="1:25" ht="15" x14ac:dyDescent="0.3">
      <c r="C63" s="34"/>
      <c r="D63" s="11"/>
      <c r="E63" s="11"/>
      <c r="F63" s="11"/>
      <c r="G63" s="51"/>
      <c r="H63" s="55"/>
    </row>
    <row r="64" spans="1:25" ht="13.5" thickBot="1" x14ac:dyDescent="0.25">
      <c r="B64" s="57" t="s">
        <v>20</v>
      </c>
      <c r="C64" s="58" t="s">
        <v>43</v>
      </c>
      <c r="D64" s="34"/>
      <c r="E64" s="35"/>
      <c r="F64" s="34"/>
      <c r="G64" s="51"/>
      <c r="H64" s="55"/>
    </row>
    <row r="65" spans="1:8" x14ac:dyDescent="0.2">
      <c r="A65" s="8" t="s">
        <v>37</v>
      </c>
      <c r="B65" s="51">
        <f>M40</f>
        <v>2.2114864342699829</v>
      </c>
      <c r="C65" s="51">
        <f>N40</f>
        <v>0.44769911186572692</v>
      </c>
      <c r="D65" s="34"/>
      <c r="E65" s="35"/>
      <c r="F65" s="34"/>
      <c r="G65" s="51"/>
      <c r="H65" s="55"/>
    </row>
    <row r="66" spans="1:8" x14ac:dyDescent="0.2">
      <c r="A66" s="8" t="s">
        <v>29</v>
      </c>
      <c r="B66" s="51">
        <f>M50</f>
        <v>2.0076794487629517</v>
      </c>
      <c r="C66" s="51">
        <f>N50</f>
        <v>0.39186544991340932</v>
      </c>
      <c r="D66" s="34"/>
      <c r="E66" s="35"/>
      <c r="F66" s="34"/>
      <c r="G66" s="51"/>
      <c r="H66" s="55"/>
    </row>
    <row r="67" spans="1:8" x14ac:dyDescent="0.2">
      <c r="A67" s="8" t="s">
        <v>38</v>
      </c>
      <c r="B67" s="51">
        <f>M43</f>
        <v>5.070990081099267</v>
      </c>
      <c r="C67" s="51">
        <f>N43</f>
        <v>0.82251271131746595</v>
      </c>
      <c r="D67" s="34"/>
      <c r="E67" s="35"/>
      <c r="F67" s="34"/>
      <c r="G67" s="51"/>
      <c r="H67" s="55"/>
    </row>
    <row r="68" spans="1:8" x14ac:dyDescent="0.2">
      <c r="A68" s="59" t="s">
        <v>30</v>
      </c>
      <c r="B68" s="51">
        <f>M53</f>
        <v>6.9442897152602443</v>
      </c>
      <c r="C68" s="51">
        <f>N53</f>
        <v>0.54645918291745987</v>
      </c>
      <c r="D68" s="34"/>
      <c r="E68" s="35"/>
      <c r="F68" s="34"/>
      <c r="G68" s="51"/>
      <c r="H68" s="55"/>
    </row>
    <row r="69" spans="1:8" x14ac:dyDescent="0.2">
      <c r="A69" s="60"/>
      <c r="C69" s="34"/>
      <c r="D69" s="34"/>
      <c r="E69" s="35"/>
      <c r="F69" s="34"/>
      <c r="G69" s="51"/>
      <c r="H69" s="55"/>
    </row>
    <row r="70" spans="1:8" x14ac:dyDescent="0.2">
      <c r="A70" s="60"/>
      <c r="C70" s="34"/>
      <c r="D70" s="34"/>
      <c r="E70" s="35"/>
      <c r="F70" s="34"/>
      <c r="G70" s="51"/>
      <c r="H70" s="55"/>
    </row>
    <row r="71" spans="1:8" x14ac:dyDescent="0.2">
      <c r="A71" s="60"/>
      <c r="B71" s="36"/>
      <c r="C71" s="34"/>
      <c r="D71" s="34"/>
      <c r="E71" s="35"/>
      <c r="F71" s="34"/>
      <c r="G71" s="51"/>
      <c r="H71" s="55"/>
    </row>
    <row r="72" spans="1:8" x14ac:dyDescent="0.2">
      <c r="A72" s="60"/>
      <c r="B72" s="36"/>
      <c r="C72" s="34"/>
      <c r="D72" s="34"/>
      <c r="E72" s="35"/>
      <c r="F72" s="34"/>
      <c r="G72" s="51"/>
      <c r="H72" s="55"/>
    </row>
    <row r="73" spans="1:8" x14ac:dyDescent="0.2">
      <c r="C73" s="34"/>
      <c r="D73" s="34"/>
      <c r="E73" s="35"/>
      <c r="F73" s="34"/>
      <c r="G73" s="51"/>
      <c r="H73" s="55"/>
    </row>
    <row r="74" spans="1:8" x14ac:dyDescent="0.2">
      <c r="C74" s="34"/>
      <c r="D74" s="35"/>
      <c r="H74" s="55"/>
    </row>
    <row r="75" spans="1:8" x14ac:dyDescent="0.2">
      <c r="A75" s="61"/>
      <c r="C75" s="34"/>
      <c r="D75" s="35"/>
      <c r="H75" s="46"/>
    </row>
    <row r="76" spans="1:8" x14ac:dyDescent="0.2">
      <c r="A76" s="61"/>
      <c r="C76" s="34"/>
      <c r="D76" s="35"/>
      <c r="H76" s="46"/>
    </row>
    <row r="77" spans="1:8" x14ac:dyDescent="0.2">
      <c r="A77" s="62"/>
      <c r="B77" s="46"/>
      <c r="C77" s="63"/>
      <c r="D77" s="64"/>
      <c r="E77" s="46"/>
      <c r="F77" s="46"/>
      <c r="G77" s="46"/>
    </row>
    <row r="78" spans="1:8" x14ac:dyDescent="0.2">
      <c r="A78" s="65"/>
      <c r="B78" s="66"/>
      <c r="C78" s="67"/>
      <c r="D78" s="46"/>
      <c r="E78" s="46"/>
      <c r="F78" s="46"/>
      <c r="G78" s="46"/>
    </row>
    <row r="79" spans="1:8" x14ac:dyDescent="0.2">
      <c r="A79" s="65"/>
      <c r="B79" s="68"/>
      <c r="C79" s="63"/>
      <c r="D79" s="46"/>
      <c r="E79" s="46"/>
      <c r="F79" s="46"/>
      <c r="G79" s="46"/>
    </row>
    <row r="80" spans="1:8" x14ac:dyDescent="0.2">
      <c r="A80" s="65"/>
      <c r="B80" s="68"/>
      <c r="C80" s="63"/>
      <c r="D80" s="46"/>
      <c r="E80" s="46"/>
      <c r="F80" s="46"/>
      <c r="G80" s="46"/>
    </row>
    <row r="81" spans="1:7" x14ac:dyDescent="0.2">
      <c r="A81" s="65"/>
      <c r="B81" s="68"/>
      <c r="C81" s="63"/>
      <c r="D81" s="46"/>
      <c r="E81" s="46"/>
      <c r="F81" s="46"/>
      <c r="G81" s="46"/>
    </row>
    <row r="82" spans="1:7" x14ac:dyDescent="0.2">
      <c r="A82" s="65"/>
      <c r="B82" s="68"/>
      <c r="C82" s="63"/>
      <c r="D82" s="46"/>
      <c r="E82" s="46"/>
      <c r="F82" s="46"/>
      <c r="G82" s="46"/>
    </row>
    <row r="83" spans="1:7" x14ac:dyDescent="0.2">
      <c r="A83" s="65"/>
      <c r="B83" s="46"/>
      <c r="C83" s="46"/>
      <c r="D83" s="69"/>
      <c r="E83" s="66"/>
      <c r="F83" s="66"/>
      <c r="G83" s="46"/>
    </row>
    <row r="84" spans="1:7" x14ac:dyDescent="0.2">
      <c r="A84" s="65"/>
      <c r="B84" s="68"/>
      <c r="C84" s="63"/>
      <c r="D84" s="55"/>
      <c r="E84" s="55"/>
      <c r="F84" s="55"/>
      <c r="G84" s="46"/>
    </row>
    <row r="85" spans="1:7" x14ac:dyDescent="0.2">
      <c r="A85" s="65"/>
      <c r="B85" s="68"/>
      <c r="C85" s="63"/>
      <c r="D85" s="55"/>
      <c r="E85" s="55"/>
      <c r="F85" s="55"/>
      <c r="G85" s="46"/>
    </row>
    <row r="86" spans="1:7" x14ac:dyDescent="0.2">
      <c r="A86" s="65"/>
      <c r="B86" s="68"/>
      <c r="C86" s="63"/>
      <c r="D86" s="55"/>
      <c r="E86" s="55"/>
      <c r="F86" s="55"/>
      <c r="G86" s="46"/>
    </row>
    <row r="87" spans="1:7" x14ac:dyDescent="0.2">
      <c r="A87" s="65"/>
      <c r="B87" s="68"/>
      <c r="C87" s="63"/>
      <c r="D87" s="55"/>
      <c r="E87" s="55"/>
      <c r="F87" s="55"/>
      <c r="G87" s="46"/>
    </row>
    <row r="88" spans="1:7" x14ac:dyDescent="0.2">
      <c r="A88" s="65"/>
      <c r="B88" s="46"/>
      <c r="C88" s="55"/>
      <c r="D88" s="55"/>
      <c r="E88" s="55"/>
      <c r="F88" s="55"/>
      <c r="G88" s="46"/>
    </row>
    <row r="89" spans="1:7" x14ac:dyDescent="0.2">
      <c r="A89" s="65"/>
      <c r="B89" s="46"/>
      <c r="C89" s="55"/>
      <c r="D89" s="55"/>
      <c r="E89" s="55"/>
      <c r="F89" s="55"/>
      <c r="G89" s="46"/>
    </row>
    <row r="90" spans="1:7" x14ac:dyDescent="0.2">
      <c r="C90" s="55"/>
      <c r="D90" s="55"/>
      <c r="E90" s="70"/>
      <c r="F90" s="70"/>
    </row>
    <row r="91" spans="1:7" x14ac:dyDescent="0.2">
      <c r="C91" s="55"/>
      <c r="D91" s="55"/>
      <c r="E91" s="70"/>
      <c r="F91" s="70"/>
    </row>
    <row r="92" spans="1:7" x14ac:dyDescent="0.2">
      <c r="C92" s="55"/>
      <c r="D92" s="55"/>
      <c r="E92" s="70"/>
      <c r="F92" s="70"/>
    </row>
    <row r="93" spans="1:7" x14ac:dyDescent="0.2">
      <c r="C93" s="55"/>
      <c r="D93" s="55"/>
      <c r="E93" s="70"/>
      <c r="F93" s="70"/>
    </row>
    <row r="94" spans="1:7" x14ac:dyDescent="0.2">
      <c r="C94" s="55"/>
      <c r="E94" s="70"/>
      <c r="F94" s="70"/>
    </row>
    <row r="95" spans="1:7" x14ac:dyDescent="0.2">
      <c r="C95" s="55"/>
      <c r="E95" s="70"/>
      <c r="F95" s="70"/>
    </row>
    <row r="96" spans="1:7" x14ac:dyDescent="0.2">
      <c r="C96" s="55"/>
      <c r="D96" s="55"/>
      <c r="E96" s="70"/>
      <c r="F96" s="70"/>
    </row>
    <row r="97" spans="2:6" x14ac:dyDescent="0.2">
      <c r="C97" s="55"/>
      <c r="D97" s="55"/>
      <c r="E97" s="70"/>
      <c r="F97" s="70"/>
    </row>
    <row r="98" spans="2:6" x14ac:dyDescent="0.2">
      <c r="C98" s="55"/>
      <c r="D98" s="55"/>
      <c r="E98" s="70"/>
      <c r="F98" s="70"/>
    </row>
    <row r="99" spans="2:6" x14ac:dyDescent="0.2">
      <c r="C99" s="55"/>
      <c r="D99" s="55"/>
      <c r="E99" s="70"/>
      <c r="F99" s="70"/>
    </row>
    <row r="100" spans="2:6" x14ac:dyDescent="0.2">
      <c r="C100" s="55"/>
      <c r="D100" s="55"/>
      <c r="E100" s="70"/>
      <c r="F100" s="70"/>
    </row>
    <row r="101" spans="2:6" x14ac:dyDescent="0.2">
      <c r="C101" s="55"/>
      <c r="D101" s="55"/>
      <c r="E101" s="70"/>
      <c r="F101" s="70"/>
    </row>
    <row r="102" spans="2:6" x14ac:dyDescent="0.2">
      <c r="C102" s="55"/>
      <c r="D102" s="55"/>
      <c r="E102" s="70"/>
      <c r="F102" s="70"/>
    </row>
    <row r="103" spans="2:6" x14ac:dyDescent="0.2">
      <c r="C103" s="55"/>
      <c r="D103" s="55"/>
      <c r="E103" s="70"/>
      <c r="F103" s="70"/>
    </row>
    <row r="104" spans="2:6" x14ac:dyDescent="0.2">
      <c r="C104" s="55"/>
      <c r="D104" s="55"/>
      <c r="E104" s="70"/>
      <c r="F104" s="70"/>
    </row>
    <row r="105" spans="2:6" x14ac:dyDescent="0.2">
      <c r="C105" s="55"/>
      <c r="D105" s="55"/>
      <c r="E105" s="70"/>
      <c r="F105" s="70"/>
    </row>
    <row r="106" spans="2:6" x14ac:dyDescent="0.2">
      <c r="C106" s="55"/>
    </row>
    <row r="107" spans="2:6" x14ac:dyDescent="0.2">
      <c r="C107" s="55"/>
    </row>
    <row r="108" spans="2:6" ht="13.5" thickBot="1" x14ac:dyDescent="0.25">
      <c r="B108" s="71"/>
      <c r="C108" s="71"/>
      <c r="D108" s="71"/>
      <c r="E108" s="71"/>
    </row>
    <row r="109" spans="2:6" x14ac:dyDescent="0.2">
      <c r="B109" s="70"/>
      <c r="C109" s="70"/>
      <c r="D109" s="70"/>
      <c r="E109" s="70"/>
    </row>
    <row r="110" spans="2:6" x14ac:dyDescent="0.2">
      <c r="B110" s="70"/>
      <c r="C110" s="70"/>
      <c r="D110" s="70"/>
      <c r="E110" s="70"/>
    </row>
    <row r="111" spans="2:6" x14ac:dyDescent="0.2">
      <c r="B111" s="70"/>
      <c r="C111" s="70"/>
      <c r="D111" s="70"/>
      <c r="E111" s="70"/>
    </row>
    <row r="112" spans="2:6" x14ac:dyDescent="0.2">
      <c r="B112" s="70"/>
      <c r="C112" s="70"/>
      <c r="D112" s="70"/>
      <c r="E112" s="70"/>
    </row>
    <row r="113" spans="2:5" x14ac:dyDescent="0.2">
      <c r="B113" s="70"/>
      <c r="C113" s="70"/>
      <c r="D113" s="70"/>
      <c r="E113" s="70"/>
    </row>
    <row r="114" spans="2:5" x14ac:dyDescent="0.2">
      <c r="B114" s="70"/>
      <c r="C114" s="70"/>
      <c r="D114" s="70"/>
      <c r="E114" s="70"/>
    </row>
    <row r="115" spans="2:5" x14ac:dyDescent="0.2">
      <c r="B115" s="70"/>
      <c r="C115" s="70"/>
      <c r="D115" s="70"/>
      <c r="E115" s="70"/>
    </row>
    <row r="116" spans="2:5" x14ac:dyDescent="0.2">
      <c r="B116" s="70"/>
      <c r="C116" s="70"/>
      <c r="D116" s="70"/>
      <c r="E116" s="70"/>
    </row>
    <row r="117" spans="2:5" x14ac:dyDescent="0.2">
      <c r="B117" s="70"/>
      <c r="C117" s="70"/>
      <c r="D117" s="70"/>
      <c r="E117" s="70"/>
    </row>
    <row r="118" spans="2:5" x14ac:dyDescent="0.2">
      <c r="B118" s="70"/>
      <c r="C118" s="70"/>
      <c r="D118" s="70"/>
      <c r="E118" s="70"/>
    </row>
  </sheetData>
  <pageMargins left="0.7" right="0.7" top="0.75" bottom="0.75" header="0.3" footer="0.3"/>
  <pageSetup paperSize="9" scale="3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abSelected="1" zoomScale="70" zoomScaleNormal="70" workbookViewId="0">
      <selection activeCell="G5" sqref="G5"/>
    </sheetView>
  </sheetViews>
  <sheetFormatPr baseColWidth="10" defaultColWidth="8.75" defaultRowHeight="12.75" x14ac:dyDescent="0.2"/>
  <cols>
    <col min="1" max="1" width="28.125" style="8" customWidth="1"/>
    <col min="2" max="2" width="9" style="10" bestFit="1" customWidth="1"/>
    <col min="3" max="3" width="11.875" style="10" bestFit="1" customWidth="1"/>
    <col min="4" max="4" width="6" style="10" bestFit="1" customWidth="1"/>
    <col min="5" max="5" width="6.875" style="10" customWidth="1"/>
    <col min="6" max="8" width="11" style="10" bestFit="1" customWidth="1"/>
    <col min="9" max="9" width="12.125" style="10" bestFit="1" customWidth="1"/>
    <col min="10" max="10" width="12" style="10" bestFit="1" customWidth="1"/>
    <col min="11" max="11" width="12.125" style="10" bestFit="1" customWidth="1"/>
    <col min="12" max="12" width="13" style="10" bestFit="1" customWidth="1"/>
    <col min="13" max="13" width="14.875" style="10" bestFit="1" customWidth="1"/>
    <col min="14" max="14" width="13.75" style="10" bestFit="1" customWidth="1"/>
    <col min="15" max="15" width="14" style="10" customWidth="1"/>
    <col min="16" max="16" width="11.375" style="10" customWidth="1"/>
    <col min="17" max="17" width="10.375" style="10" bestFit="1" customWidth="1"/>
    <col min="18" max="16384" width="8.75" style="10"/>
  </cols>
  <sheetData>
    <row r="1" spans="1:20" s="3" customFormat="1" x14ac:dyDescent="0.2">
      <c r="A1" s="1" t="s">
        <v>0</v>
      </c>
      <c r="B1" s="2">
        <v>42499</v>
      </c>
    </row>
    <row r="2" spans="1:20" s="3" customFormat="1" x14ac:dyDescent="0.2">
      <c r="A2" s="1" t="s">
        <v>1</v>
      </c>
      <c r="B2" s="3">
        <v>73</v>
      </c>
      <c r="C2" s="4"/>
      <c r="E2" s="5" t="s">
        <v>2</v>
      </c>
    </row>
    <row r="3" spans="1:20" s="3" customFormat="1" ht="15" x14ac:dyDescent="0.3">
      <c r="A3" s="1" t="s">
        <v>3</v>
      </c>
      <c r="B3" s="3" t="s">
        <v>4</v>
      </c>
      <c r="D3" s="6" t="s">
        <v>5</v>
      </c>
      <c r="E3" s="80">
        <v>6407184</v>
      </c>
      <c r="F3" s="80">
        <v>6191168</v>
      </c>
    </row>
    <row r="4" spans="1:20" s="3" customFormat="1" ht="15" x14ac:dyDescent="0.3">
      <c r="A4" s="1"/>
      <c r="D4" s="6" t="s">
        <v>6</v>
      </c>
      <c r="E4">
        <v>3056976</v>
      </c>
      <c r="F4">
        <v>3228280</v>
      </c>
    </row>
    <row r="5" spans="1:20" s="3" customFormat="1" x14ac:dyDescent="0.2">
      <c r="A5" s="1"/>
      <c r="D5" s="7"/>
    </row>
    <row r="6" spans="1:20" ht="15" x14ac:dyDescent="0.3">
      <c r="B6" s="9"/>
      <c r="C6" s="9"/>
      <c r="D6" s="9"/>
      <c r="N6" s="11"/>
      <c r="O6" s="11"/>
      <c r="P6" s="11"/>
    </row>
    <row r="7" spans="1:20" ht="15" x14ac:dyDescent="0.3">
      <c r="A7" s="12" t="s">
        <v>7</v>
      </c>
      <c r="B7" s="13" t="s">
        <v>8</v>
      </c>
      <c r="C7" s="14" t="s">
        <v>9</v>
      </c>
      <c r="D7" s="14"/>
      <c r="E7" s="15" t="s">
        <v>10</v>
      </c>
      <c r="F7" s="16" t="s">
        <v>11</v>
      </c>
      <c r="G7" s="17" t="s">
        <v>12</v>
      </c>
      <c r="H7" s="17" t="s">
        <v>13</v>
      </c>
      <c r="N7" s="11"/>
      <c r="O7" s="11"/>
      <c r="P7" s="11"/>
    </row>
    <row r="8" spans="1:20" ht="15" x14ac:dyDescent="0.3">
      <c r="A8" s="78">
        <v>0</v>
      </c>
      <c r="B8" s="17">
        <v>0</v>
      </c>
      <c r="C8">
        <v>4.8000000000000001E-2</v>
      </c>
      <c r="D8">
        <v>5.3999999999999999E-2</v>
      </c>
      <c r="E8" s="18">
        <f t="shared" ref="E8:E13" si="0">AVERAGE(C8:D8)</f>
        <v>5.1000000000000004E-2</v>
      </c>
      <c r="F8" s="19"/>
      <c r="G8" s="17"/>
      <c r="H8" s="17"/>
      <c r="N8" s="11"/>
      <c r="O8" s="11"/>
      <c r="P8" s="11"/>
    </row>
    <row r="9" spans="1:20" ht="15" x14ac:dyDescent="0.3">
      <c r="A9" s="78">
        <v>3</v>
      </c>
      <c r="B9" s="19">
        <f>A9/23</f>
        <v>0.13043478260869565</v>
      </c>
      <c r="C9">
        <v>7.1999999999999995E-2</v>
      </c>
      <c r="D9">
        <v>7.1999999999999995E-2</v>
      </c>
      <c r="E9" s="18">
        <f t="shared" si="0"/>
        <v>7.1999999999999995E-2</v>
      </c>
      <c r="F9" s="19">
        <f>(E9-$E$8)</f>
        <v>2.0999999999999991E-2</v>
      </c>
      <c r="G9" s="19">
        <f>LOG(B9)</f>
        <v>-0.88460658129793046</v>
      </c>
      <c r="H9" s="19">
        <f>LOG(F9)</f>
        <v>-1.6777807052660809</v>
      </c>
      <c r="N9" s="11"/>
      <c r="O9" s="11"/>
      <c r="P9" s="11"/>
    </row>
    <row r="10" spans="1:20" ht="15" x14ac:dyDescent="0.3">
      <c r="A10" s="78">
        <v>9.74</v>
      </c>
      <c r="B10" s="19">
        <f t="shared" ref="B10:B13" si="1">A10/23</f>
        <v>0.42347826086956525</v>
      </c>
      <c r="C10">
        <v>0.127</v>
      </c>
      <c r="D10">
        <v>0.13</v>
      </c>
      <c r="E10" s="18">
        <f t="shared" si="0"/>
        <v>0.1285</v>
      </c>
      <c r="F10" s="19">
        <f>(E10-$E$8)</f>
        <v>7.7499999999999999E-2</v>
      </c>
      <c r="G10" s="19">
        <f>LOG(B10)</f>
        <v>-0.37316887913897734</v>
      </c>
      <c r="H10" s="19">
        <f>LOG(F10)</f>
        <v>-1.1106982974936896</v>
      </c>
      <c r="N10" s="11"/>
      <c r="O10" s="11"/>
      <c r="P10" s="11"/>
    </row>
    <row r="11" spans="1:20" ht="15" x14ac:dyDescent="0.3">
      <c r="A11" s="78">
        <v>29.8</v>
      </c>
      <c r="B11" s="19">
        <f t="shared" si="1"/>
        <v>1.2956521739130435</v>
      </c>
      <c r="C11">
        <v>0.29599999999999999</v>
      </c>
      <c r="D11">
        <v>0.29799999999999999</v>
      </c>
      <c r="E11" s="18">
        <f t="shared" si="0"/>
        <v>0.29699999999999999</v>
      </c>
      <c r="F11" s="19">
        <f>(E11-$E$8)</f>
        <v>0.246</v>
      </c>
      <c r="G11" s="19">
        <f>LOG(B11)</f>
        <v>0.11248842805866238</v>
      </c>
      <c r="H11" s="19">
        <f>LOG(F11)</f>
        <v>-0.60906489289662091</v>
      </c>
      <c r="N11" s="11"/>
      <c r="O11" s="11"/>
      <c r="P11" s="11"/>
      <c r="Q11" s="11"/>
      <c r="R11" s="11"/>
      <c r="S11" s="11"/>
      <c r="T11" s="11"/>
    </row>
    <row r="12" spans="1:20" ht="15" x14ac:dyDescent="0.3">
      <c r="A12" s="78">
        <v>104</v>
      </c>
      <c r="B12" s="19">
        <f t="shared" si="1"/>
        <v>4.5217391304347823</v>
      </c>
      <c r="C12">
        <v>0.92400000000000004</v>
      </c>
      <c r="D12">
        <v>0.89700000000000002</v>
      </c>
      <c r="E12" s="18">
        <f t="shared" si="0"/>
        <v>0.91050000000000009</v>
      </c>
      <c r="F12" s="19">
        <f>(E12-$E$8)</f>
        <v>0.85950000000000004</v>
      </c>
      <c r="G12" s="19">
        <f>LOG(B12)</f>
        <v>0.65530550328118742</v>
      </c>
      <c r="H12" s="19">
        <f>LOG(F12)</f>
        <v>-6.575411897692876E-2</v>
      </c>
      <c r="N12" s="11"/>
      <c r="O12" s="11"/>
      <c r="P12" s="11"/>
      <c r="Q12" s="11"/>
      <c r="R12" s="11"/>
      <c r="S12" s="11"/>
      <c r="T12" s="11"/>
    </row>
    <row r="13" spans="1:20" ht="15" x14ac:dyDescent="0.3">
      <c r="A13" s="78">
        <v>207</v>
      </c>
      <c r="B13" s="19">
        <f t="shared" si="1"/>
        <v>9</v>
      </c>
      <c r="C13">
        <v>1.66</v>
      </c>
      <c r="D13">
        <v>1.6779999999999999</v>
      </c>
      <c r="E13" s="18">
        <f t="shared" si="0"/>
        <v>1.669</v>
      </c>
      <c r="F13" s="19">
        <f>(E13-$E$8)</f>
        <v>1.6180000000000001</v>
      </c>
      <c r="G13" s="19">
        <f>LOG(B13)</f>
        <v>0.95424250943932487</v>
      </c>
      <c r="H13" s="19">
        <f>LOG(F13)</f>
        <v>0.20897851727625352</v>
      </c>
      <c r="N13" s="11"/>
    </row>
    <row r="14" spans="1:20" ht="15" x14ac:dyDescent="0.3">
      <c r="N14" s="11"/>
    </row>
    <row r="15" spans="1:20" ht="15" x14ac:dyDescent="0.3">
      <c r="A15" s="12" t="s">
        <v>14</v>
      </c>
      <c r="B15" s="18">
        <f>SLOPE(H9:H13,G9:G13)</f>
        <v>1.0256820017399304</v>
      </c>
      <c r="N15" s="11"/>
    </row>
    <row r="16" spans="1:20" ht="15" x14ac:dyDescent="0.25">
      <c r="A16" s="12" t="s">
        <v>15</v>
      </c>
      <c r="B16" s="18">
        <f>INTERCEPT(H9:H13,G9:G13)</f>
        <v>-0.74610072580085307</v>
      </c>
      <c r="C16" s="20"/>
      <c r="G16" s="20"/>
      <c r="H16" s="20"/>
    </row>
    <row r="17" spans="1:17" ht="15" x14ac:dyDescent="0.3">
      <c r="B17" s="11"/>
      <c r="C17" s="11"/>
      <c r="D17" s="11"/>
      <c r="E17" s="11"/>
      <c r="F17" s="11"/>
      <c r="G17" s="11"/>
    </row>
    <row r="18" spans="1:17" ht="15" x14ac:dyDescent="0.3">
      <c r="B18" s="11"/>
      <c r="C18" s="11"/>
      <c r="D18" s="11"/>
      <c r="E18" s="11"/>
      <c r="F18" s="11"/>
      <c r="G18" s="11"/>
    </row>
    <row r="19" spans="1:17" ht="23.25" x14ac:dyDescent="0.35">
      <c r="A19" s="21" t="s">
        <v>16</v>
      </c>
      <c r="B19" s="22"/>
      <c r="C19" s="22"/>
      <c r="K19" s="23"/>
      <c r="L19" s="24" t="s">
        <v>17</v>
      </c>
      <c r="M19" s="25"/>
    </row>
    <row r="20" spans="1:17" s="24" customFormat="1" x14ac:dyDescent="0.2">
      <c r="A20" s="26" t="s">
        <v>18</v>
      </c>
      <c r="B20" s="16" t="s">
        <v>19</v>
      </c>
      <c r="C20" s="16" t="s">
        <v>19</v>
      </c>
      <c r="D20" s="16" t="s">
        <v>20</v>
      </c>
      <c r="E20" s="27" t="s">
        <v>21</v>
      </c>
      <c r="F20" s="28" t="s">
        <v>13</v>
      </c>
      <c r="G20" s="28" t="s">
        <v>22</v>
      </c>
      <c r="H20" s="28" t="s">
        <v>23</v>
      </c>
      <c r="I20" s="16" t="s">
        <v>24</v>
      </c>
      <c r="J20" s="28" t="s">
        <v>25</v>
      </c>
      <c r="K20" s="28" t="s">
        <v>26</v>
      </c>
      <c r="L20" s="28" t="s">
        <v>27</v>
      </c>
      <c r="M20" s="29" t="s">
        <v>28</v>
      </c>
    </row>
    <row r="21" spans="1:17" s="31" customFormat="1" x14ac:dyDescent="0.2">
      <c r="A21" s="30"/>
      <c r="L21" s="32"/>
      <c r="M21" s="33"/>
    </row>
    <row r="22" spans="1:17" ht="15" x14ac:dyDescent="0.3">
      <c r="A22" s="8" t="s">
        <v>29</v>
      </c>
      <c r="B22">
        <v>0.24299999999999999</v>
      </c>
      <c r="C22">
        <v>0.253</v>
      </c>
      <c r="D22" s="34">
        <f t="shared" ref="D22:D27" si="2">AVERAGE(B22:C22)</f>
        <v>0.248</v>
      </c>
      <c r="E22" s="34">
        <f t="shared" ref="E22:E27" si="3">D22-E$8</f>
        <v>0.19700000000000001</v>
      </c>
      <c r="F22" s="34">
        <f>LOG(E22)</f>
        <v>-0.7055337738384071</v>
      </c>
      <c r="G22" s="35">
        <f>(F22-$B$16)/$B$15</f>
        <v>3.9551198025927763E-2</v>
      </c>
      <c r="H22" s="35">
        <f>10^G22</f>
        <v>1.0953456756600439</v>
      </c>
      <c r="I22" s="36">
        <v>500</v>
      </c>
      <c r="J22" s="37">
        <f>(H22*I22)</f>
        <v>547.67283783002199</v>
      </c>
      <c r="K22" s="37">
        <f>(0.05*J22/1000)*1000</f>
        <v>27.3836418915011</v>
      </c>
      <c r="L22" s="38">
        <f>K22+K40+K50</f>
        <v>28.679315307075292</v>
      </c>
      <c r="M22" s="39">
        <f>(L22*1000000/50000)/1000</f>
        <v>0.57358630614150585</v>
      </c>
      <c r="N22" s="40"/>
    </row>
    <row r="23" spans="1:17" ht="15" x14ac:dyDescent="0.3">
      <c r="B23">
        <v>0.28199999999999997</v>
      </c>
      <c r="C23">
        <v>0.29899999999999999</v>
      </c>
      <c r="D23" s="34">
        <f t="shared" si="2"/>
        <v>0.29049999999999998</v>
      </c>
      <c r="E23" s="34">
        <f t="shared" si="3"/>
        <v>0.23949999999999999</v>
      </c>
      <c r="F23" s="34">
        <f t="shared" ref="F23:F27" si="4">LOG(E23)</f>
        <v>-0.62069448224941803</v>
      </c>
      <c r="G23" s="35">
        <f t="shared" ref="G23:G27" si="5">(F23-$B$16)/$B$15</f>
        <v>0.12226620272043416</v>
      </c>
      <c r="H23" s="35">
        <f t="shared" ref="H23:H27" si="6">10^G23</f>
        <v>1.3251535450237528</v>
      </c>
      <c r="I23" s="36">
        <v>500</v>
      </c>
      <c r="J23" s="37">
        <f t="shared" ref="J23:J27" si="7">(H23*I23)</f>
        <v>662.57677251187636</v>
      </c>
      <c r="K23" s="37">
        <f t="shared" ref="K23:K27" si="8">(0.05*J23/1000)*1000</f>
        <v>33.128838625593822</v>
      </c>
      <c r="L23" s="38">
        <f>K23+K41+K51</f>
        <v>34.446532308282691</v>
      </c>
      <c r="M23" s="39">
        <f t="shared" ref="M23:M27" si="9">(L23*1000000/50000)/1000</f>
        <v>0.6889306461656538</v>
      </c>
      <c r="N23" s="40"/>
    </row>
    <row r="24" spans="1:17" ht="15" x14ac:dyDescent="0.3">
      <c r="B24">
        <v>0.28100000000000003</v>
      </c>
      <c r="C24">
        <v>0.30399999999999999</v>
      </c>
      <c r="D24" s="34">
        <f t="shared" si="2"/>
        <v>0.29249999999999998</v>
      </c>
      <c r="E24" s="34">
        <f t="shared" si="3"/>
        <v>0.24149999999999999</v>
      </c>
      <c r="F24" s="34">
        <f t="shared" si="4"/>
        <v>-0.61708286491246911</v>
      </c>
      <c r="G24" s="35">
        <f t="shared" si="5"/>
        <v>0.12578738894659616</v>
      </c>
      <c r="H24" s="35">
        <f t="shared" si="6"/>
        <v>1.3359413396128439</v>
      </c>
      <c r="I24" s="36">
        <v>500</v>
      </c>
      <c r="J24" s="37">
        <f t="shared" si="7"/>
        <v>667.97066980642194</v>
      </c>
      <c r="K24" s="37">
        <f t="shared" si="8"/>
        <v>33.3985334903211</v>
      </c>
      <c r="L24" s="38">
        <f t="shared" ref="L24:L27" si="10">K24+K42+K52</f>
        <v>34.72470447667235</v>
      </c>
      <c r="M24" s="39">
        <f t="shared" si="9"/>
        <v>0.69449408953344693</v>
      </c>
      <c r="N24" s="40"/>
    </row>
    <row r="25" spans="1:17" ht="15" x14ac:dyDescent="0.3">
      <c r="A25" s="8" t="s">
        <v>30</v>
      </c>
      <c r="B25">
        <v>0.24199999999999999</v>
      </c>
      <c r="C25">
        <v>0.26100000000000001</v>
      </c>
      <c r="D25" s="34">
        <f t="shared" si="2"/>
        <v>0.2515</v>
      </c>
      <c r="E25" s="34">
        <f t="shared" si="3"/>
        <v>0.20050000000000001</v>
      </c>
      <c r="F25" s="34">
        <f t="shared" si="4"/>
        <v>-0.69788562304379886</v>
      </c>
      <c r="G25" s="35">
        <f t="shared" si="5"/>
        <v>4.7007847144888787E-2</v>
      </c>
      <c r="H25" s="35">
        <f t="shared" si="6"/>
        <v>1.114314667648264</v>
      </c>
      <c r="I25" s="36">
        <v>500</v>
      </c>
      <c r="J25" s="37">
        <f t="shared" si="7"/>
        <v>557.15733382413202</v>
      </c>
      <c r="K25" s="37">
        <f t="shared" si="8"/>
        <v>27.857866691206603</v>
      </c>
      <c r="L25" s="38">
        <f t="shared" si="10"/>
        <v>31.406306067775613</v>
      </c>
      <c r="M25" s="39">
        <f t="shared" si="9"/>
        <v>0.62812612135551227</v>
      </c>
      <c r="N25" s="40"/>
    </row>
    <row r="26" spans="1:17" ht="15" x14ac:dyDescent="0.3">
      <c r="B26">
        <v>0.248</v>
      </c>
      <c r="C26">
        <v>0.27200000000000002</v>
      </c>
      <c r="D26" s="34">
        <f t="shared" si="2"/>
        <v>0.26</v>
      </c>
      <c r="E26" s="34">
        <f t="shared" si="3"/>
        <v>0.20900000000000002</v>
      </c>
      <c r="F26" s="34">
        <f t="shared" si="4"/>
        <v>-0.679853713888946</v>
      </c>
      <c r="G26" s="35">
        <f t="shared" si="5"/>
        <v>6.4588256203704467E-2</v>
      </c>
      <c r="H26" s="35">
        <f t="shared" si="6"/>
        <v>1.160347995114771</v>
      </c>
      <c r="I26" s="36">
        <v>500</v>
      </c>
      <c r="J26" s="37">
        <f t="shared" si="7"/>
        <v>580.17399755738552</v>
      </c>
      <c r="K26" s="37">
        <f t="shared" si="8"/>
        <v>29.008699877869276</v>
      </c>
      <c r="L26" s="38">
        <f t="shared" si="10"/>
        <v>32.091811222504937</v>
      </c>
      <c r="M26" s="39">
        <f t="shared" si="9"/>
        <v>0.64183622445009869</v>
      </c>
      <c r="N26" s="40"/>
    </row>
    <row r="27" spans="1:17" ht="15" x14ac:dyDescent="0.3">
      <c r="B27">
        <v>0.24299999999999999</v>
      </c>
      <c r="C27">
        <v>0.27100000000000002</v>
      </c>
      <c r="D27" s="34">
        <f t="shared" si="2"/>
        <v>0.25700000000000001</v>
      </c>
      <c r="E27" s="34">
        <f t="shared" si="3"/>
        <v>0.20600000000000002</v>
      </c>
      <c r="F27" s="34">
        <f t="shared" si="4"/>
        <v>-0.68613277963084651</v>
      </c>
      <c r="G27" s="35">
        <f t="shared" si="5"/>
        <v>5.846641168342534E-2</v>
      </c>
      <c r="H27" s="35">
        <f t="shared" si="6"/>
        <v>1.1441063912560263</v>
      </c>
      <c r="I27" s="36">
        <v>500</v>
      </c>
      <c r="J27" s="37">
        <f t="shared" si="7"/>
        <v>572.0531956280131</v>
      </c>
      <c r="K27" s="37">
        <f t="shared" si="8"/>
        <v>28.602659781400657</v>
      </c>
      <c r="L27" s="38">
        <f t="shared" si="10"/>
        <v>31.472801985598327</v>
      </c>
      <c r="M27" s="39">
        <f t="shared" si="9"/>
        <v>0.62945603971196651</v>
      </c>
      <c r="N27" s="40"/>
    </row>
    <row r="28" spans="1:17" ht="23.25" x14ac:dyDescent="0.35">
      <c r="A28" s="21" t="s">
        <v>16</v>
      </c>
      <c r="B28" s="72"/>
      <c r="C28" s="72"/>
      <c r="I28" s="36"/>
      <c r="J28" s="36"/>
      <c r="K28" s="41"/>
      <c r="L28" s="24" t="s">
        <v>17</v>
      </c>
      <c r="M28" s="25"/>
    </row>
    <row r="29" spans="1:17" s="24" customFormat="1" x14ac:dyDescent="0.2">
      <c r="A29" s="26" t="s">
        <v>18</v>
      </c>
      <c r="B29" s="73"/>
      <c r="C29" s="73"/>
      <c r="D29" s="16" t="s">
        <v>20</v>
      </c>
      <c r="E29" s="27" t="s">
        <v>21</v>
      </c>
      <c r="F29" s="28" t="s">
        <v>13</v>
      </c>
      <c r="G29" s="28" t="s">
        <v>22</v>
      </c>
      <c r="H29" s="28" t="s">
        <v>23</v>
      </c>
      <c r="I29" s="27" t="s">
        <v>24</v>
      </c>
      <c r="J29" s="42" t="s">
        <v>25</v>
      </c>
      <c r="K29" s="42" t="s">
        <v>26</v>
      </c>
      <c r="L29" s="28" t="s">
        <v>27</v>
      </c>
      <c r="M29" s="29" t="s">
        <v>28</v>
      </c>
    </row>
    <row r="30" spans="1:17" s="31" customFormat="1" x14ac:dyDescent="0.2">
      <c r="A30" s="30"/>
      <c r="B30" s="74"/>
      <c r="C30" s="74"/>
      <c r="L30" s="32"/>
      <c r="M30" s="33"/>
    </row>
    <row r="31" spans="1:17" ht="15" x14ac:dyDescent="0.3">
      <c r="A31" s="8" t="s">
        <v>29</v>
      </c>
      <c r="B31">
        <v>0.24299999999999999</v>
      </c>
      <c r="C31">
        <v>0.253</v>
      </c>
      <c r="D31" s="34">
        <f t="shared" ref="D31:D36" si="11">AVERAGE(B31:C31)</f>
        <v>0.248</v>
      </c>
      <c r="E31" s="34">
        <f t="shared" ref="E31:E36" si="12">D31-E$8</f>
        <v>0.19700000000000001</v>
      </c>
      <c r="F31" s="34">
        <f>LOG(E31)</f>
        <v>-0.7055337738384071</v>
      </c>
      <c r="G31" s="35">
        <f>(F31-$B$16)/$B$15</f>
        <v>3.9551198025927763E-2</v>
      </c>
      <c r="H31" s="35">
        <f>10^G31</f>
        <v>1.0953456756600439</v>
      </c>
      <c r="I31" s="36">
        <v>500</v>
      </c>
      <c r="J31" s="37">
        <f>(H31*I31)</f>
        <v>547.67283783002199</v>
      </c>
      <c r="K31" s="37">
        <f>(0.05*J31/1000)*1000</f>
        <v>27.3836418915011</v>
      </c>
      <c r="L31" s="38">
        <f>K31+K50</f>
        <v>27.946941619478402</v>
      </c>
      <c r="M31" s="39">
        <f>(L31*1000000/50000)/1000</f>
        <v>0.55893883238956799</v>
      </c>
      <c r="N31" s="43"/>
      <c r="Q31" s="11"/>
    </row>
    <row r="32" spans="1:17" ht="15" x14ac:dyDescent="0.3">
      <c r="B32">
        <v>0.28199999999999997</v>
      </c>
      <c r="C32">
        <v>0.29899999999999999</v>
      </c>
      <c r="D32" s="34">
        <f t="shared" si="11"/>
        <v>0.29049999999999998</v>
      </c>
      <c r="E32" s="34">
        <f t="shared" si="12"/>
        <v>0.23949999999999999</v>
      </c>
      <c r="F32" s="34">
        <f t="shared" ref="F32:F36" si="13">LOG(E32)</f>
        <v>-0.62069448224941803</v>
      </c>
      <c r="G32" s="35">
        <f t="shared" ref="G32:G36" si="14">(F32-$B$16)/$B$15</f>
        <v>0.12226620272043416</v>
      </c>
      <c r="H32" s="35">
        <f t="shared" ref="H32:H36" si="15">10^G32</f>
        <v>1.3251535450237528</v>
      </c>
      <c r="I32" s="36">
        <v>500</v>
      </c>
      <c r="J32" s="37">
        <f t="shared" ref="J32:J36" si="16">(H32*I32)</f>
        <v>662.57677251187636</v>
      </c>
      <c r="K32" s="37">
        <f t="shared" ref="K32:K36" si="17">(0.05*J32/1000)*1000</f>
        <v>33.128838625593822</v>
      </c>
      <c r="L32" s="38">
        <f>K32+K51</f>
        <v>33.674270990394128</v>
      </c>
      <c r="M32" s="39">
        <f t="shared" ref="M32:M36" si="18">(L32*1000000/50000)/1000</f>
        <v>0.67348541980788268</v>
      </c>
      <c r="N32" s="44"/>
      <c r="Q32" s="11"/>
    </row>
    <row r="33" spans="1:19" ht="15" x14ac:dyDescent="0.3">
      <c r="B33">
        <v>0.28100000000000003</v>
      </c>
      <c r="C33">
        <v>0.30399999999999999</v>
      </c>
      <c r="D33" s="34">
        <f t="shared" si="11"/>
        <v>0.29249999999999998</v>
      </c>
      <c r="E33" s="34">
        <f t="shared" si="12"/>
        <v>0.24149999999999999</v>
      </c>
      <c r="F33" s="34">
        <f t="shared" si="13"/>
        <v>-0.61708286491246911</v>
      </c>
      <c r="G33" s="35">
        <f t="shared" si="14"/>
        <v>0.12578738894659616</v>
      </c>
      <c r="H33" s="35">
        <f t="shared" si="15"/>
        <v>1.3359413396128439</v>
      </c>
      <c r="I33" s="36">
        <v>500</v>
      </c>
      <c r="J33" s="37">
        <f t="shared" si="16"/>
        <v>667.97066980642194</v>
      </c>
      <c r="K33" s="37">
        <f t="shared" si="17"/>
        <v>33.3985334903211</v>
      </c>
      <c r="L33" s="38">
        <f t="shared" ref="L33:L36" si="19">K33+K52</f>
        <v>33.908185450278793</v>
      </c>
      <c r="M33" s="39">
        <f t="shared" si="18"/>
        <v>0.67816370900557588</v>
      </c>
      <c r="N33" s="44"/>
      <c r="Q33" s="11"/>
    </row>
    <row r="34" spans="1:19" ht="15" x14ac:dyDescent="0.3">
      <c r="A34" s="8" t="s">
        <v>30</v>
      </c>
      <c r="B34">
        <v>0.24199999999999999</v>
      </c>
      <c r="C34">
        <v>0.26100000000000001</v>
      </c>
      <c r="D34" s="34">
        <f t="shared" si="11"/>
        <v>0.2515</v>
      </c>
      <c r="E34" s="34">
        <f t="shared" si="12"/>
        <v>0.20050000000000001</v>
      </c>
      <c r="F34" s="34">
        <f t="shared" si="13"/>
        <v>-0.69788562304379886</v>
      </c>
      <c r="G34" s="35">
        <f t="shared" si="14"/>
        <v>4.7007847144888787E-2</v>
      </c>
      <c r="H34" s="35">
        <f t="shared" si="15"/>
        <v>1.114314667648264</v>
      </c>
      <c r="I34" s="36">
        <v>500</v>
      </c>
      <c r="J34" s="37">
        <f t="shared" si="16"/>
        <v>557.15733382413202</v>
      </c>
      <c r="K34" s="37">
        <f t="shared" si="17"/>
        <v>27.857866691206603</v>
      </c>
      <c r="L34" s="38">
        <f t="shared" si="19"/>
        <v>29.588732670203424</v>
      </c>
      <c r="M34" s="39">
        <f t="shared" si="18"/>
        <v>0.59177465340406854</v>
      </c>
      <c r="N34" s="44"/>
      <c r="Q34" s="11"/>
    </row>
    <row r="35" spans="1:19" ht="15" x14ac:dyDescent="0.3">
      <c r="B35">
        <v>0.248</v>
      </c>
      <c r="C35">
        <v>0.27200000000000002</v>
      </c>
      <c r="D35" s="34">
        <f t="shared" si="11"/>
        <v>0.26</v>
      </c>
      <c r="E35" s="34">
        <f t="shared" si="12"/>
        <v>0.20900000000000002</v>
      </c>
      <c r="F35" s="34">
        <f t="shared" si="13"/>
        <v>-0.679853713888946</v>
      </c>
      <c r="G35" s="35">
        <f t="shared" si="14"/>
        <v>6.4588256203704467E-2</v>
      </c>
      <c r="H35" s="35">
        <f t="shared" si="15"/>
        <v>1.160347995114771</v>
      </c>
      <c r="I35" s="36">
        <v>500</v>
      </c>
      <c r="J35" s="37">
        <f t="shared" si="16"/>
        <v>580.17399755738552</v>
      </c>
      <c r="K35" s="37">
        <f t="shared" si="17"/>
        <v>29.008699877869276</v>
      </c>
      <c r="L35" s="38">
        <f t="shared" si="19"/>
        <v>30.748241530276992</v>
      </c>
      <c r="M35" s="39">
        <f t="shared" si="18"/>
        <v>0.61496483060553986</v>
      </c>
      <c r="N35" s="44"/>
      <c r="Q35" s="11"/>
      <c r="S35" s="11"/>
    </row>
    <row r="36" spans="1:19" ht="15" x14ac:dyDescent="0.3">
      <c r="B36">
        <v>0.24299999999999999</v>
      </c>
      <c r="C36">
        <v>0.27100000000000002</v>
      </c>
      <c r="D36" s="34">
        <f t="shared" si="11"/>
        <v>0.25700000000000001</v>
      </c>
      <c r="E36" s="34">
        <f t="shared" si="12"/>
        <v>0.20600000000000002</v>
      </c>
      <c r="F36" s="34">
        <f t="shared" si="13"/>
        <v>-0.68613277963084651</v>
      </c>
      <c r="G36" s="35">
        <f t="shared" si="14"/>
        <v>5.846641168342534E-2</v>
      </c>
      <c r="H36" s="35">
        <f t="shared" si="15"/>
        <v>1.1441063912560263</v>
      </c>
      <c r="I36" s="36">
        <v>500</v>
      </c>
      <c r="J36" s="37">
        <f t="shared" si="16"/>
        <v>572.0531956280131</v>
      </c>
      <c r="K36" s="37">
        <f t="shared" si="17"/>
        <v>28.602659781400657</v>
      </c>
      <c r="L36" s="38">
        <f t="shared" si="19"/>
        <v>30.151069010249206</v>
      </c>
      <c r="M36" s="39">
        <f t="shared" si="18"/>
        <v>0.60302138020498408</v>
      </c>
      <c r="N36" s="45"/>
      <c r="Q36" s="11"/>
      <c r="S36" s="11"/>
    </row>
    <row r="37" spans="1:19" ht="15" x14ac:dyDescent="0.3">
      <c r="B37" s="3"/>
      <c r="C37" s="3"/>
      <c r="I37" s="36"/>
      <c r="J37" s="36"/>
      <c r="K37" s="36"/>
      <c r="R37" s="11"/>
      <c r="S37" s="11"/>
    </row>
    <row r="38" spans="1:19" ht="23.25" x14ac:dyDescent="0.35">
      <c r="A38" s="21" t="s">
        <v>31</v>
      </c>
      <c r="B38" s="3"/>
      <c r="C38" s="3"/>
      <c r="E38" s="35"/>
      <c r="F38" s="34"/>
      <c r="H38" s="46"/>
      <c r="I38" s="36"/>
      <c r="J38" s="36"/>
      <c r="K38" s="36"/>
      <c r="M38" s="47" t="s">
        <v>32</v>
      </c>
      <c r="R38" s="11"/>
      <c r="S38" s="11"/>
    </row>
    <row r="39" spans="1:19" ht="15" x14ac:dyDescent="0.3">
      <c r="A39" s="26" t="s">
        <v>18</v>
      </c>
      <c r="B39" s="75"/>
      <c r="C39" s="75"/>
      <c r="D39" s="16" t="s">
        <v>20</v>
      </c>
      <c r="E39" s="27" t="s">
        <v>21</v>
      </c>
      <c r="F39" s="28" t="s">
        <v>13</v>
      </c>
      <c r="G39" s="28" t="s">
        <v>22</v>
      </c>
      <c r="H39" s="28" t="s">
        <v>23</v>
      </c>
      <c r="I39" s="27" t="s">
        <v>24</v>
      </c>
      <c r="J39" s="42" t="s">
        <v>25</v>
      </c>
      <c r="K39" s="42" t="s">
        <v>33</v>
      </c>
      <c r="L39" s="28" t="s">
        <v>34</v>
      </c>
      <c r="M39" s="24" t="s">
        <v>35</v>
      </c>
      <c r="N39" s="42" t="s">
        <v>36</v>
      </c>
      <c r="R39" s="11"/>
      <c r="S39" s="11"/>
    </row>
    <row r="40" spans="1:19" ht="15" x14ac:dyDescent="0.3">
      <c r="A40" s="8" t="s">
        <v>37</v>
      </c>
      <c r="B40">
        <v>0.13</v>
      </c>
      <c r="C40">
        <v>0.13300000000000001</v>
      </c>
      <c r="D40" s="34">
        <f>AVERAGE(B40,C40)</f>
        <v>0.13150000000000001</v>
      </c>
      <c r="E40" s="34">
        <f t="shared" ref="E40:E45" si="20">D40-E$8</f>
        <v>8.0500000000000002E-2</v>
      </c>
      <c r="F40" s="34">
        <f t="shared" ref="F40:F45" si="21">LOG(E40)</f>
        <v>-1.0942041196321315</v>
      </c>
      <c r="G40" s="35">
        <f t="shared" ref="G40:G45" si="22">(F40-$B$16)/$B$15</f>
        <v>-0.33938724988911595</v>
      </c>
      <c r="H40" s="34">
        <f t="shared" ref="H40:H45" si="23">10^G40</f>
        <v>0.45773355474805699</v>
      </c>
      <c r="I40" s="48">
        <v>16</v>
      </c>
      <c r="J40" s="49">
        <f t="shared" ref="J40:J45" si="24">H40*I40</f>
        <v>7.3237368759689119</v>
      </c>
      <c r="K40" s="37">
        <f>(0.1*J40/1000)*1000</f>
        <v>0.73237368759689125</v>
      </c>
      <c r="L40" s="50">
        <f>K40*100/L22</f>
        <v>2.5536651755985678</v>
      </c>
      <c r="M40" s="51">
        <f>AVERAGE(L40:L42)</f>
        <v>2.3823283216743896</v>
      </c>
      <c r="N40" s="52">
        <f>STDEV(L40:L42)</f>
        <v>0.15815957270132816</v>
      </c>
      <c r="R40" s="11"/>
      <c r="S40" s="11"/>
    </row>
    <row r="41" spans="1:19" ht="15" x14ac:dyDescent="0.3">
      <c r="B41">
        <v>0.13900000000000001</v>
      </c>
      <c r="C41">
        <v>0.13300000000000001</v>
      </c>
      <c r="D41" s="34">
        <f>AVERAGE(B41,C41)</f>
        <v>0.13600000000000001</v>
      </c>
      <c r="E41" s="34">
        <f t="shared" si="20"/>
        <v>8.5000000000000006E-2</v>
      </c>
      <c r="F41" s="34">
        <f t="shared" si="21"/>
        <v>-1.0705810742857071</v>
      </c>
      <c r="G41" s="35">
        <f t="shared" si="22"/>
        <v>-0.31635570082580877</v>
      </c>
      <c r="H41" s="34">
        <f t="shared" si="23"/>
        <v>0.48266332368035092</v>
      </c>
      <c r="I41" s="48">
        <v>16</v>
      </c>
      <c r="J41" s="49">
        <f t="shared" si="24"/>
        <v>7.7226131788856147</v>
      </c>
      <c r="K41" s="37">
        <f t="shared" ref="K41:K45" si="25">(0.1*J41/1000)*1000</f>
        <v>0.77226131788856156</v>
      </c>
      <c r="L41" s="50">
        <f t="shared" ref="L41:L45" si="26">K41*100/L23</f>
        <v>2.2419130929555737</v>
      </c>
      <c r="M41" s="51"/>
      <c r="N41" s="52"/>
      <c r="R41" s="11"/>
      <c r="S41" s="11"/>
    </row>
    <row r="42" spans="1:19" s="24" customFormat="1" ht="15" x14ac:dyDescent="0.3">
      <c r="A42" s="8"/>
      <c r="B42">
        <v>0.14699999999999999</v>
      </c>
      <c r="C42">
        <v>0.13500000000000001</v>
      </c>
      <c r="D42" s="34">
        <f>AVERAGE(B42,C42)</f>
        <v>0.14100000000000001</v>
      </c>
      <c r="E42" s="34">
        <f t="shared" si="20"/>
        <v>9.0000000000000011E-2</v>
      </c>
      <c r="F42" s="34">
        <f t="shared" si="21"/>
        <v>-1.045757490560675</v>
      </c>
      <c r="G42" s="35">
        <f t="shared" si="22"/>
        <v>-0.29215367360594696</v>
      </c>
      <c r="H42" s="34">
        <f t="shared" si="23"/>
        <v>0.51032439149597109</v>
      </c>
      <c r="I42" s="48">
        <v>16</v>
      </c>
      <c r="J42" s="49">
        <f t="shared" si="24"/>
        <v>8.1651902639355374</v>
      </c>
      <c r="K42" s="37">
        <f t="shared" si="25"/>
        <v>0.81651902639355378</v>
      </c>
      <c r="L42" s="50">
        <f t="shared" si="26"/>
        <v>2.3514066964690277</v>
      </c>
      <c r="M42" s="51"/>
      <c r="N42" s="52"/>
      <c r="R42" s="11"/>
      <c r="S42" s="11"/>
    </row>
    <row r="43" spans="1:19" ht="15" x14ac:dyDescent="0.3">
      <c r="A43" s="8" t="s">
        <v>38</v>
      </c>
      <c r="B43">
        <v>0.26300000000000001</v>
      </c>
      <c r="C43">
        <v>0.248</v>
      </c>
      <c r="D43" s="34">
        <f t="shared" ref="D43:D45" si="27">AVERAGE(B43,C43)</f>
        <v>0.2555</v>
      </c>
      <c r="E43" s="34">
        <f t="shared" si="20"/>
        <v>0.20450000000000002</v>
      </c>
      <c r="F43" s="34">
        <f t="shared" si="21"/>
        <v>-0.68930668765663938</v>
      </c>
      <c r="G43" s="35">
        <f t="shared" si="22"/>
        <v>5.5371974986272846E-2</v>
      </c>
      <c r="H43" s="34">
        <f t="shared" si="23"/>
        <v>1.1359833734826192</v>
      </c>
      <c r="I43" s="48">
        <v>16</v>
      </c>
      <c r="J43" s="49">
        <f t="shared" si="24"/>
        <v>18.175733975721908</v>
      </c>
      <c r="K43" s="37">
        <f t="shared" si="25"/>
        <v>1.8175733975721908</v>
      </c>
      <c r="L43" s="50">
        <f t="shared" si="26"/>
        <v>5.7872880486161629</v>
      </c>
      <c r="M43" s="51">
        <f>AVERAGE(L43:L45)</f>
        <v>4.724511731552929</v>
      </c>
      <c r="N43" s="52">
        <f>STDEV(L43:L45)</f>
        <v>0.92041410131379275</v>
      </c>
      <c r="R43" s="11"/>
      <c r="S43" s="11"/>
    </row>
    <row r="44" spans="1:19" ht="15" x14ac:dyDescent="0.3">
      <c r="A44" s="53"/>
      <c r="B44">
        <v>0.19900000000000001</v>
      </c>
      <c r="C44">
        <v>0.20300000000000001</v>
      </c>
      <c r="D44" s="34">
        <f t="shared" si="27"/>
        <v>0.20100000000000001</v>
      </c>
      <c r="E44" s="34">
        <f t="shared" si="20"/>
        <v>0.15000000000000002</v>
      </c>
      <c r="F44" s="34">
        <f t="shared" si="21"/>
        <v>-0.82390874094431865</v>
      </c>
      <c r="G44" s="35">
        <f t="shared" si="22"/>
        <v>-7.5859784037815653E-2</v>
      </c>
      <c r="H44" s="34">
        <f t="shared" si="23"/>
        <v>0.83973105764246514</v>
      </c>
      <c r="I44" s="48">
        <v>16</v>
      </c>
      <c r="J44" s="49">
        <f t="shared" si="24"/>
        <v>13.435696922279442</v>
      </c>
      <c r="K44" s="37">
        <f t="shared" si="25"/>
        <v>1.3435696922279443</v>
      </c>
      <c r="L44" s="50">
        <f t="shared" si="26"/>
        <v>4.1866433867270869</v>
      </c>
      <c r="M44" s="51"/>
      <c r="N44" s="52"/>
    </row>
    <row r="45" spans="1:19" ht="15" x14ac:dyDescent="0.3">
      <c r="A45" s="54"/>
      <c r="B45">
        <v>0.20100000000000001</v>
      </c>
      <c r="C45">
        <v>0.19600000000000001</v>
      </c>
      <c r="D45" s="34">
        <f t="shared" si="27"/>
        <v>0.19850000000000001</v>
      </c>
      <c r="E45" s="34">
        <f t="shared" si="20"/>
        <v>0.14750000000000002</v>
      </c>
      <c r="F45" s="34">
        <f t="shared" si="21"/>
        <v>-0.83120797968581817</v>
      </c>
      <c r="G45" s="35">
        <f t="shared" si="22"/>
        <v>-8.2976257495590428E-2</v>
      </c>
      <c r="H45" s="34">
        <f t="shared" si="23"/>
        <v>0.82608310959320153</v>
      </c>
      <c r="I45" s="48">
        <v>16</v>
      </c>
      <c r="J45" s="49">
        <f t="shared" si="24"/>
        <v>13.217329753491224</v>
      </c>
      <c r="K45" s="37">
        <f t="shared" si="25"/>
        <v>1.3217329753491225</v>
      </c>
      <c r="L45" s="50">
        <f t="shared" si="26"/>
        <v>4.1996037593155373</v>
      </c>
      <c r="M45" s="51"/>
      <c r="N45" s="52"/>
    </row>
    <row r="46" spans="1:19" x14ac:dyDescent="0.2">
      <c r="B46" s="3"/>
      <c r="C46" s="3"/>
      <c r="E46" s="35"/>
      <c r="F46" s="34"/>
      <c r="G46" s="51"/>
      <c r="H46" s="55"/>
      <c r="I46" s="36"/>
      <c r="J46" s="36"/>
      <c r="K46" s="36"/>
    </row>
    <row r="47" spans="1:19" x14ac:dyDescent="0.2">
      <c r="B47" s="3"/>
      <c r="C47" s="3"/>
      <c r="E47" s="35"/>
      <c r="F47" s="34"/>
      <c r="G47" s="51"/>
      <c r="H47" s="55"/>
      <c r="I47" s="36"/>
      <c r="J47" s="36"/>
      <c r="K47" s="36"/>
    </row>
    <row r="48" spans="1:19" ht="23.25" x14ac:dyDescent="0.35">
      <c r="A48" s="21" t="s">
        <v>39</v>
      </c>
      <c r="B48" s="3"/>
      <c r="C48" s="3"/>
      <c r="E48" s="35"/>
      <c r="F48" s="34"/>
      <c r="H48" s="46"/>
      <c r="I48" s="36"/>
      <c r="J48" s="36"/>
      <c r="K48" s="36"/>
      <c r="M48" s="47" t="s">
        <v>32</v>
      </c>
    </row>
    <row r="49" spans="1:25" x14ac:dyDescent="0.2">
      <c r="A49" s="26" t="s">
        <v>18</v>
      </c>
      <c r="B49" s="75"/>
      <c r="C49" s="75"/>
      <c r="D49" s="16" t="s">
        <v>20</v>
      </c>
      <c r="E49" s="27" t="s">
        <v>21</v>
      </c>
      <c r="F49" s="28" t="s">
        <v>13</v>
      </c>
      <c r="G49" s="28" t="s">
        <v>22</v>
      </c>
      <c r="H49" s="28" t="s">
        <v>23</v>
      </c>
      <c r="I49" s="27" t="s">
        <v>24</v>
      </c>
      <c r="J49" s="42" t="s">
        <v>25</v>
      </c>
      <c r="K49" s="42" t="s">
        <v>33</v>
      </c>
      <c r="L49" s="28" t="s">
        <v>34</v>
      </c>
      <c r="M49" s="24" t="s">
        <v>35</v>
      </c>
      <c r="N49" s="42" t="s">
        <v>36</v>
      </c>
      <c r="O49" s="10" t="s">
        <v>40</v>
      </c>
      <c r="P49" s="24" t="s">
        <v>35</v>
      </c>
      <c r="Q49" s="42" t="s">
        <v>36</v>
      </c>
    </row>
    <row r="50" spans="1:25" ht="15" x14ac:dyDescent="0.3">
      <c r="A50" s="8" t="s">
        <v>29</v>
      </c>
      <c r="B50">
        <v>0.112</v>
      </c>
      <c r="C50">
        <v>0.113</v>
      </c>
      <c r="D50" s="34">
        <f t="shared" ref="D50:D52" si="28">AVERAGE(B50,C50)</f>
        <v>0.1125</v>
      </c>
      <c r="E50" s="34">
        <f t="shared" ref="E50:E55" si="29">D50-E$8</f>
        <v>6.1499999999999999E-2</v>
      </c>
      <c r="F50" s="34">
        <f t="shared" ref="F50:F55" si="30">LOG(E50)</f>
        <v>-1.2111248842245832</v>
      </c>
      <c r="G50" s="35">
        <f t="shared" ref="G50:G55" si="31">(F50-$B$16)/$B$15</f>
        <v>-0.45338044114538395</v>
      </c>
      <c r="H50" s="34">
        <f t="shared" ref="H50:H55" si="32">10^G50</f>
        <v>0.35206232998581338</v>
      </c>
      <c r="I50" s="48">
        <v>16</v>
      </c>
      <c r="J50" s="49">
        <f t="shared" ref="J50:J55" si="33">H50*I50</f>
        <v>5.6329972797730141</v>
      </c>
      <c r="K50" s="37">
        <f>(0.1*J50/1000)*1000</f>
        <v>0.56329972797730143</v>
      </c>
      <c r="L50" s="50">
        <f t="shared" ref="L50:L55" si="34">K50*100/L31</f>
        <v>2.0156041961482254</v>
      </c>
      <c r="M50" s="51">
        <f>AVERAGE(L50:L52)</f>
        <v>1.7127898900492087</v>
      </c>
      <c r="N50" s="52">
        <f>STDEV(L50:L52)</f>
        <v>0.26865742890204869</v>
      </c>
      <c r="O50" s="10">
        <f>L50/L40</f>
        <v>0.7892985405480093</v>
      </c>
      <c r="P50" s="51">
        <f>AVERAGE(O50:O52)</f>
        <v>0.71699406541401878</v>
      </c>
      <c r="Q50" s="52">
        <f>STDEV(O50:O52)</f>
        <v>7.519592364138912E-2</v>
      </c>
      <c r="S50" s="11"/>
      <c r="T50" s="11"/>
    </row>
    <row r="51" spans="1:25" ht="15" x14ac:dyDescent="0.3">
      <c r="B51">
        <v>0.113</v>
      </c>
      <c r="C51">
        <v>0.108</v>
      </c>
      <c r="D51" s="34">
        <f t="shared" si="28"/>
        <v>0.1105</v>
      </c>
      <c r="E51" s="34">
        <f t="shared" si="29"/>
        <v>5.9499999999999997E-2</v>
      </c>
      <c r="F51" s="34">
        <f t="shared" si="30"/>
        <v>-1.2254830342714504</v>
      </c>
      <c r="G51" s="35">
        <f t="shared" si="31"/>
        <v>-0.46737907817178259</v>
      </c>
      <c r="H51" s="34">
        <f t="shared" si="32"/>
        <v>0.34089522800019206</v>
      </c>
      <c r="I51" s="48">
        <v>16</v>
      </c>
      <c r="J51" s="49">
        <f t="shared" si="33"/>
        <v>5.454323648003073</v>
      </c>
      <c r="K51" s="37">
        <f t="shared" ref="K51:K55" si="35">(0.1*J51/1000)*1000</f>
        <v>0.54543236480030732</v>
      </c>
      <c r="L51" s="50">
        <f t="shared" si="34"/>
        <v>1.6197302829685507</v>
      </c>
      <c r="M51" s="51"/>
      <c r="N51" s="52"/>
      <c r="O51" s="10">
        <f t="shared" ref="O51:O55" si="36">L51/L41</f>
        <v>0.72247683822267039</v>
      </c>
      <c r="P51" s="51"/>
      <c r="Q51" s="52"/>
      <c r="S51" s="11"/>
      <c r="T51" s="11"/>
    </row>
    <row r="52" spans="1:25" ht="15" x14ac:dyDescent="0.3">
      <c r="B52">
        <v>0.108</v>
      </c>
      <c r="C52">
        <v>0.105</v>
      </c>
      <c r="D52" s="34">
        <f t="shared" si="28"/>
        <v>0.1065</v>
      </c>
      <c r="E52" s="34">
        <f t="shared" si="29"/>
        <v>5.5499999999999994E-2</v>
      </c>
      <c r="F52" s="34">
        <f t="shared" si="30"/>
        <v>-1.2557070168773239</v>
      </c>
      <c r="G52" s="35">
        <f t="shared" si="31"/>
        <v>-0.49684628394764935</v>
      </c>
      <c r="H52" s="34">
        <f t="shared" si="32"/>
        <v>0.31853247497355802</v>
      </c>
      <c r="I52" s="48">
        <v>16</v>
      </c>
      <c r="J52" s="49">
        <f t="shared" si="33"/>
        <v>5.0965195995769283</v>
      </c>
      <c r="K52" s="37">
        <f t="shared" si="35"/>
        <v>0.50965195995769286</v>
      </c>
      <c r="L52" s="50">
        <f t="shared" si="34"/>
        <v>1.5030351910308504</v>
      </c>
      <c r="M52" s="51"/>
      <c r="N52" s="52"/>
      <c r="O52" s="10">
        <f t="shared" si="36"/>
        <v>0.63920681747137653</v>
      </c>
      <c r="P52" s="51"/>
      <c r="Q52" s="52"/>
      <c r="S52" s="11"/>
      <c r="T52" s="11"/>
    </row>
    <row r="53" spans="1:25" ht="15" x14ac:dyDescent="0.3">
      <c r="A53" s="8" t="s">
        <v>30</v>
      </c>
      <c r="B53">
        <v>0.24099999999999999</v>
      </c>
      <c r="C53">
        <v>0.25</v>
      </c>
      <c r="D53" s="34">
        <f>AVERAGE(B53:C53)</f>
        <v>0.2455</v>
      </c>
      <c r="E53" s="34">
        <f t="shared" si="29"/>
        <v>0.19450000000000001</v>
      </c>
      <c r="F53" s="34">
        <f t="shared" si="30"/>
        <v>-0.71108039433827341</v>
      </c>
      <c r="G53" s="35">
        <f t="shared" si="31"/>
        <v>3.4143459086902583E-2</v>
      </c>
      <c r="H53" s="34">
        <f t="shared" si="32"/>
        <v>1.0817912368730136</v>
      </c>
      <c r="I53" s="48">
        <v>16</v>
      </c>
      <c r="J53" s="49">
        <f t="shared" si="33"/>
        <v>17.308659789968218</v>
      </c>
      <c r="K53" s="37">
        <f t="shared" si="35"/>
        <v>1.7308659789968219</v>
      </c>
      <c r="L53" s="50">
        <f t="shared" si="34"/>
        <v>5.849746923226105</v>
      </c>
      <c r="M53" s="51">
        <f>AVERAGE(L53:L55)</f>
        <v>5.5475400170271953</v>
      </c>
      <c r="N53" s="52">
        <f>STDEV(L53:L55)</f>
        <v>0.36957107840316028</v>
      </c>
      <c r="O53" s="10">
        <f t="shared" si="36"/>
        <v>1.0107924254132947</v>
      </c>
      <c r="P53" s="51">
        <f>AVERAGE(O53:O55)</f>
        <v>1.1949789299860381</v>
      </c>
      <c r="Q53" s="52">
        <f>STDEV(O53:O55)</f>
        <v>0.17195184132394228</v>
      </c>
      <c r="S53" s="11"/>
      <c r="T53" s="11"/>
    </row>
    <row r="54" spans="1:25" ht="15" x14ac:dyDescent="0.3">
      <c r="A54" s="53"/>
      <c r="B54">
        <v>0.24399999999999999</v>
      </c>
      <c r="C54">
        <v>0.249</v>
      </c>
      <c r="D54" s="34">
        <f>AVERAGE(B54:C54)</f>
        <v>0.2465</v>
      </c>
      <c r="E54" s="34">
        <f t="shared" si="29"/>
        <v>0.19550000000000001</v>
      </c>
      <c r="F54" s="34">
        <f t="shared" si="30"/>
        <v>-0.70885323826811442</v>
      </c>
      <c r="G54" s="35">
        <f t="shared" si="31"/>
        <v>3.63148495045768E-2</v>
      </c>
      <c r="H54" s="34">
        <f t="shared" si="32"/>
        <v>1.0872135327548229</v>
      </c>
      <c r="I54" s="48">
        <v>16</v>
      </c>
      <c r="J54" s="49">
        <f t="shared" si="33"/>
        <v>17.395416524077167</v>
      </c>
      <c r="K54" s="37">
        <f t="shared" si="35"/>
        <v>1.7395416524077167</v>
      </c>
      <c r="L54" s="50">
        <f t="shared" si="34"/>
        <v>5.6573695464660494</v>
      </c>
      <c r="M54" s="51"/>
      <c r="N54" s="52"/>
      <c r="O54" s="10">
        <f t="shared" si="36"/>
        <v>1.3512900488256547</v>
      </c>
      <c r="P54" s="51"/>
      <c r="Q54" s="52"/>
      <c r="S54" s="11"/>
      <c r="T54" s="11"/>
    </row>
    <row r="55" spans="1:25" ht="15" x14ac:dyDescent="0.3">
      <c r="A55" s="54"/>
      <c r="B55">
        <v>0.221</v>
      </c>
      <c r="C55">
        <v>0.22800000000000001</v>
      </c>
      <c r="D55" s="34">
        <f>AVERAGE(B55:C55)</f>
        <v>0.22450000000000001</v>
      </c>
      <c r="E55" s="34">
        <f t="shared" si="29"/>
        <v>0.17349999999999999</v>
      </c>
      <c r="F55" s="34">
        <f t="shared" si="30"/>
        <v>-0.76070052087310747</v>
      </c>
      <c r="G55" s="35">
        <f t="shared" si="31"/>
        <v>-1.4234231513751654E-2</v>
      </c>
      <c r="H55" s="34">
        <f t="shared" si="32"/>
        <v>0.96775576803034191</v>
      </c>
      <c r="I55" s="48">
        <v>16</v>
      </c>
      <c r="J55" s="49">
        <f t="shared" si="33"/>
        <v>15.484092288485471</v>
      </c>
      <c r="K55" s="37">
        <f t="shared" si="35"/>
        <v>1.5484092288485471</v>
      </c>
      <c r="L55" s="50">
        <f t="shared" si="34"/>
        <v>5.1355035813894316</v>
      </c>
      <c r="M55" s="51"/>
      <c r="N55" s="52"/>
      <c r="O55" s="10">
        <f t="shared" si="36"/>
        <v>1.2228543157191645</v>
      </c>
      <c r="P55" s="51"/>
      <c r="Q55" s="52"/>
      <c r="S55" s="11"/>
      <c r="T55" s="11"/>
      <c r="Y55" s="8"/>
    </row>
    <row r="56" spans="1:25" x14ac:dyDescent="0.2">
      <c r="D56" s="34"/>
      <c r="E56" s="35"/>
      <c r="F56" s="34"/>
      <c r="G56" s="51"/>
      <c r="H56" s="55"/>
    </row>
    <row r="57" spans="1:25" x14ac:dyDescent="0.2">
      <c r="B57" s="51"/>
      <c r="C57" s="51"/>
      <c r="D57" s="34"/>
      <c r="E57" s="35"/>
      <c r="F57" s="34"/>
      <c r="G57" s="51"/>
      <c r="H57" s="55"/>
      <c r="M57" s="10" t="s">
        <v>41</v>
      </c>
      <c r="N57" s="10" t="s">
        <v>42</v>
      </c>
      <c r="O57" s="42" t="s">
        <v>36</v>
      </c>
    </row>
    <row r="58" spans="1:25" ht="15" x14ac:dyDescent="0.3">
      <c r="C58" s="11"/>
      <c r="D58" s="11"/>
      <c r="E58" s="11"/>
      <c r="F58" s="11"/>
      <c r="G58" s="11"/>
      <c r="H58" s="55"/>
      <c r="M58" s="10" t="s">
        <v>29</v>
      </c>
      <c r="N58" s="51">
        <f>P50</f>
        <v>0.71699406541401878</v>
      </c>
      <c r="O58" s="51">
        <f>Q50</f>
        <v>7.519592364138912E-2</v>
      </c>
    </row>
    <row r="59" spans="1:25" ht="15" x14ac:dyDescent="0.3">
      <c r="D59" s="11"/>
      <c r="E59" s="11"/>
      <c r="G59" s="11"/>
      <c r="M59" s="10" t="s">
        <v>30</v>
      </c>
      <c r="N59" s="51">
        <f>P53</f>
        <v>1.1949789299860381</v>
      </c>
      <c r="O59" s="51">
        <f>Q53</f>
        <v>0.17195184132394228</v>
      </c>
    </row>
    <row r="60" spans="1:25" x14ac:dyDescent="0.2">
      <c r="G60" s="51"/>
      <c r="H60" s="55"/>
    </row>
    <row r="61" spans="1:25" ht="15" x14ac:dyDescent="0.3">
      <c r="A61" s="56"/>
      <c r="D61" s="11"/>
      <c r="E61" s="11"/>
      <c r="F61" s="11"/>
      <c r="G61" s="51"/>
      <c r="H61" s="55"/>
    </row>
    <row r="62" spans="1:25" ht="15" x14ac:dyDescent="0.3">
      <c r="C62" s="34"/>
      <c r="D62" s="11"/>
      <c r="E62" s="11"/>
      <c r="F62" s="11"/>
      <c r="G62" s="51"/>
      <c r="H62" s="55"/>
    </row>
    <row r="63" spans="1:25" ht="15" x14ac:dyDescent="0.3">
      <c r="C63" s="34"/>
      <c r="D63" s="11"/>
      <c r="E63" s="11"/>
      <c r="F63" s="11"/>
      <c r="G63" s="51"/>
      <c r="H63" s="55"/>
    </row>
    <row r="64" spans="1:25" ht="13.5" thickBot="1" x14ac:dyDescent="0.25">
      <c r="B64" s="57" t="s">
        <v>20</v>
      </c>
      <c r="C64" s="58" t="s">
        <v>43</v>
      </c>
      <c r="D64" s="34"/>
      <c r="E64" s="35"/>
      <c r="F64" s="34"/>
      <c r="G64" s="51"/>
      <c r="H64" s="55"/>
    </row>
    <row r="65" spans="1:8" x14ac:dyDescent="0.2">
      <c r="A65" s="8" t="s">
        <v>37</v>
      </c>
      <c r="B65" s="51">
        <f>M40</f>
        <v>2.3823283216743896</v>
      </c>
      <c r="C65" s="51">
        <f>N40</f>
        <v>0.15815957270132816</v>
      </c>
      <c r="D65" s="34"/>
      <c r="E65" s="35"/>
      <c r="F65" s="34"/>
      <c r="G65" s="51"/>
      <c r="H65" s="55"/>
    </row>
    <row r="66" spans="1:8" x14ac:dyDescent="0.2">
      <c r="A66" s="8" t="s">
        <v>29</v>
      </c>
      <c r="B66" s="51">
        <f>M50</f>
        <v>1.7127898900492087</v>
      </c>
      <c r="C66" s="51">
        <f>N50</f>
        <v>0.26865742890204869</v>
      </c>
      <c r="D66" s="34"/>
      <c r="E66" s="35"/>
      <c r="F66" s="34"/>
      <c r="G66" s="51"/>
      <c r="H66" s="55"/>
    </row>
    <row r="67" spans="1:8" x14ac:dyDescent="0.2">
      <c r="A67" s="8" t="s">
        <v>38</v>
      </c>
      <c r="B67" s="51">
        <f>M43</f>
        <v>4.724511731552929</v>
      </c>
      <c r="C67" s="51">
        <f>N43</f>
        <v>0.92041410131379275</v>
      </c>
      <c r="D67" s="34"/>
      <c r="E67" s="35"/>
      <c r="F67" s="34"/>
      <c r="G67" s="51"/>
      <c r="H67" s="55"/>
    </row>
    <row r="68" spans="1:8" x14ac:dyDescent="0.2">
      <c r="A68" s="59" t="s">
        <v>30</v>
      </c>
      <c r="B68" s="51">
        <f>M53</f>
        <v>5.5475400170271953</v>
      </c>
      <c r="C68" s="51">
        <f>N53</f>
        <v>0.36957107840316028</v>
      </c>
      <c r="D68" s="34"/>
      <c r="E68" s="35"/>
      <c r="F68" s="34"/>
      <c r="G68" s="51"/>
      <c r="H68" s="55"/>
    </row>
    <row r="69" spans="1:8" x14ac:dyDescent="0.2">
      <c r="A69" s="60"/>
      <c r="C69" s="34"/>
      <c r="D69" s="34"/>
      <c r="E69" s="35"/>
      <c r="F69" s="34"/>
      <c r="G69" s="51"/>
      <c r="H69" s="55"/>
    </row>
    <row r="70" spans="1:8" x14ac:dyDescent="0.2">
      <c r="A70" s="60"/>
      <c r="C70" s="34"/>
      <c r="D70" s="34"/>
      <c r="E70" s="35"/>
      <c r="F70" s="34"/>
      <c r="G70" s="51"/>
      <c r="H70" s="55"/>
    </row>
    <row r="71" spans="1:8" x14ac:dyDescent="0.2">
      <c r="A71" s="60"/>
      <c r="B71" s="36"/>
      <c r="C71" s="34"/>
      <c r="D71" s="34"/>
      <c r="E71" s="35"/>
      <c r="F71" s="34"/>
      <c r="G71" s="51"/>
      <c r="H71" s="55"/>
    </row>
    <row r="72" spans="1:8" x14ac:dyDescent="0.2">
      <c r="A72" s="60"/>
      <c r="B72" s="36"/>
      <c r="C72" s="34"/>
      <c r="D72" s="34"/>
      <c r="E72" s="35"/>
      <c r="F72" s="34"/>
      <c r="G72" s="51"/>
      <c r="H72" s="55"/>
    </row>
    <row r="73" spans="1:8" x14ac:dyDescent="0.2">
      <c r="C73" s="34"/>
      <c r="D73" s="34"/>
      <c r="E73" s="35"/>
      <c r="F73" s="34"/>
      <c r="G73" s="51"/>
      <c r="H73" s="55"/>
    </row>
    <row r="74" spans="1:8" x14ac:dyDescent="0.2">
      <c r="C74" s="34"/>
      <c r="D74" s="35"/>
      <c r="H74" s="55"/>
    </row>
    <row r="75" spans="1:8" x14ac:dyDescent="0.2">
      <c r="A75" s="61"/>
      <c r="C75" s="34"/>
      <c r="D75" s="35"/>
      <c r="H75" s="46"/>
    </row>
    <row r="76" spans="1:8" x14ac:dyDescent="0.2">
      <c r="A76" s="61"/>
      <c r="C76" s="34"/>
      <c r="D76" s="35"/>
      <c r="H76" s="46"/>
    </row>
    <row r="77" spans="1:8" x14ac:dyDescent="0.2">
      <c r="A77" s="62"/>
      <c r="B77" s="46"/>
      <c r="C77" s="63"/>
      <c r="D77" s="64"/>
      <c r="E77" s="46"/>
      <c r="F77" s="46"/>
      <c r="G77" s="46"/>
    </row>
    <row r="78" spans="1:8" x14ac:dyDescent="0.2">
      <c r="A78" s="65"/>
      <c r="B78" s="66"/>
      <c r="C78" s="67"/>
      <c r="D78" s="46"/>
      <c r="E78" s="46"/>
      <c r="F78" s="46"/>
      <c r="G78" s="46"/>
    </row>
    <row r="79" spans="1:8" x14ac:dyDescent="0.2">
      <c r="A79" s="65"/>
      <c r="B79" s="68"/>
      <c r="C79" s="63"/>
      <c r="D79" s="46"/>
      <c r="E79" s="46"/>
      <c r="F79" s="46"/>
      <c r="G79" s="46"/>
    </row>
    <row r="80" spans="1:8" x14ac:dyDescent="0.2">
      <c r="A80" s="65"/>
      <c r="B80" s="68"/>
      <c r="C80" s="63"/>
      <c r="D80" s="46"/>
      <c r="E80" s="46"/>
      <c r="F80" s="46"/>
      <c r="G80" s="46"/>
    </row>
    <row r="81" spans="1:7" x14ac:dyDescent="0.2">
      <c r="A81" s="65"/>
      <c r="B81" s="68"/>
      <c r="C81" s="63"/>
      <c r="D81" s="46"/>
      <c r="E81" s="46"/>
      <c r="F81" s="46"/>
      <c r="G81" s="46"/>
    </row>
    <row r="82" spans="1:7" x14ac:dyDescent="0.2">
      <c r="A82" s="65"/>
      <c r="B82" s="68"/>
      <c r="C82" s="63"/>
      <c r="D82" s="46"/>
      <c r="E82" s="46"/>
      <c r="F82" s="46"/>
      <c r="G82" s="46"/>
    </row>
    <row r="83" spans="1:7" x14ac:dyDescent="0.2">
      <c r="A83" s="65"/>
      <c r="B83" s="46"/>
      <c r="C83" s="46"/>
      <c r="D83" s="69"/>
      <c r="E83" s="66"/>
      <c r="F83" s="66"/>
      <c r="G83" s="46"/>
    </row>
    <row r="84" spans="1:7" x14ac:dyDescent="0.2">
      <c r="A84" s="65"/>
      <c r="B84" s="68"/>
      <c r="C84" s="63"/>
      <c r="D84" s="55"/>
      <c r="E84" s="55"/>
      <c r="F84" s="55"/>
      <c r="G84" s="46"/>
    </row>
    <row r="85" spans="1:7" x14ac:dyDescent="0.2">
      <c r="A85" s="65"/>
      <c r="B85" s="68"/>
      <c r="C85" s="63"/>
      <c r="D85" s="55"/>
      <c r="E85" s="55"/>
      <c r="F85" s="55"/>
      <c r="G85" s="46"/>
    </row>
    <row r="86" spans="1:7" x14ac:dyDescent="0.2">
      <c r="A86" s="65"/>
      <c r="B86" s="68"/>
      <c r="C86" s="63"/>
      <c r="D86" s="55"/>
      <c r="E86" s="55"/>
      <c r="F86" s="55"/>
      <c r="G86" s="46"/>
    </row>
    <row r="87" spans="1:7" x14ac:dyDescent="0.2">
      <c r="A87" s="65"/>
      <c r="B87" s="68"/>
      <c r="C87" s="63"/>
      <c r="D87" s="55"/>
      <c r="E87" s="55"/>
      <c r="F87" s="55"/>
      <c r="G87" s="46"/>
    </row>
    <row r="88" spans="1:7" x14ac:dyDescent="0.2">
      <c r="A88" s="65"/>
      <c r="B88" s="46"/>
      <c r="C88" s="55"/>
      <c r="D88" s="55"/>
      <c r="E88" s="55"/>
      <c r="F88" s="55"/>
      <c r="G88" s="46"/>
    </row>
    <row r="89" spans="1:7" x14ac:dyDescent="0.2">
      <c r="A89" s="65"/>
      <c r="B89" s="46"/>
      <c r="C89" s="55"/>
      <c r="D89" s="55"/>
      <c r="E89" s="55"/>
      <c r="F89" s="55"/>
      <c r="G89" s="46"/>
    </row>
    <row r="90" spans="1:7" x14ac:dyDescent="0.2">
      <c r="C90" s="55"/>
      <c r="D90" s="55"/>
      <c r="E90" s="70"/>
      <c r="F90" s="70"/>
    </row>
    <row r="91" spans="1:7" x14ac:dyDescent="0.2">
      <c r="C91" s="55"/>
      <c r="D91" s="55"/>
      <c r="E91" s="70"/>
      <c r="F91" s="70"/>
    </row>
    <row r="92" spans="1:7" x14ac:dyDescent="0.2">
      <c r="C92" s="55"/>
      <c r="D92" s="55"/>
      <c r="E92" s="70"/>
      <c r="F92" s="70"/>
    </row>
    <row r="93" spans="1:7" x14ac:dyDescent="0.2">
      <c r="C93" s="55"/>
      <c r="D93" s="55"/>
      <c r="E93" s="70"/>
      <c r="F93" s="70"/>
    </row>
    <row r="94" spans="1:7" x14ac:dyDescent="0.2">
      <c r="C94" s="55"/>
      <c r="E94" s="70"/>
      <c r="F94" s="70"/>
    </row>
    <row r="95" spans="1:7" x14ac:dyDescent="0.2">
      <c r="C95" s="55"/>
      <c r="E95" s="70"/>
      <c r="F95" s="70"/>
    </row>
    <row r="96" spans="1:7" x14ac:dyDescent="0.2">
      <c r="C96" s="55"/>
      <c r="D96" s="55"/>
      <c r="E96" s="70"/>
      <c r="F96" s="70"/>
    </row>
    <row r="97" spans="2:6" x14ac:dyDescent="0.2">
      <c r="C97" s="55"/>
      <c r="D97" s="55"/>
      <c r="E97" s="70"/>
      <c r="F97" s="70"/>
    </row>
    <row r="98" spans="2:6" x14ac:dyDescent="0.2">
      <c r="C98" s="55"/>
      <c r="D98" s="55"/>
      <c r="E98" s="70"/>
      <c r="F98" s="70"/>
    </row>
    <row r="99" spans="2:6" x14ac:dyDescent="0.2">
      <c r="C99" s="55"/>
      <c r="D99" s="55"/>
      <c r="E99" s="70"/>
      <c r="F99" s="70"/>
    </row>
    <row r="100" spans="2:6" x14ac:dyDescent="0.2">
      <c r="C100" s="55"/>
      <c r="D100" s="55"/>
      <c r="E100" s="70"/>
      <c r="F100" s="70"/>
    </row>
    <row r="101" spans="2:6" x14ac:dyDescent="0.2">
      <c r="C101" s="55"/>
      <c r="D101" s="55"/>
      <c r="E101" s="70"/>
      <c r="F101" s="70"/>
    </row>
    <row r="102" spans="2:6" x14ac:dyDescent="0.2">
      <c r="C102" s="55"/>
      <c r="D102" s="55"/>
      <c r="E102" s="70"/>
      <c r="F102" s="70"/>
    </row>
    <row r="103" spans="2:6" x14ac:dyDescent="0.2">
      <c r="C103" s="55"/>
      <c r="D103" s="55"/>
      <c r="E103" s="70"/>
      <c r="F103" s="70"/>
    </row>
    <row r="104" spans="2:6" x14ac:dyDescent="0.2">
      <c r="C104" s="55"/>
      <c r="D104" s="55"/>
      <c r="E104" s="70"/>
      <c r="F104" s="70"/>
    </row>
    <row r="105" spans="2:6" x14ac:dyDescent="0.2">
      <c r="C105" s="55"/>
      <c r="D105" s="55"/>
      <c r="E105" s="70"/>
      <c r="F105" s="70"/>
    </row>
    <row r="106" spans="2:6" x14ac:dyDescent="0.2">
      <c r="C106" s="55"/>
    </row>
    <row r="107" spans="2:6" x14ac:dyDescent="0.2">
      <c r="C107" s="55"/>
    </row>
    <row r="108" spans="2:6" ht="13.5" thickBot="1" x14ac:dyDescent="0.25">
      <c r="B108" s="71"/>
      <c r="C108" s="71"/>
      <c r="D108" s="71"/>
      <c r="E108" s="71"/>
    </row>
    <row r="109" spans="2:6" x14ac:dyDescent="0.2">
      <c r="B109" s="70"/>
      <c r="C109" s="70"/>
      <c r="D109" s="70"/>
      <c r="E109" s="70"/>
    </row>
    <row r="110" spans="2:6" x14ac:dyDescent="0.2">
      <c r="B110" s="70"/>
      <c r="C110" s="70"/>
      <c r="D110" s="70"/>
      <c r="E110" s="70"/>
    </row>
    <row r="111" spans="2:6" x14ac:dyDescent="0.2">
      <c r="B111" s="70"/>
      <c r="C111" s="70"/>
      <c r="D111" s="70"/>
      <c r="E111" s="70"/>
    </row>
    <row r="112" spans="2:6" x14ac:dyDescent="0.2">
      <c r="B112" s="70"/>
      <c r="C112" s="70"/>
      <c r="D112" s="70"/>
      <c r="E112" s="70"/>
    </row>
    <row r="113" spans="2:5" x14ac:dyDescent="0.2">
      <c r="B113" s="70"/>
      <c r="C113" s="70"/>
      <c r="D113" s="70"/>
      <c r="E113" s="70"/>
    </row>
    <row r="114" spans="2:5" x14ac:dyDescent="0.2">
      <c r="B114" s="70"/>
      <c r="C114" s="70"/>
      <c r="D114" s="70"/>
      <c r="E114" s="70"/>
    </row>
    <row r="115" spans="2:5" x14ac:dyDescent="0.2">
      <c r="B115" s="70"/>
      <c r="C115" s="70"/>
      <c r="D115" s="70"/>
      <c r="E115" s="70"/>
    </row>
    <row r="116" spans="2:5" x14ac:dyDescent="0.2">
      <c r="B116" s="70"/>
      <c r="C116" s="70"/>
      <c r="D116" s="70"/>
      <c r="E116" s="70"/>
    </row>
    <row r="117" spans="2:5" x14ac:dyDescent="0.2">
      <c r="B117" s="70"/>
      <c r="C117" s="70"/>
      <c r="D117" s="70"/>
      <c r="E117" s="70"/>
    </row>
    <row r="118" spans="2:5" x14ac:dyDescent="0.2">
      <c r="B118" s="70"/>
      <c r="C118" s="70"/>
      <c r="D118" s="70"/>
      <c r="E118" s="70"/>
    </row>
  </sheetData>
  <pageMargins left="0.7" right="0.7" top="0.75" bottom="0.75" header="0.3" footer="0.3"/>
  <pageSetup paperSize="9"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siNTP</vt:lpstr>
      <vt:lpstr>siCDKN2A</vt:lpstr>
      <vt:lpstr>siHNF4A</vt:lpstr>
      <vt:lpstr>siPRC1</vt:lpstr>
      <vt:lpstr>siCDKN2A!Zone_d_impression</vt:lpstr>
      <vt:lpstr>siHNF4A!Zone_d_impression</vt:lpstr>
      <vt:lpstr>siNTP!Zone_d_impression</vt:lpstr>
      <vt:lpstr>siPRC1!Zone_d_impression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 MH. Huyvaert</dc:creator>
  <cp:lastModifiedBy>Marlene MH. Huyvaert</cp:lastModifiedBy>
  <dcterms:created xsi:type="dcterms:W3CDTF">2016-03-17T14:56:32Z</dcterms:created>
  <dcterms:modified xsi:type="dcterms:W3CDTF">2016-05-27T11:21:24Z</dcterms:modified>
</cp:coreProperties>
</file>