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s\marlene\Desktop\"/>
    </mc:Choice>
  </mc:AlternateContent>
  <bookViews>
    <workbookView xWindow="0" yWindow="0" windowWidth="28800" windowHeight="12435" activeTab="3"/>
  </bookViews>
  <sheets>
    <sheet name="siNTP" sheetId="1" r:id="rId1"/>
    <sheet name="siFAF1" sheetId="2" r:id="rId2"/>
    <sheet name="siZFAND3" sheetId="3" r:id="rId3"/>
    <sheet name="siZFAND6" sheetId="4" r:id="rId4"/>
  </sheets>
  <externalReferences>
    <externalReference r:id="rId5"/>
  </externalReferences>
  <definedNames>
    <definedName name="_xlnm.Print_Area" localSheetId="1">siFAF1!$A$6:$Q$83</definedName>
    <definedName name="_xlnm.Print_Area" localSheetId="0">siNTP!$A$6:$Q$83</definedName>
    <definedName name="_xlnm.Print_Area" localSheetId="2">siZFAND3!$A$6:$Q$83</definedName>
    <definedName name="_xlnm.Print_Area" localSheetId="3">siZFAND6!$A$6:$Q$83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13" i="3"/>
  <c r="B12" i="3"/>
  <c r="B11" i="3"/>
  <c r="B10" i="3"/>
  <c r="B9" i="3"/>
  <c r="B13" i="2"/>
  <c r="B12" i="2"/>
  <c r="B11" i="2"/>
  <c r="B10" i="2"/>
  <c r="B9" i="2"/>
  <c r="D55" i="4" l="1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1" i="4"/>
  <c r="E10" i="4"/>
  <c r="G10" i="4"/>
  <c r="G9" i="4"/>
  <c r="E9" i="4"/>
  <c r="E8" i="4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G13" i="3"/>
  <c r="E13" i="3"/>
  <c r="G12" i="3"/>
  <c r="E12" i="3"/>
  <c r="E11" i="3"/>
  <c r="G11" i="3"/>
  <c r="E10" i="3"/>
  <c r="G10" i="3"/>
  <c r="G9" i="3"/>
  <c r="E9" i="3"/>
  <c r="F9" i="3" s="1"/>
  <c r="H9" i="3" s="1"/>
  <c r="E8" i="3"/>
  <c r="D55" i="2"/>
  <c r="D54" i="2"/>
  <c r="D53" i="2"/>
  <c r="D52" i="2"/>
  <c r="D51" i="2"/>
  <c r="D50" i="2"/>
  <c r="D45" i="2"/>
  <c r="D44" i="2"/>
  <c r="D43" i="2"/>
  <c r="D42" i="2"/>
  <c r="D41" i="2"/>
  <c r="D40" i="2"/>
  <c r="D36" i="2"/>
  <c r="D35" i="2"/>
  <c r="D34" i="2"/>
  <c r="D33" i="2"/>
  <c r="D32" i="2"/>
  <c r="D31" i="2"/>
  <c r="D27" i="2"/>
  <c r="D26" i="2"/>
  <c r="D25" i="2"/>
  <c r="D24" i="2"/>
  <c r="D23" i="2"/>
  <c r="D22" i="2"/>
  <c r="E13" i="2"/>
  <c r="G13" i="2"/>
  <c r="G12" i="2"/>
  <c r="E12" i="2"/>
  <c r="E11" i="2"/>
  <c r="G11" i="2"/>
  <c r="E10" i="2"/>
  <c r="G10" i="2"/>
  <c r="E9" i="2"/>
  <c r="G9" i="2"/>
  <c r="E8" i="2"/>
  <c r="E42" i="2" s="1"/>
  <c r="F42" i="2" s="1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B13" i="1"/>
  <c r="G13" i="1" s="1"/>
  <c r="E12" i="1"/>
  <c r="B12" i="1"/>
  <c r="G12" i="1" s="1"/>
  <c r="E11" i="1"/>
  <c r="B11" i="1"/>
  <c r="G11" i="1" s="1"/>
  <c r="E10" i="1"/>
  <c r="B10" i="1"/>
  <c r="G10" i="1" s="1"/>
  <c r="E9" i="1"/>
  <c r="B9" i="1"/>
  <c r="G9" i="1" s="1"/>
  <c r="E8" i="1"/>
  <c r="F9" i="4" l="1"/>
  <c r="H9" i="4" s="1"/>
  <c r="E26" i="3"/>
  <c r="F26" i="3" s="1"/>
  <c r="E40" i="3"/>
  <c r="F40" i="3" s="1"/>
  <c r="E40" i="4"/>
  <c r="F40" i="4" s="1"/>
  <c r="E24" i="4"/>
  <c r="F24" i="4" s="1"/>
  <c r="E45" i="4"/>
  <c r="F45" i="4" s="1"/>
  <c r="F10" i="3"/>
  <c r="H10" i="3" s="1"/>
  <c r="E32" i="3"/>
  <c r="F32" i="3" s="1"/>
  <c r="E43" i="3"/>
  <c r="F43" i="3" s="1"/>
  <c r="E51" i="3"/>
  <c r="F51" i="3" s="1"/>
  <c r="E42" i="3"/>
  <c r="F42" i="3" s="1"/>
  <c r="E54" i="3"/>
  <c r="F54" i="3" s="1"/>
  <c r="F13" i="2"/>
  <c r="H13" i="2" s="1"/>
  <c r="F12" i="2"/>
  <c r="H12" i="2" s="1"/>
  <c r="E54" i="1"/>
  <c r="F54" i="1" s="1"/>
  <c r="E52" i="3"/>
  <c r="F52" i="3" s="1"/>
  <c r="F10" i="2"/>
  <c r="H10" i="2" s="1"/>
  <c r="E24" i="2"/>
  <c r="F24" i="2" s="1"/>
  <c r="E31" i="2"/>
  <c r="F31" i="2" s="1"/>
  <c r="E53" i="2"/>
  <c r="F53" i="2" s="1"/>
  <c r="E25" i="2"/>
  <c r="F25" i="2" s="1"/>
  <c r="E36" i="2"/>
  <c r="F36" i="2" s="1"/>
  <c r="F9" i="2"/>
  <c r="H9" i="2" s="1"/>
  <c r="F11" i="2"/>
  <c r="H11" i="2" s="1"/>
  <c r="E27" i="2"/>
  <c r="F27" i="2" s="1"/>
  <c r="E34" i="2"/>
  <c r="F34" i="2" s="1"/>
  <c r="E52" i="2"/>
  <c r="F52" i="2" s="1"/>
  <c r="F13" i="4"/>
  <c r="H13" i="4" s="1"/>
  <c r="E34" i="4"/>
  <c r="F34" i="4" s="1"/>
  <c r="E52" i="4"/>
  <c r="F52" i="4" s="1"/>
  <c r="E42" i="4"/>
  <c r="F42" i="4" s="1"/>
  <c r="F13" i="3"/>
  <c r="H13" i="3" s="1"/>
  <c r="E24" i="3"/>
  <c r="F24" i="3" s="1"/>
  <c r="E35" i="3"/>
  <c r="F35" i="3" s="1"/>
  <c r="E45" i="3"/>
  <c r="F45" i="3" s="1"/>
  <c r="E23" i="3"/>
  <c r="F23" i="3" s="1"/>
  <c r="E41" i="3"/>
  <c r="F41" i="3" s="1"/>
  <c r="F10" i="1"/>
  <c r="H10" i="1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E27" i="4"/>
  <c r="F27" i="4" s="1"/>
  <c r="E33" i="4"/>
  <c r="F33" i="4" s="1"/>
  <c r="E36" i="4"/>
  <c r="F36" i="4" s="1"/>
  <c r="E44" i="4"/>
  <c r="F44" i="4" s="1"/>
  <c r="E55" i="4"/>
  <c r="F55" i="4" s="1"/>
  <c r="E54" i="2"/>
  <c r="F54" i="2" s="1"/>
  <c r="E23" i="2"/>
  <c r="F23" i="2" s="1"/>
  <c r="E32" i="2"/>
  <c r="F32" i="2" s="1"/>
  <c r="E35" i="2"/>
  <c r="F35" i="2" s="1"/>
  <c r="E41" i="2"/>
  <c r="F41" i="2" s="1"/>
  <c r="E43" i="2"/>
  <c r="F43" i="2" s="1"/>
  <c r="E51" i="2"/>
  <c r="F51" i="2" s="1"/>
  <c r="E55" i="2"/>
  <c r="F55" i="2" s="1"/>
  <c r="F12" i="1"/>
  <c r="H12" i="1" s="1"/>
  <c r="E32" i="1"/>
  <c r="F32" i="1" s="1"/>
  <c r="E55" i="1"/>
  <c r="F55" i="1" s="1"/>
  <c r="E22" i="1"/>
  <c r="F22" i="1" s="1"/>
  <c r="F11" i="1"/>
  <c r="H11" i="1" s="1"/>
  <c r="F13" i="1"/>
  <c r="H13" i="1" s="1"/>
  <c r="E31" i="1"/>
  <c r="F31" i="1" s="1"/>
  <c r="E35" i="1"/>
  <c r="F35" i="1" s="1"/>
  <c r="E36" i="1"/>
  <c r="F36" i="1" s="1"/>
  <c r="E25" i="1"/>
  <c r="F25" i="1" s="1"/>
  <c r="E51" i="1"/>
  <c r="F51" i="1" s="1"/>
  <c r="F9" i="1"/>
  <c r="H9" i="1" s="1"/>
  <c r="E23" i="1"/>
  <c r="F23" i="1" s="1"/>
  <c r="E27" i="1"/>
  <c r="F27" i="1" s="1"/>
  <c r="E34" i="1"/>
  <c r="F34" i="1" s="1"/>
  <c r="E41" i="1"/>
  <c r="F41" i="1" s="1"/>
  <c r="E34" i="3"/>
  <c r="F34" i="3" s="1"/>
  <c r="E27" i="3"/>
  <c r="F27" i="3" s="1"/>
  <c r="E33" i="3"/>
  <c r="F33" i="3" s="1"/>
  <c r="E36" i="3"/>
  <c r="F36" i="3" s="1"/>
  <c r="E44" i="3"/>
  <c r="F44" i="3" s="1"/>
  <c r="E55" i="3"/>
  <c r="F55" i="3" s="1"/>
  <c r="F11" i="3"/>
  <c r="H11" i="3" s="1"/>
  <c r="E22" i="3"/>
  <c r="F22" i="3" s="1"/>
  <c r="E25" i="3"/>
  <c r="F25" i="3" s="1"/>
  <c r="E31" i="3"/>
  <c r="F31" i="3" s="1"/>
  <c r="E50" i="3"/>
  <c r="F50" i="3" s="1"/>
  <c r="E53" i="3"/>
  <c r="F53" i="3" s="1"/>
  <c r="F12" i="3"/>
  <c r="H12" i="3" s="1"/>
  <c r="E22" i="2"/>
  <c r="F22" i="2" s="1"/>
  <c r="E26" i="2"/>
  <c r="F26" i="2" s="1"/>
  <c r="E33" i="2"/>
  <c r="F33" i="2" s="1"/>
  <c r="E40" i="2"/>
  <c r="F40" i="2" s="1"/>
  <c r="E44" i="2"/>
  <c r="F44" i="2" s="1"/>
  <c r="E45" i="2"/>
  <c r="F45" i="2" s="1"/>
  <c r="E50" i="2"/>
  <c r="F50" i="2" s="1"/>
  <c r="E24" i="1"/>
  <c r="F24" i="1" s="1"/>
  <c r="E42" i="1"/>
  <c r="F42" i="1" s="1"/>
  <c r="E43" i="1"/>
  <c r="F43" i="1" s="1"/>
  <c r="E52" i="1"/>
  <c r="F52" i="1" s="1"/>
  <c r="E53" i="1"/>
  <c r="F53" i="1" s="1"/>
  <c r="E26" i="1"/>
  <c r="F26" i="1" s="1"/>
  <c r="E33" i="1"/>
  <c r="F33" i="1" s="1"/>
  <c r="E40" i="1"/>
  <c r="F40" i="1" s="1"/>
  <c r="E44" i="1"/>
  <c r="F44" i="1" s="1"/>
  <c r="E45" i="1"/>
  <c r="F45" i="1" s="1"/>
  <c r="E50" i="1"/>
  <c r="F50" i="1" s="1"/>
  <c r="B15" i="4" l="1"/>
  <c r="B15" i="2"/>
  <c r="B16" i="1"/>
  <c r="G36" i="1" s="1"/>
  <c r="H36" i="1" s="1"/>
  <c r="J36" i="1" s="1"/>
  <c r="K36" i="1" s="1"/>
  <c r="B15" i="1"/>
  <c r="B16" i="2"/>
  <c r="G51" i="2" s="1"/>
  <c r="H51" i="2" s="1"/>
  <c r="J51" i="2" s="1"/>
  <c r="K51" i="2" s="1"/>
  <c r="B16" i="4"/>
  <c r="B16" i="3"/>
  <c r="G41" i="1"/>
  <c r="H41" i="1" s="1"/>
  <c r="J41" i="1" s="1"/>
  <c r="K41" i="1" s="1"/>
  <c r="B15" i="3"/>
  <c r="G43" i="2"/>
  <c r="H43" i="2" s="1"/>
  <c r="J43" i="2" s="1"/>
  <c r="K43" i="2" s="1"/>
  <c r="G35" i="1"/>
  <c r="H35" i="1" s="1"/>
  <c r="J35" i="1" s="1"/>
  <c r="K35" i="1" s="1"/>
  <c r="G53" i="1"/>
  <c r="H53" i="1" s="1"/>
  <c r="J53" i="1" s="1"/>
  <c r="K53" i="1" s="1"/>
  <c r="G52" i="1"/>
  <c r="H52" i="1" s="1"/>
  <c r="J52" i="1" s="1"/>
  <c r="K52" i="1" s="1"/>
  <c r="G22" i="1"/>
  <c r="H22" i="1" s="1"/>
  <c r="J22" i="1" s="1"/>
  <c r="K22" i="1" s="1"/>
  <c r="G31" i="1"/>
  <c r="H31" i="1" s="1"/>
  <c r="J31" i="1" s="1"/>
  <c r="K31" i="1" s="1"/>
  <c r="G42" i="1"/>
  <c r="H42" i="1" s="1"/>
  <c r="J42" i="1" s="1"/>
  <c r="K42" i="1" s="1"/>
  <c r="G34" i="1"/>
  <c r="H34" i="1" s="1"/>
  <c r="J34" i="1" s="1"/>
  <c r="K34" i="1" s="1"/>
  <c r="G24" i="1"/>
  <c r="H24" i="1" s="1"/>
  <c r="J24" i="1" s="1"/>
  <c r="K24" i="1" s="1"/>
  <c r="G33" i="1"/>
  <c r="H33" i="1" s="1"/>
  <c r="J33" i="1" s="1"/>
  <c r="K33" i="1" s="1"/>
  <c r="L33" i="1" s="1"/>
  <c r="M33" i="1" s="1"/>
  <c r="G23" i="1"/>
  <c r="H23" i="1" s="1"/>
  <c r="J23" i="1" s="1"/>
  <c r="K23" i="1" s="1"/>
  <c r="G55" i="1"/>
  <c r="H55" i="1" s="1"/>
  <c r="J55" i="1" s="1"/>
  <c r="K55" i="1" s="1"/>
  <c r="G25" i="1"/>
  <c r="H25" i="1" s="1"/>
  <c r="J25" i="1" s="1"/>
  <c r="K25" i="1" s="1"/>
  <c r="G42" i="4" l="1"/>
  <c r="H42" i="4" s="1"/>
  <c r="J42" i="4" s="1"/>
  <c r="K42" i="4" s="1"/>
  <c r="G35" i="2"/>
  <c r="H35" i="2" s="1"/>
  <c r="J35" i="2" s="1"/>
  <c r="K35" i="2" s="1"/>
  <c r="G24" i="2"/>
  <c r="H24" i="2" s="1"/>
  <c r="J24" i="2" s="1"/>
  <c r="K24" i="2" s="1"/>
  <c r="G32" i="2"/>
  <c r="H32" i="2" s="1"/>
  <c r="J32" i="2" s="1"/>
  <c r="K32" i="2" s="1"/>
  <c r="L32" i="2" s="1"/>
  <c r="M32" i="2" s="1"/>
  <c r="G34" i="2"/>
  <c r="H34" i="2" s="1"/>
  <c r="J34" i="2" s="1"/>
  <c r="K34" i="2" s="1"/>
  <c r="G25" i="2"/>
  <c r="H25" i="2" s="1"/>
  <c r="J25" i="2" s="1"/>
  <c r="K25" i="2" s="1"/>
  <c r="G26" i="1"/>
  <c r="H26" i="1" s="1"/>
  <c r="J26" i="1" s="1"/>
  <c r="K26" i="1" s="1"/>
  <c r="L26" i="1" s="1"/>
  <c r="G43" i="1"/>
  <c r="H43" i="1" s="1"/>
  <c r="J43" i="1" s="1"/>
  <c r="K43" i="1" s="1"/>
  <c r="G44" i="1"/>
  <c r="H44" i="1" s="1"/>
  <c r="J44" i="1" s="1"/>
  <c r="K44" i="1" s="1"/>
  <c r="G45" i="1"/>
  <c r="H45" i="1" s="1"/>
  <c r="J45" i="1" s="1"/>
  <c r="K45" i="1" s="1"/>
  <c r="G27" i="1"/>
  <c r="H27" i="1" s="1"/>
  <c r="J27" i="1" s="1"/>
  <c r="K27" i="1" s="1"/>
  <c r="L27" i="1" s="1"/>
  <c r="M27" i="1" s="1"/>
  <c r="G54" i="1"/>
  <c r="H54" i="1" s="1"/>
  <c r="J54" i="1" s="1"/>
  <c r="K54" i="1" s="1"/>
  <c r="G50" i="1"/>
  <c r="H50" i="1" s="1"/>
  <c r="J50" i="1" s="1"/>
  <c r="K50" i="1" s="1"/>
  <c r="L31" i="1" s="1"/>
  <c r="M31" i="1" s="1"/>
  <c r="G51" i="1"/>
  <c r="H51" i="1" s="1"/>
  <c r="J51" i="1" s="1"/>
  <c r="K51" i="1" s="1"/>
  <c r="G32" i="1"/>
  <c r="H32" i="1" s="1"/>
  <c r="J32" i="1" s="1"/>
  <c r="K32" i="1" s="1"/>
  <c r="L32" i="1" s="1"/>
  <c r="M32" i="1" s="1"/>
  <c r="G40" i="1"/>
  <c r="H40" i="1" s="1"/>
  <c r="J40" i="1" s="1"/>
  <c r="K40" i="1" s="1"/>
  <c r="G52" i="2"/>
  <c r="H52" i="2" s="1"/>
  <c r="J52" i="2" s="1"/>
  <c r="K52" i="2" s="1"/>
  <c r="G50" i="2"/>
  <c r="H50" i="2" s="1"/>
  <c r="J50" i="2" s="1"/>
  <c r="K50" i="2" s="1"/>
  <c r="G44" i="2"/>
  <c r="H44" i="2" s="1"/>
  <c r="J44" i="2" s="1"/>
  <c r="K44" i="2" s="1"/>
  <c r="G45" i="2"/>
  <c r="H45" i="2" s="1"/>
  <c r="J45" i="2" s="1"/>
  <c r="K45" i="2" s="1"/>
  <c r="G27" i="2"/>
  <c r="H27" i="2" s="1"/>
  <c r="J27" i="2" s="1"/>
  <c r="K27" i="2" s="1"/>
  <c r="G23" i="2"/>
  <c r="H23" i="2" s="1"/>
  <c r="J23" i="2" s="1"/>
  <c r="K23" i="2" s="1"/>
  <c r="G55" i="2"/>
  <c r="H55" i="2" s="1"/>
  <c r="J55" i="2" s="1"/>
  <c r="K55" i="2" s="1"/>
  <c r="G53" i="2"/>
  <c r="H53" i="2" s="1"/>
  <c r="J53" i="2" s="1"/>
  <c r="K53" i="2" s="1"/>
  <c r="L25" i="2" s="1"/>
  <c r="M25" i="2" s="1"/>
  <c r="G26" i="2"/>
  <c r="H26" i="2" s="1"/>
  <c r="J26" i="2" s="1"/>
  <c r="K26" i="2" s="1"/>
  <c r="G36" i="2"/>
  <c r="H36" i="2" s="1"/>
  <c r="J36" i="2" s="1"/>
  <c r="K36" i="2" s="1"/>
  <c r="G41" i="2"/>
  <c r="H41" i="2" s="1"/>
  <c r="J41" i="2" s="1"/>
  <c r="K41" i="2" s="1"/>
  <c r="G42" i="2"/>
  <c r="H42" i="2" s="1"/>
  <c r="J42" i="2" s="1"/>
  <c r="K42" i="2" s="1"/>
  <c r="G33" i="2"/>
  <c r="H33" i="2" s="1"/>
  <c r="J33" i="2" s="1"/>
  <c r="K33" i="2" s="1"/>
  <c r="L33" i="2" s="1"/>
  <c r="G31" i="2"/>
  <c r="H31" i="2" s="1"/>
  <c r="J31" i="2" s="1"/>
  <c r="K31" i="2" s="1"/>
  <c r="L31" i="2" s="1"/>
  <c r="M31" i="2" s="1"/>
  <c r="G22" i="2"/>
  <c r="H22" i="2" s="1"/>
  <c r="J22" i="2" s="1"/>
  <c r="K22" i="2" s="1"/>
  <c r="G54" i="2"/>
  <c r="H54" i="2" s="1"/>
  <c r="J54" i="2" s="1"/>
  <c r="K54" i="2" s="1"/>
  <c r="L35" i="2" s="1"/>
  <c r="M35" i="2" s="1"/>
  <c r="G40" i="2"/>
  <c r="H40" i="2" s="1"/>
  <c r="J40" i="2" s="1"/>
  <c r="K40" i="2" s="1"/>
  <c r="G33" i="4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G42" i="3"/>
  <c r="H42" i="3" s="1"/>
  <c r="J42" i="3" s="1"/>
  <c r="K42" i="3" s="1"/>
  <c r="L24" i="1"/>
  <c r="M24" i="1" s="1"/>
  <c r="L35" i="1"/>
  <c r="M35" i="1" s="1"/>
  <c r="G36" i="3"/>
  <c r="H36" i="3" s="1"/>
  <c r="J36" i="3" s="1"/>
  <c r="K36" i="3" s="1"/>
  <c r="G33" i="3"/>
  <c r="H33" i="3" s="1"/>
  <c r="J33" i="3" s="1"/>
  <c r="K33" i="3" s="1"/>
  <c r="G52" i="3"/>
  <c r="H52" i="3" s="1"/>
  <c r="J52" i="3" s="1"/>
  <c r="K52" i="3" s="1"/>
  <c r="G41" i="3"/>
  <c r="H41" i="3" s="1"/>
  <c r="J41" i="3" s="1"/>
  <c r="K41" i="3" s="1"/>
  <c r="G51" i="3"/>
  <c r="H51" i="3" s="1"/>
  <c r="J51" i="3" s="1"/>
  <c r="K51" i="3" s="1"/>
  <c r="G35" i="3"/>
  <c r="H35" i="3" s="1"/>
  <c r="J35" i="3" s="1"/>
  <c r="K35" i="3" s="1"/>
  <c r="G32" i="3"/>
  <c r="H32" i="3" s="1"/>
  <c r="J32" i="3" s="1"/>
  <c r="K32" i="3" s="1"/>
  <c r="G43" i="3"/>
  <c r="H43" i="3" s="1"/>
  <c r="J43" i="3" s="1"/>
  <c r="K43" i="3" s="1"/>
  <c r="G24" i="3"/>
  <c r="H24" i="3" s="1"/>
  <c r="J24" i="3" s="1"/>
  <c r="K24" i="3" s="1"/>
  <c r="G23" i="3"/>
  <c r="H23" i="3" s="1"/>
  <c r="J23" i="3" s="1"/>
  <c r="K23" i="3" s="1"/>
  <c r="G34" i="3"/>
  <c r="H34" i="3" s="1"/>
  <c r="J34" i="3" s="1"/>
  <c r="K34" i="3" s="1"/>
  <c r="G53" i="3"/>
  <c r="H53" i="3" s="1"/>
  <c r="J53" i="3" s="1"/>
  <c r="K53" i="3" s="1"/>
  <c r="G50" i="3"/>
  <c r="H50" i="3" s="1"/>
  <c r="J50" i="3" s="1"/>
  <c r="K50" i="3" s="1"/>
  <c r="G26" i="3"/>
  <c r="H26" i="3" s="1"/>
  <c r="J26" i="3" s="1"/>
  <c r="K26" i="3" s="1"/>
  <c r="G55" i="3"/>
  <c r="H55" i="3" s="1"/>
  <c r="J55" i="3" s="1"/>
  <c r="K55" i="3" s="1"/>
  <c r="G25" i="3"/>
  <c r="H25" i="3" s="1"/>
  <c r="J25" i="3" s="1"/>
  <c r="K25" i="3" s="1"/>
  <c r="G44" i="3"/>
  <c r="H44" i="3" s="1"/>
  <c r="J44" i="3" s="1"/>
  <c r="K44" i="3" s="1"/>
  <c r="G22" i="3"/>
  <c r="H22" i="3" s="1"/>
  <c r="J22" i="3" s="1"/>
  <c r="K22" i="3" s="1"/>
  <c r="G40" i="3"/>
  <c r="H40" i="3" s="1"/>
  <c r="J40" i="3" s="1"/>
  <c r="K40" i="3" s="1"/>
  <c r="G31" i="3"/>
  <c r="H31" i="3" s="1"/>
  <c r="J31" i="3" s="1"/>
  <c r="K31" i="3" s="1"/>
  <c r="G27" i="3"/>
  <c r="H27" i="3" s="1"/>
  <c r="J27" i="3" s="1"/>
  <c r="K27" i="3" s="1"/>
  <c r="G45" i="3"/>
  <c r="H45" i="3" s="1"/>
  <c r="J45" i="3" s="1"/>
  <c r="K45" i="3" s="1"/>
  <c r="G54" i="3"/>
  <c r="H54" i="3" s="1"/>
  <c r="J54" i="3" s="1"/>
  <c r="K54" i="3" s="1"/>
  <c r="L36" i="1"/>
  <c r="M36" i="1" s="1"/>
  <c r="L23" i="1"/>
  <c r="L25" i="1"/>
  <c r="M25" i="1" s="1"/>
  <c r="L34" i="1"/>
  <c r="M34" i="1" s="1"/>
  <c r="L52" i="1"/>
  <c r="L27" i="4" l="1"/>
  <c r="M27" i="4" s="1"/>
  <c r="L31" i="4"/>
  <c r="M31" i="4" s="1"/>
  <c r="L24" i="2"/>
  <c r="M24" i="2" s="1"/>
  <c r="M26" i="1"/>
  <c r="L44" i="1"/>
  <c r="L27" i="2"/>
  <c r="L45" i="2" s="1"/>
  <c r="L22" i="1"/>
  <c r="M22" i="1" s="1"/>
  <c r="L22" i="4"/>
  <c r="M22" i="4" s="1"/>
  <c r="L34" i="4"/>
  <c r="M34" i="4" s="1"/>
  <c r="L33" i="4"/>
  <c r="M33" i="4" s="1"/>
  <c r="L32" i="4"/>
  <c r="M32" i="4" s="1"/>
  <c r="L34" i="2"/>
  <c r="M34" i="2" s="1"/>
  <c r="L22" i="2"/>
  <c r="L40" i="2" s="1"/>
  <c r="L26" i="2"/>
  <c r="M26" i="2" s="1"/>
  <c r="M33" i="2"/>
  <c r="L52" i="2"/>
  <c r="L36" i="2"/>
  <c r="M36" i="2" s="1"/>
  <c r="L50" i="2"/>
  <c r="M50" i="2" s="1"/>
  <c r="B66" i="2" s="1"/>
  <c r="L25" i="4"/>
  <c r="M25" i="4" s="1"/>
  <c r="L36" i="4"/>
  <c r="M36" i="4" s="1"/>
  <c r="L26" i="4"/>
  <c r="M26" i="4" s="1"/>
  <c r="L23" i="4"/>
  <c r="M23" i="4" s="1"/>
  <c r="L42" i="1"/>
  <c r="O52" i="1" s="1"/>
  <c r="L51" i="2"/>
  <c r="L23" i="2"/>
  <c r="L51" i="4"/>
  <c r="L24" i="4"/>
  <c r="L53" i="1"/>
  <c r="L54" i="1"/>
  <c r="O54" i="1" s="1"/>
  <c r="L50" i="4"/>
  <c r="L40" i="4"/>
  <c r="L54" i="2"/>
  <c r="L42" i="2"/>
  <c r="L51" i="1"/>
  <c r="L25" i="3"/>
  <c r="M25" i="3" s="1"/>
  <c r="L22" i="3"/>
  <c r="M22" i="3" s="1"/>
  <c r="L26" i="3"/>
  <c r="M26" i="3" s="1"/>
  <c r="L23" i="3"/>
  <c r="M23" i="3" s="1"/>
  <c r="L33" i="3"/>
  <c r="M33" i="3" s="1"/>
  <c r="L24" i="3"/>
  <c r="M24" i="3" s="1"/>
  <c r="L36" i="3"/>
  <c r="M36" i="3" s="1"/>
  <c r="L35" i="3"/>
  <c r="M35" i="3" s="1"/>
  <c r="L55" i="4"/>
  <c r="L54" i="4"/>
  <c r="L53" i="4"/>
  <c r="L43" i="4"/>
  <c r="L31" i="3"/>
  <c r="M31" i="3" s="1"/>
  <c r="L34" i="3"/>
  <c r="M34" i="3" s="1"/>
  <c r="L32" i="3"/>
  <c r="M32" i="3" s="1"/>
  <c r="L27" i="3"/>
  <c r="M27" i="3" s="1"/>
  <c r="M27" i="2"/>
  <c r="M22" i="2"/>
  <c r="N50" i="2"/>
  <c r="C66" i="2" s="1"/>
  <c r="L43" i="2"/>
  <c r="L50" i="1"/>
  <c r="M23" i="1"/>
  <c r="L41" i="1"/>
  <c r="L45" i="1"/>
  <c r="L55" i="1"/>
  <c r="L43" i="1"/>
  <c r="L44" i="4" l="1"/>
  <c r="N43" i="4" s="1"/>
  <c r="C67" i="4" s="1"/>
  <c r="L45" i="4"/>
  <c r="M43" i="4" s="1"/>
  <c r="B67" i="4" s="1"/>
  <c r="L43" i="3"/>
  <c r="L53" i="2"/>
  <c r="L40" i="1"/>
  <c r="M40" i="1" s="1"/>
  <c r="B65" i="1" s="1"/>
  <c r="L52" i="4"/>
  <c r="N50" i="4" s="1"/>
  <c r="C66" i="4" s="1"/>
  <c r="L41" i="4"/>
  <c r="O51" i="4" s="1"/>
  <c r="L44" i="2"/>
  <c r="O54" i="2" s="1"/>
  <c r="O51" i="1"/>
  <c r="L55" i="2"/>
  <c r="O52" i="2"/>
  <c r="L53" i="3"/>
  <c r="M23" i="2"/>
  <c r="L41" i="2"/>
  <c r="O51" i="2" s="1"/>
  <c r="M24" i="4"/>
  <c r="L42" i="4"/>
  <c r="L52" i="3"/>
  <c r="O50" i="4"/>
  <c r="O54" i="4"/>
  <c r="O55" i="1"/>
  <c r="L42" i="3"/>
  <c r="L40" i="3"/>
  <c r="N40" i="3" s="1"/>
  <c r="C65" i="3" s="1"/>
  <c r="L44" i="3"/>
  <c r="L55" i="3"/>
  <c r="L41" i="3"/>
  <c r="O52" i="3"/>
  <c r="L54" i="3"/>
  <c r="O54" i="3" s="1"/>
  <c r="L50" i="3"/>
  <c r="O53" i="4"/>
  <c r="M53" i="4"/>
  <c r="B68" i="4" s="1"/>
  <c r="N53" i="4"/>
  <c r="C68" i="4" s="1"/>
  <c r="L45" i="3"/>
  <c r="L51" i="3"/>
  <c r="N43" i="2"/>
  <c r="C67" i="2" s="1"/>
  <c r="M43" i="2"/>
  <c r="B67" i="2" s="1"/>
  <c r="N40" i="2"/>
  <c r="C65" i="2" s="1"/>
  <c r="O53" i="2"/>
  <c r="O50" i="2"/>
  <c r="N53" i="1"/>
  <c r="C68" i="1" s="1"/>
  <c r="N50" i="1"/>
  <c r="C66" i="1" s="1"/>
  <c r="M50" i="1"/>
  <c r="B66" i="1" s="1"/>
  <c r="M53" i="1"/>
  <c r="B68" i="1" s="1"/>
  <c r="N40" i="1"/>
  <c r="C65" i="1" s="1"/>
  <c r="N43" i="1"/>
  <c r="C67" i="1" s="1"/>
  <c r="M43" i="1"/>
  <c r="B67" i="1" s="1"/>
  <c r="O53" i="1"/>
  <c r="O55" i="4" l="1"/>
  <c r="M50" i="4"/>
  <c r="B66" i="4" s="1"/>
  <c r="N40" i="4"/>
  <c r="C65" i="4" s="1"/>
  <c r="N53" i="3"/>
  <c r="C68" i="3" s="1"/>
  <c r="M40" i="2"/>
  <c r="B65" i="2" s="1"/>
  <c r="M53" i="2"/>
  <c r="B68" i="2" s="1"/>
  <c r="O50" i="1"/>
  <c r="Q50" i="1" s="1"/>
  <c r="O58" i="1" s="1"/>
  <c r="O55" i="3"/>
  <c r="O53" i="3"/>
  <c r="M53" i="3"/>
  <c r="B68" i="3" s="1"/>
  <c r="O55" i="2"/>
  <c r="P53" i="2" s="1"/>
  <c r="N59" i="2" s="1"/>
  <c r="N53" i="2"/>
  <c r="C68" i="2" s="1"/>
  <c r="O52" i="4"/>
  <c r="Q50" i="4" s="1"/>
  <c r="O58" i="4" s="1"/>
  <c r="M40" i="4"/>
  <c r="B65" i="4" s="1"/>
  <c r="N43" i="3"/>
  <c r="C67" i="3" s="1"/>
  <c r="M50" i="3"/>
  <c r="B66" i="3" s="1"/>
  <c r="O50" i="3"/>
  <c r="P50" i="4"/>
  <c r="N58" i="4" s="1"/>
  <c r="M40" i="3"/>
  <c r="B65" i="3" s="1"/>
  <c r="O51" i="3"/>
  <c r="Q53" i="4"/>
  <c r="O59" i="4" s="1"/>
  <c r="P53" i="4"/>
  <c r="N59" i="4" s="1"/>
  <c r="N50" i="3"/>
  <c r="C66" i="3" s="1"/>
  <c r="P53" i="3"/>
  <c r="N59" i="3" s="1"/>
  <c r="Q53" i="3"/>
  <c r="O59" i="3" s="1"/>
  <c r="M43" i="3"/>
  <c r="B67" i="3" s="1"/>
  <c r="Q50" i="2"/>
  <c r="O58" i="2" s="1"/>
  <c r="P50" i="2"/>
  <c r="N58" i="2" s="1"/>
  <c r="Q53" i="2"/>
  <c r="O59" i="2" s="1"/>
  <c r="P50" i="1"/>
  <c r="N58" i="1" s="1"/>
  <c r="Q53" i="1"/>
  <c r="O59" i="1" s="1"/>
  <c r="P53" i="1"/>
  <c r="N59" i="1" s="1"/>
  <c r="Q50" i="3" l="1"/>
  <c r="O58" i="3" s="1"/>
  <c r="P50" i="3"/>
  <c r="N58" i="3" s="1"/>
</calcChain>
</file>

<file path=xl/sharedStrings.xml><?xml version="1.0" encoding="utf-8"?>
<sst xmlns="http://schemas.openxmlformats.org/spreadsheetml/2006/main" count="400" uniqueCount="44">
  <si>
    <t>Date</t>
  </si>
  <si>
    <t>passage</t>
  </si>
  <si>
    <t>viabilité</t>
  </si>
  <si>
    <t>operateur</t>
  </si>
  <si>
    <t>Marlene</t>
  </si>
  <si>
    <t>J0</t>
  </si>
  <si>
    <t>J3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</si>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</sst>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4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0" fontId="2" fillId="0" borderId="0"/>
    <xf numFmtId="0" fontId="13" fillId="0" borderId="0"/>
    <xf numFmtId="0" fontId="1" fillId="0" borderId="0"/>
  </cellStyleXfs>
  <cellXfs count="85">
    <xf numFmtId="0" fontId="0" fillId="0" borderId="0" xfId="0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6" fillId="0" borderId="0" xfId="1"/>
    <xf numFmtId="0" fontId="3" fillId="0" borderId="1" xfId="1" applyFont="1" applyBorder="1" applyAlignment="1">
      <alignment horizontal="left"/>
    </xf>
    <xf numFmtId="0" fontId="7" fillId="0" borderId="1" xfId="1" applyFont="1" applyBorder="1" applyAlignment="1" applyProtection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4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2" fillId="0" borderId="0" xfId="2" applyFill="1"/>
    <xf numFmtId="0" fontId="8" fillId="0" borderId="0" xfId="0" applyFont="1" applyAlignment="1">
      <alignment horizontal="left"/>
    </xf>
    <xf numFmtId="0" fontId="8" fillId="0" borderId="0" xfId="1" applyFont="1" applyAlignment="1">
      <alignment horizontal="center"/>
    </xf>
    <xf numFmtId="0" fontId="7" fillId="0" borderId="0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9" fillId="0" borderId="1" xfId="1" applyFont="1" applyBorder="1" applyAlignment="1">
      <alignment horizontal="left"/>
    </xf>
    <xf numFmtId="0" fontId="7" fillId="0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2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1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5" fontId="9" fillId="0" borderId="0" xfId="1" applyNumberFormat="1" applyFont="1" applyAlignment="1">
      <alignment horizontal="center"/>
    </xf>
    <xf numFmtId="2" fontId="11" fillId="0" borderId="5" xfId="1" applyNumberFormat="1" applyFont="1" applyBorder="1" applyAlignment="1">
      <alignment horizontal="center"/>
    </xf>
    <xf numFmtId="2" fontId="3" fillId="0" borderId="6" xfId="1" applyNumberFormat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1" fontId="3" fillId="0" borderId="0" xfId="1" applyNumberFormat="1" applyFont="1" applyFill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2" fontId="9" fillId="0" borderId="6" xfId="1" applyNumberFormat="1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1" fontId="3" fillId="0" borderId="0" xfId="1" applyNumberFormat="1" applyFont="1" applyBorder="1" applyAlignment="1">
      <alignment horizontal="center"/>
    </xf>
    <xf numFmtId="0" fontId="9" fillId="0" borderId="0" xfId="1" applyFont="1" applyFill="1" applyAlignment="1">
      <alignment horizontal="left"/>
    </xf>
    <xf numFmtId="0" fontId="9" fillId="0" borderId="11" xfId="1" applyFont="1" applyBorder="1" applyAlignment="1">
      <alignment horizontal="center"/>
    </xf>
    <xf numFmtId="2" fontId="9" fillId="0" borderId="11" xfId="1" applyNumberFormat="1" applyFont="1" applyBorder="1" applyAlignment="1">
      <alignment horizontal="center"/>
    </xf>
    <xf numFmtId="0" fontId="3" fillId="0" borderId="5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0" xfId="1" applyFont="1" applyFill="1" applyBorder="1" applyAlignment="1">
      <alignment horizontal="left"/>
    </xf>
    <xf numFmtId="2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/>
    </xf>
    <xf numFmtId="2" fontId="9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4" fontId="9" fillId="0" borderId="0" xfId="1" applyNumberFormat="1" applyFont="1" applyBorder="1" applyAlignment="1">
      <alignment horizontal="center"/>
    </xf>
    <xf numFmtId="1" fontId="3" fillId="0" borderId="0" xfId="1" applyNumberFormat="1" applyFont="1" applyAlignment="1">
      <alignment horizontal="center"/>
    </xf>
    <xf numFmtId="0" fontId="3" fillId="0" borderId="11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0" xfId="3" applyProtection="1">
      <protection locked="0"/>
    </xf>
    <xf numFmtId="0" fontId="13" fillId="0" borderId="0" xfId="3" applyProtection="1">
      <protection locked="0"/>
    </xf>
    <xf numFmtId="0" fontId="13" fillId="0" borderId="0" xfId="3" applyProtection="1">
      <protection locked="0"/>
    </xf>
    <xf numFmtId="0" fontId="13" fillId="0" borderId="0" xfId="3" applyProtection="1">
      <protection locked="0"/>
    </xf>
    <xf numFmtId="0" fontId="1" fillId="0" borderId="0" xfId="4" applyProtection="1">
      <protection locked="0"/>
    </xf>
    <xf numFmtId="0" fontId="3" fillId="0" borderId="1" xfId="0" applyFont="1" applyBorder="1" applyAlignment="1">
      <alignment horizontal="left"/>
    </xf>
    <xf numFmtId="0" fontId="1" fillId="0" borderId="0" xfId="4" applyProtection="1">
      <protection locked="0"/>
    </xf>
    <xf numFmtId="0" fontId="1" fillId="0" borderId="0" xfId="4" applyProtection="1">
      <protection locked="0"/>
    </xf>
    <xf numFmtId="0" fontId="1" fillId="0" borderId="0" xfId="4" applyProtection="1">
      <protection locked="0"/>
    </xf>
  </cellXfs>
  <cellStyles count="5">
    <cellStyle name="Normal" xfId="0" builtinId="0"/>
    <cellStyle name="Normal 2" xfId="3"/>
    <cellStyle name="Normal 2 2" xfId="2"/>
    <cellStyle name="Normal 3" xfId="4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-1.6197887582883941</c:v>
                </c:pt>
                <c:pt idx="1">
                  <c:v>-1.0457574905606752</c:v>
                </c:pt>
                <c:pt idx="2">
                  <c:v>-0.54515513999148979</c:v>
                </c:pt>
                <c:pt idx="3">
                  <c:v>2.1602716028242194E-2</c:v>
                </c:pt>
                <c:pt idx="4">
                  <c:v>0.29292029960000615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52816"/>
        <c:axId val="354053208"/>
      </c:scatterChart>
      <c:valAx>
        <c:axId val="3540528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54053208"/>
        <c:crosses val="autoZero"/>
        <c:crossBetween val="midCat"/>
      </c:valAx>
      <c:valAx>
        <c:axId val="3540532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54052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siZFAND6!$G$9:$G$13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siZFAND6!$H$9:$H$13</c:f>
              <c:numCache>
                <c:formatCode>0.00</c:formatCode>
                <c:ptCount val="5"/>
                <c:pt idx="0">
                  <c:v>-1.6197887582883941</c:v>
                </c:pt>
                <c:pt idx="1">
                  <c:v>-1.0457574905606752</c:v>
                </c:pt>
                <c:pt idx="2">
                  <c:v>-0.54515513999148979</c:v>
                </c:pt>
                <c:pt idx="3">
                  <c:v>2.1602716028242194E-2</c:v>
                </c:pt>
                <c:pt idx="4">
                  <c:v>0.29292029960000615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08768"/>
        <c:axId val="312509160"/>
      </c:scatterChart>
      <c:valAx>
        <c:axId val="3125087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2509160"/>
        <c:crosses val="autoZero"/>
        <c:crossBetween val="midCat"/>
      </c:valAx>
      <c:valAx>
        <c:axId val="3125091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2508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siZFAND6!$C$65:$C$68</c:f>
                <c:numCache>
                  <c:formatCode>General</c:formatCode>
                  <c:ptCount val="4"/>
                  <c:pt idx="0">
                    <c:v>0.20885289262587653</c:v>
                  </c:pt>
                  <c:pt idx="1">
                    <c:v>7.6343960726274654E-2</c:v>
                  </c:pt>
                  <c:pt idx="2">
                    <c:v>0.52531748110724008</c:v>
                  </c:pt>
                  <c:pt idx="3">
                    <c:v>0.45641409311458569</c:v>
                  </c:pt>
                </c:numCache>
              </c:numRef>
            </c:plus>
            <c:minus>
              <c:numRef>
                <c:f>siZFAND6!$C$65:$C$68</c:f>
                <c:numCache>
                  <c:formatCode>General</c:formatCode>
                  <c:ptCount val="4"/>
                  <c:pt idx="0">
                    <c:v>0.20885289262587653</c:v>
                  </c:pt>
                  <c:pt idx="1">
                    <c:v>7.6343960726274654E-2</c:v>
                  </c:pt>
                  <c:pt idx="2">
                    <c:v>0.52531748110724008</c:v>
                  </c:pt>
                  <c:pt idx="3">
                    <c:v>0.45641409311458569</c:v>
                  </c:pt>
                </c:numCache>
              </c:numRef>
            </c:minus>
          </c:errBars>
          <c:cat>
            <c:strRef>
              <c:f>(siZFAND6!$A$65,siZFAND6!$A$66,siZFAND6!$A$67,siZFAND6!$A$68)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siZFAND6!$B$65:$B$68</c:f>
              <c:numCache>
                <c:formatCode>0.0</c:formatCode>
                <c:ptCount val="4"/>
                <c:pt idx="0">
                  <c:v>1.1506702503120489</c:v>
                </c:pt>
                <c:pt idx="1">
                  <c:v>1.3102992805812808</c:v>
                </c:pt>
                <c:pt idx="2">
                  <c:v>3.0235669560841649</c:v>
                </c:pt>
                <c:pt idx="3">
                  <c:v>5.3596302409058323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94352"/>
        <c:axId val="226494744"/>
      </c:barChart>
      <c:catAx>
        <c:axId val="22649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6494744"/>
        <c:crosses val="autoZero"/>
        <c:auto val="1"/>
        <c:lblAlgn val="ctr"/>
        <c:lblOffset val="100"/>
        <c:noMultiLvlLbl val="0"/>
      </c:catAx>
      <c:valAx>
        <c:axId val="226494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siZFAND6!$M$48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6494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siZFAND6!$O$58:$O$59</c:f>
                <c:numCache>
                  <c:formatCode>General</c:formatCode>
                  <c:ptCount val="2"/>
                  <c:pt idx="0">
                    <c:v>0.24783143062434676</c:v>
                  </c:pt>
                  <c:pt idx="1">
                    <c:v>0.34340293398741573</c:v>
                  </c:pt>
                </c:numCache>
              </c:numRef>
            </c:plus>
            <c:minus>
              <c:numRef>
                <c:f>siZFAND6!$O$58:$O$59</c:f>
                <c:numCache>
                  <c:formatCode>General</c:formatCode>
                  <c:ptCount val="2"/>
                  <c:pt idx="0">
                    <c:v>0.24783143062434676</c:v>
                  </c:pt>
                  <c:pt idx="1">
                    <c:v>0.34340293398741573</c:v>
                  </c:pt>
                </c:numCache>
              </c:numRef>
            </c:minus>
          </c:errBars>
          <c:cat>
            <c:strRef>
              <c:f>siZFAND6!$M$58:$M$59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siZFAND6!$N$58:$N$59</c:f>
              <c:numCache>
                <c:formatCode>0.0</c:formatCode>
                <c:ptCount val="2"/>
                <c:pt idx="0">
                  <c:v>1.1671684015534558</c:v>
                </c:pt>
                <c:pt idx="1">
                  <c:v>1.8083951669135594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95528"/>
        <c:axId val="227263032"/>
      </c:barChart>
      <c:catAx>
        <c:axId val="22649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7263032"/>
        <c:crosses val="autoZero"/>
        <c:auto val="1"/>
        <c:lblAlgn val="ctr"/>
        <c:lblOffset val="100"/>
        <c:noMultiLvlLbl val="0"/>
      </c:catAx>
      <c:valAx>
        <c:axId val="227263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siZFAND6!$M$57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6495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0.32587250813197688</c:v>
                  </c:pt>
                  <c:pt idx="1">
                    <c:v>0.27652092230561365</c:v>
                  </c:pt>
                  <c:pt idx="2">
                    <c:v>0.8225861337810807</c:v>
                  </c:pt>
                  <c:pt idx="3">
                    <c:v>7.2430363237965326E-2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0.32587250813197688</c:v>
                  </c:pt>
                  <c:pt idx="1">
                    <c:v>0.27652092230561365</c:v>
                  </c:pt>
                  <c:pt idx="2">
                    <c:v>0.8225861337810807</c:v>
                  </c:pt>
                  <c:pt idx="3">
                    <c:v>7.2430363237965326E-2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1.7744930147909586</c:v>
                </c:pt>
                <c:pt idx="1">
                  <c:v>2.5629801948119684</c:v>
                </c:pt>
                <c:pt idx="2">
                  <c:v>4.6175246277720374</c:v>
                </c:pt>
                <c:pt idx="3">
                  <c:v>7.4467452115018951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06528"/>
        <c:axId val="313305352"/>
      </c:barChart>
      <c:catAx>
        <c:axId val="3133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3305352"/>
        <c:crosses val="autoZero"/>
        <c:auto val="1"/>
        <c:lblAlgn val="ctr"/>
        <c:lblOffset val="100"/>
        <c:noMultiLvlLbl val="0"/>
      </c:catAx>
      <c:valAx>
        <c:axId val="313305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3306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0.13091767790671374</c:v>
                  </c:pt>
                  <c:pt idx="1">
                    <c:v>0.25803076521088936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0.13091767790671374</c:v>
                  </c:pt>
                  <c:pt idx="1">
                    <c:v>0.25803076521088936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1.4596491037576991</c:v>
                </c:pt>
                <c:pt idx="1">
                  <c:v>1.6433545402287668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05744"/>
        <c:axId val="307509296"/>
      </c:barChart>
      <c:catAx>
        <c:axId val="31330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07509296"/>
        <c:crosses val="autoZero"/>
        <c:auto val="1"/>
        <c:lblAlgn val="ctr"/>
        <c:lblOffset val="100"/>
        <c:noMultiLvlLbl val="0"/>
      </c:catAx>
      <c:valAx>
        <c:axId val="3075092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33057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siFAF1!$G$9:$G$13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siFAF1!$H$9:$H$13</c:f>
              <c:numCache>
                <c:formatCode>0.00</c:formatCode>
                <c:ptCount val="5"/>
                <c:pt idx="0">
                  <c:v>-1.6197887582883941</c:v>
                </c:pt>
                <c:pt idx="1">
                  <c:v>-1.0457574905606752</c:v>
                </c:pt>
                <c:pt idx="2">
                  <c:v>-0.54515513999148979</c:v>
                </c:pt>
                <c:pt idx="3">
                  <c:v>2.1602716028242194E-2</c:v>
                </c:pt>
                <c:pt idx="4">
                  <c:v>0.29292029960000615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88376"/>
        <c:axId val="316888768"/>
      </c:scatterChart>
      <c:valAx>
        <c:axId val="316888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6888768"/>
        <c:crosses val="autoZero"/>
        <c:crossBetween val="midCat"/>
      </c:valAx>
      <c:valAx>
        <c:axId val="3168887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6888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siFAF1!$C$65:$C$68</c:f>
                <c:numCache>
                  <c:formatCode>General</c:formatCode>
                  <c:ptCount val="4"/>
                  <c:pt idx="0">
                    <c:v>0.38545755305303425</c:v>
                  </c:pt>
                  <c:pt idx="1">
                    <c:v>0.28250045891169839</c:v>
                  </c:pt>
                  <c:pt idx="2">
                    <c:v>0.38512877510911131</c:v>
                  </c:pt>
                  <c:pt idx="3">
                    <c:v>0.2679707219896233</c:v>
                  </c:pt>
                </c:numCache>
              </c:numRef>
            </c:plus>
            <c:minus>
              <c:numRef>
                <c:f>siFAF1!$C$65:$C$68</c:f>
                <c:numCache>
                  <c:formatCode>General</c:formatCode>
                  <c:ptCount val="4"/>
                  <c:pt idx="0">
                    <c:v>0.38545755305303425</c:v>
                  </c:pt>
                  <c:pt idx="1">
                    <c:v>0.28250045891169839</c:v>
                  </c:pt>
                  <c:pt idx="2">
                    <c:v>0.38512877510911131</c:v>
                  </c:pt>
                  <c:pt idx="3">
                    <c:v>0.2679707219896233</c:v>
                  </c:pt>
                </c:numCache>
              </c:numRef>
            </c:minus>
          </c:errBars>
          <c:cat>
            <c:strRef>
              <c:f>(siFAF1!$A$65,siFAF1!$A$66,siFAF1!$A$67,siFAF1!$A$68)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siFAF1!$B$65:$B$68</c:f>
              <c:numCache>
                <c:formatCode>0.0</c:formatCode>
                <c:ptCount val="4"/>
                <c:pt idx="0">
                  <c:v>1.1769943266240421</c:v>
                </c:pt>
                <c:pt idx="1">
                  <c:v>1.7418937039342615</c:v>
                </c:pt>
                <c:pt idx="2">
                  <c:v>3.5751637520806798</c:v>
                </c:pt>
                <c:pt idx="3">
                  <c:v>6.935519876699999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889552"/>
        <c:axId val="316889944"/>
      </c:barChart>
      <c:catAx>
        <c:axId val="31688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6889944"/>
        <c:crosses val="autoZero"/>
        <c:auto val="1"/>
        <c:lblAlgn val="ctr"/>
        <c:lblOffset val="100"/>
        <c:noMultiLvlLbl val="0"/>
      </c:catAx>
      <c:valAx>
        <c:axId val="316889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siFAF1!$M$48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68895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siFAF1!$O$58:$O$59</c:f>
                <c:numCache>
                  <c:formatCode>General</c:formatCode>
                  <c:ptCount val="2"/>
                  <c:pt idx="0">
                    <c:v>0.2964292601700127</c:v>
                  </c:pt>
                  <c:pt idx="1">
                    <c:v>0.26056493745994946</c:v>
                  </c:pt>
                </c:numCache>
              </c:numRef>
            </c:plus>
            <c:minus>
              <c:numRef>
                <c:f>siFAF1!$O$58:$O$59</c:f>
                <c:numCache>
                  <c:formatCode>General</c:formatCode>
                  <c:ptCount val="2"/>
                  <c:pt idx="0">
                    <c:v>0.2964292601700127</c:v>
                  </c:pt>
                  <c:pt idx="1">
                    <c:v>0.26056493745994946</c:v>
                  </c:pt>
                </c:numCache>
              </c:numRef>
            </c:minus>
          </c:errBars>
          <c:cat>
            <c:strRef>
              <c:f>siFAF1!$M$58:$M$59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siFAF1!$N$58:$N$59</c:f>
              <c:numCache>
                <c:formatCode>0.0</c:formatCode>
                <c:ptCount val="2"/>
                <c:pt idx="0">
                  <c:v>1.5381564962742891</c:v>
                </c:pt>
                <c:pt idx="1">
                  <c:v>1.958411702690144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952336"/>
        <c:axId val="305952728"/>
      </c:barChart>
      <c:catAx>
        <c:axId val="30595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05952728"/>
        <c:crosses val="autoZero"/>
        <c:auto val="1"/>
        <c:lblAlgn val="ctr"/>
        <c:lblOffset val="100"/>
        <c:noMultiLvlLbl val="0"/>
      </c:catAx>
      <c:valAx>
        <c:axId val="305952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siFAF1!$M$57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05952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siZFAND3!$G$9:$G$13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siZFAND3!$H$9:$H$13</c:f>
              <c:numCache>
                <c:formatCode>0.00</c:formatCode>
                <c:ptCount val="5"/>
                <c:pt idx="0">
                  <c:v>-1.6197887582883941</c:v>
                </c:pt>
                <c:pt idx="1">
                  <c:v>-1.0457574905606752</c:v>
                </c:pt>
                <c:pt idx="2">
                  <c:v>-0.54515513999148979</c:v>
                </c:pt>
                <c:pt idx="3">
                  <c:v>2.1602716028242194E-2</c:v>
                </c:pt>
                <c:pt idx="4">
                  <c:v>0.29292029960000615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53512"/>
        <c:axId val="224900920"/>
      </c:scatterChart>
      <c:valAx>
        <c:axId val="3059535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900920"/>
        <c:crosses val="autoZero"/>
        <c:crossBetween val="midCat"/>
      </c:valAx>
      <c:valAx>
        <c:axId val="2249009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05953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siZFAND3!$C$65:$C$68</c:f>
                <c:numCache>
                  <c:formatCode>General</c:formatCode>
                  <c:ptCount val="4"/>
                  <c:pt idx="0">
                    <c:v>0.30223226666240227</c:v>
                  </c:pt>
                  <c:pt idx="1">
                    <c:v>0.17645852412097737</c:v>
                  </c:pt>
                  <c:pt idx="2">
                    <c:v>0.50832057080999515</c:v>
                  </c:pt>
                  <c:pt idx="3">
                    <c:v>0.44002962050412364</c:v>
                  </c:pt>
                </c:numCache>
              </c:numRef>
            </c:plus>
            <c:minus>
              <c:numRef>
                <c:f>siZFAND3!$C$65:$C$68</c:f>
                <c:numCache>
                  <c:formatCode>General</c:formatCode>
                  <c:ptCount val="4"/>
                  <c:pt idx="0">
                    <c:v>0.30223226666240227</c:v>
                  </c:pt>
                  <c:pt idx="1">
                    <c:v>0.17645852412097737</c:v>
                  </c:pt>
                  <c:pt idx="2">
                    <c:v>0.50832057080999515</c:v>
                  </c:pt>
                  <c:pt idx="3">
                    <c:v>0.44002962050412364</c:v>
                  </c:pt>
                </c:numCache>
              </c:numRef>
            </c:minus>
          </c:errBars>
          <c:cat>
            <c:strRef>
              <c:f>(siZFAND3!$A$65,siZFAND3!$A$66,siZFAND3!$A$67,siZFAND3!$A$68)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siZFAND3!$B$65:$B$68</c:f>
              <c:numCache>
                <c:formatCode>0.0</c:formatCode>
                <c:ptCount val="4"/>
                <c:pt idx="0">
                  <c:v>1.4039895517133043</c:v>
                </c:pt>
                <c:pt idx="1">
                  <c:v>1.4539433295269844</c:v>
                </c:pt>
                <c:pt idx="2">
                  <c:v>3.7043815543709271</c:v>
                </c:pt>
                <c:pt idx="3">
                  <c:v>5.2593848268744345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901704"/>
        <c:axId val="224902096"/>
      </c:barChart>
      <c:catAx>
        <c:axId val="22490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4902096"/>
        <c:crosses val="autoZero"/>
        <c:auto val="1"/>
        <c:lblAlgn val="ctr"/>
        <c:lblOffset val="100"/>
        <c:noMultiLvlLbl val="0"/>
      </c:catAx>
      <c:valAx>
        <c:axId val="224902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siZFAND3!$M$48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4901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siZFAND3!$O$58:$O$59</c:f>
                <c:numCache>
                  <c:formatCode>General</c:formatCode>
                  <c:ptCount val="2"/>
                  <c:pt idx="0">
                    <c:v>0.26040915406776582</c:v>
                  </c:pt>
                  <c:pt idx="1">
                    <c:v>0.29005125834903311</c:v>
                  </c:pt>
                </c:numCache>
              </c:numRef>
            </c:plus>
            <c:minus>
              <c:numRef>
                <c:f>siZFAND3!$O$58:$O$59</c:f>
                <c:numCache>
                  <c:formatCode>General</c:formatCode>
                  <c:ptCount val="2"/>
                  <c:pt idx="0">
                    <c:v>0.26040915406776582</c:v>
                  </c:pt>
                  <c:pt idx="1">
                    <c:v>0.29005125834903311</c:v>
                  </c:pt>
                </c:numCache>
              </c:numRef>
            </c:minus>
          </c:errBars>
          <c:cat>
            <c:strRef>
              <c:f>siZFAND3!$M$58:$M$59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siZFAND3!$N$58:$N$59</c:f>
              <c:numCache>
                <c:formatCode>0.0</c:formatCode>
                <c:ptCount val="2"/>
                <c:pt idx="0">
                  <c:v>1.0698115215732544</c:v>
                </c:pt>
                <c:pt idx="1">
                  <c:v>1.4461189850421434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507592"/>
        <c:axId val="312507984"/>
      </c:barChart>
      <c:catAx>
        <c:axId val="31250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2507984"/>
        <c:crosses val="autoZero"/>
        <c:auto val="1"/>
        <c:lblAlgn val="ctr"/>
        <c:lblOffset val="100"/>
        <c:noMultiLvlLbl val="0"/>
      </c:catAx>
      <c:valAx>
        <c:axId val="3125079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siZFAND3!$M$57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2507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10-PC141\Profils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31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42415</v>
      </c>
    </row>
    <row r="2" spans="1:20" s="3" customFormat="1" x14ac:dyDescent="0.2">
      <c r="A2" s="1" t="s">
        <v>1</v>
      </c>
      <c r="B2" s="3">
        <v>93</v>
      </c>
      <c r="C2" s="4"/>
      <c r="E2" s="5" t="s">
        <v>2</v>
      </c>
    </row>
    <row r="3" spans="1:20" s="3" customFormat="1" x14ac:dyDescent="0.2">
      <c r="A3" s="1" t="s">
        <v>3</v>
      </c>
      <c r="B3" s="3" t="s">
        <v>4</v>
      </c>
      <c r="D3" s="6" t="s">
        <v>5</v>
      </c>
      <c r="E3" s="76">
        <v>238680</v>
      </c>
      <c r="F3" s="76">
        <v>252536</v>
      </c>
      <c r="H3" s="76"/>
      <c r="I3" s="76"/>
    </row>
    <row r="4" spans="1:20" s="3" customFormat="1" ht="15" x14ac:dyDescent="0.25">
      <c r="A4" s="1"/>
      <c r="D4" s="6" t="s">
        <v>6</v>
      </c>
      <c r="E4" s="84">
        <v>363992</v>
      </c>
      <c r="F4" s="84">
        <v>369464</v>
      </c>
      <c r="H4" s="84"/>
      <c r="I4" s="84"/>
    </row>
    <row r="5" spans="1:20" s="3" customFormat="1" x14ac:dyDescent="0.2">
      <c r="A5" s="1"/>
      <c r="D5" s="7"/>
      <c r="E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81">
        <v>0</v>
      </c>
      <c r="B8" s="17">
        <v>0</v>
      </c>
      <c r="C8" s="11">
        <v>6.7000000000000004E-2</v>
      </c>
      <c r="D8" s="11">
        <v>7.4999999999999997E-2</v>
      </c>
      <c r="E8" s="18">
        <f t="shared" ref="E8:E13" si="0">AVERAGE(C8:D8)</f>
        <v>7.1000000000000008E-2</v>
      </c>
      <c r="F8" s="19"/>
      <c r="G8" s="17"/>
      <c r="H8" s="17"/>
      <c r="N8" s="11"/>
      <c r="O8" s="11"/>
      <c r="P8" s="11"/>
    </row>
    <row r="9" spans="1:20" ht="15" x14ac:dyDescent="0.3">
      <c r="A9" s="81">
        <v>3</v>
      </c>
      <c r="B9" s="19">
        <f>A9/23</f>
        <v>0.13043478260869565</v>
      </c>
      <c r="C9" s="11">
        <v>0.09</v>
      </c>
      <c r="D9" s="11">
        <v>0.1</v>
      </c>
      <c r="E9" s="18">
        <f t="shared" si="0"/>
        <v>9.5000000000000001E-2</v>
      </c>
      <c r="F9" s="19">
        <f>(E9-$E$8)</f>
        <v>2.3999999999999994E-2</v>
      </c>
      <c r="G9" s="19">
        <f>LOG(B9)</f>
        <v>-0.88460658129793046</v>
      </c>
      <c r="H9" s="19">
        <f>LOG(F9)</f>
        <v>-1.6197887582883941</v>
      </c>
      <c r="N9" s="11"/>
      <c r="O9" s="11"/>
      <c r="P9" s="11"/>
    </row>
    <row r="10" spans="1:20" ht="15" x14ac:dyDescent="0.3">
      <c r="A10" s="81">
        <v>9.74</v>
      </c>
      <c r="B10" s="19">
        <f t="shared" ref="B10:B13" si="1">A10/23</f>
        <v>0.42347826086956525</v>
      </c>
      <c r="C10" s="11">
        <v>0.16200000000000001</v>
      </c>
      <c r="D10" s="11">
        <v>0.16</v>
      </c>
      <c r="E10" s="18">
        <f t="shared" si="0"/>
        <v>0.161</v>
      </c>
      <c r="F10" s="19">
        <f>(E10-$E$8)</f>
        <v>0.09</v>
      </c>
      <c r="G10" s="19">
        <f>LOG(B10)</f>
        <v>-0.37316887913897734</v>
      </c>
      <c r="H10" s="19">
        <f>LOG(F10)</f>
        <v>-1.0457574905606752</v>
      </c>
      <c r="N10" s="11"/>
      <c r="O10" s="11"/>
      <c r="P10" s="11"/>
    </row>
    <row r="11" spans="1:20" ht="15" x14ac:dyDescent="0.3">
      <c r="A11" s="81">
        <v>29.8</v>
      </c>
      <c r="B11" s="19">
        <f t="shared" si="1"/>
        <v>1.2956521739130435</v>
      </c>
      <c r="C11" s="11">
        <v>0.35399999999999998</v>
      </c>
      <c r="D11" s="11">
        <v>0.35799999999999998</v>
      </c>
      <c r="E11" s="18">
        <f t="shared" si="0"/>
        <v>0.35599999999999998</v>
      </c>
      <c r="F11" s="19">
        <f>(E11-$E$8)</f>
        <v>0.28499999999999998</v>
      </c>
      <c r="G11" s="19">
        <f>LOG(B11)</f>
        <v>0.11248842805866238</v>
      </c>
      <c r="H11" s="19">
        <f>LOG(F11)</f>
        <v>-0.54515513999148979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81">
        <v>104</v>
      </c>
      <c r="B12" s="19">
        <f t="shared" si="1"/>
        <v>4.5217391304347823</v>
      </c>
      <c r="C12" s="11">
        <v>1.0980000000000001</v>
      </c>
      <c r="D12" s="11">
        <v>1.1459999999999999</v>
      </c>
      <c r="E12" s="18">
        <f t="shared" si="0"/>
        <v>1.1219999999999999</v>
      </c>
      <c r="F12" s="19">
        <f>(E12-$E$8)</f>
        <v>1.0509999999999999</v>
      </c>
      <c r="G12" s="19">
        <f>LOG(B12)</f>
        <v>0.65530550328118742</v>
      </c>
      <c r="H12" s="19">
        <f>LOG(F12)</f>
        <v>2.1602716028242194E-2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81">
        <v>207</v>
      </c>
      <c r="B13" s="19">
        <f t="shared" si="1"/>
        <v>9</v>
      </c>
      <c r="C13" s="11">
        <v>2.0329999999999999</v>
      </c>
      <c r="D13" s="11">
        <v>2.0350000000000001</v>
      </c>
      <c r="E13" s="18">
        <f t="shared" si="0"/>
        <v>2.0339999999999998</v>
      </c>
      <c r="F13" s="19">
        <f>(E13-$E$8)</f>
        <v>1.9629999999999999</v>
      </c>
      <c r="G13" s="19">
        <f>LOG(B13)</f>
        <v>0.95424250943932487</v>
      </c>
      <c r="H13" s="19">
        <f>LOG(F13)</f>
        <v>0.29292029960000615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1.0417025550621133</v>
      </c>
      <c r="N15" s="11"/>
    </row>
    <row r="16" spans="1:20" ht="15" x14ac:dyDescent="0.25">
      <c r="A16" s="12" t="s">
        <v>15</v>
      </c>
      <c r="B16" s="18">
        <f>INTERCEPT(H9:H13,G9:G13)</f>
        <v>-0.67596004453009839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 s="11">
        <v>0.57499999999999996</v>
      </c>
      <c r="C22" s="11">
        <v>0.59</v>
      </c>
      <c r="D22" s="34">
        <f t="shared" ref="D22:D27" si="2">AVERAGE(B22:C22)</f>
        <v>0.58250000000000002</v>
      </c>
      <c r="E22" s="34">
        <f t="shared" ref="E22:E27" si="3">D22-E$8</f>
        <v>0.51150000000000007</v>
      </c>
      <c r="F22" s="34">
        <f>LOG(E22)</f>
        <v>-0.29115436195182098</v>
      </c>
      <c r="G22" s="35">
        <f>(F22-$B$16)/$B$15</f>
        <v>0.36940072836370524</v>
      </c>
      <c r="H22" s="35">
        <f>10^G22</f>
        <v>2.3409963058174474</v>
      </c>
      <c r="I22" s="36">
        <v>500</v>
      </c>
      <c r="J22" s="37">
        <f>(H22*I22)</f>
        <v>1170.4981529087238</v>
      </c>
      <c r="K22" s="37">
        <f>(0.05*J22/1000)*1000</f>
        <v>58.524907645436194</v>
      </c>
      <c r="L22" s="38">
        <f>K22+K40+K50</f>
        <v>61.184312825007233</v>
      </c>
      <c r="M22" s="39">
        <f>(L22*1000000/50000)/1000</f>
        <v>1.2236862565001445</v>
      </c>
      <c r="N22" s="40"/>
    </row>
    <row r="23" spans="1:17" ht="15" x14ac:dyDescent="0.3">
      <c r="B23" s="11">
        <v>0.55400000000000005</v>
      </c>
      <c r="C23" s="11">
        <v>0.57899999999999996</v>
      </c>
      <c r="D23" s="34">
        <f t="shared" si="2"/>
        <v>0.5665</v>
      </c>
      <c r="E23" s="34">
        <f t="shared" si="3"/>
        <v>0.4955</v>
      </c>
      <c r="F23" s="34">
        <f t="shared" ref="F23:F27" si="4">LOG(E23)</f>
        <v>-0.30495634117870585</v>
      </c>
      <c r="G23" s="35">
        <f t="shared" ref="G23:G27" si="5">(F23-$B$16)/$B$15</f>
        <v>0.3561512847871155</v>
      </c>
      <c r="H23" s="35">
        <f t="shared" ref="H23:H27" si="6">10^G23</f>
        <v>2.2706556881769062</v>
      </c>
      <c r="I23" s="36">
        <v>500</v>
      </c>
      <c r="J23" s="37">
        <f t="shared" ref="J23:J27" si="7">(H23*I23)</f>
        <v>1135.327844088453</v>
      </c>
      <c r="K23" s="37">
        <f t="shared" ref="K23:K27" si="8">(0.05*J23/1000)*1000</f>
        <v>56.766392204422658</v>
      </c>
      <c r="L23" s="38">
        <f>K23+K41+K51</f>
        <v>58.934681505863239</v>
      </c>
      <c r="M23" s="39">
        <f t="shared" ref="M23:M27" si="9">(L23*1000000/50000)/1000</f>
        <v>1.1786936301172648</v>
      </c>
      <c r="N23" s="40"/>
    </row>
    <row r="24" spans="1:17" ht="15" x14ac:dyDescent="0.3">
      <c r="B24" s="11">
        <v>0.49199999999999999</v>
      </c>
      <c r="C24" s="11">
        <v>0.51100000000000001</v>
      </c>
      <c r="D24" s="34">
        <f t="shared" si="2"/>
        <v>0.50150000000000006</v>
      </c>
      <c r="E24" s="34">
        <f t="shared" si="3"/>
        <v>0.43050000000000005</v>
      </c>
      <c r="F24" s="34">
        <f t="shared" si="4"/>
        <v>-0.36602684421032639</v>
      </c>
      <c r="G24" s="35">
        <f t="shared" si="5"/>
        <v>0.29752562169850078</v>
      </c>
      <c r="H24" s="35">
        <f t="shared" si="6"/>
        <v>1.9839266974032246</v>
      </c>
      <c r="I24" s="36">
        <v>500</v>
      </c>
      <c r="J24" s="37">
        <f t="shared" si="7"/>
        <v>991.96334870161229</v>
      </c>
      <c r="K24" s="37">
        <f t="shared" si="8"/>
        <v>49.598167435080619</v>
      </c>
      <c r="L24" s="38">
        <f t="shared" ref="L24:L27" si="10">K24+K42+K52</f>
        <v>52.12548327670207</v>
      </c>
      <c r="M24" s="39">
        <f t="shared" si="9"/>
        <v>1.0425096655340416</v>
      </c>
      <c r="N24" s="40"/>
    </row>
    <row r="25" spans="1:17" ht="15" x14ac:dyDescent="0.3">
      <c r="A25" s="8" t="s">
        <v>30</v>
      </c>
      <c r="B25" s="11">
        <v>0.50900000000000001</v>
      </c>
      <c r="C25" s="11">
        <v>0.497</v>
      </c>
      <c r="D25" s="34">
        <f t="shared" si="2"/>
        <v>0.503</v>
      </c>
      <c r="E25" s="34">
        <f t="shared" si="3"/>
        <v>0.432</v>
      </c>
      <c r="F25" s="34">
        <f t="shared" si="4"/>
        <v>-0.3645162531850879</v>
      </c>
      <c r="G25" s="35">
        <f t="shared" si="5"/>
        <v>0.29897573912203768</v>
      </c>
      <c r="H25" s="35">
        <f t="shared" si="6"/>
        <v>1.9905621376341449</v>
      </c>
      <c r="I25" s="36">
        <v>500</v>
      </c>
      <c r="J25" s="37">
        <f t="shared" si="7"/>
        <v>995.28106881707242</v>
      </c>
      <c r="K25" s="37">
        <f t="shared" si="8"/>
        <v>49.764053440853623</v>
      </c>
      <c r="L25" s="38">
        <f t="shared" si="10"/>
        <v>55.960961338090833</v>
      </c>
      <c r="M25" s="39">
        <f t="shared" si="9"/>
        <v>1.1192192267618166</v>
      </c>
      <c r="N25" s="40"/>
    </row>
    <row r="26" spans="1:17" ht="15" x14ac:dyDescent="0.3">
      <c r="B26" s="11">
        <v>0.48499999999999999</v>
      </c>
      <c r="C26" s="11">
        <v>0.49099999999999999</v>
      </c>
      <c r="D26" s="34">
        <f t="shared" si="2"/>
        <v>0.48799999999999999</v>
      </c>
      <c r="E26" s="34">
        <f t="shared" si="3"/>
        <v>0.41699999999999998</v>
      </c>
      <c r="F26" s="34">
        <f t="shared" si="4"/>
        <v>-0.37986394502624249</v>
      </c>
      <c r="G26" s="35">
        <f t="shared" si="5"/>
        <v>0.28424246255803864</v>
      </c>
      <c r="H26" s="35">
        <f t="shared" si="6"/>
        <v>1.9241656728418717</v>
      </c>
      <c r="I26" s="36">
        <v>500</v>
      </c>
      <c r="J26" s="37">
        <f t="shared" si="7"/>
        <v>962.08283642093579</v>
      </c>
      <c r="K26" s="37">
        <f t="shared" si="8"/>
        <v>48.104141821046795</v>
      </c>
      <c r="L26" s="38">
        <f t="shared" si="10"/>
        <v>54.324171986034806</v>
      </c>
      <c r="M26" s="39">
        <f t="shared" si="9"/>
        <v>1.0864834397206959</v>
      </c>
      <c r="N26" s="40"/>
    </row>
    <row r="27" spans="1:17" ht="15" x14ac:dyDescent="0.3">
      <c r="B27" s="11">
        <v>0.48399999999999999</v>
      </c>
      <c r="C27" s="11">
        <v>0.48399999999999999</v>
      </c>
      <c r="D27" s="34">
        <f t="shared" si="2"/>
        <v>0.48399999999999999</v>
      </c>
      <c r="E27" s="34">
        <f t="shared" si="3"/>
        <v>0.41299999999999998</v>
      </c>
      <c r="F27" s="34">
        <f t="shared" si="4"/>
        <v>-0.38404994834359901</v>
      </c>
      <c r="G27" s="35">
        <f t="shared" si="5"/>
        <v>0.28022403781959981</v>
      </c>
      <c r="H27" s="35">
        <f t="shared" si="6"/>
        <v>1.9064439342179365</v>
      </c>
      <c r="I27" s="36">
        <v>500</v>
      </c>
      <c r="J27" s="37">
        <f t="shared" si="7"/>
        <v>953.22196710896822</v>
      </c>
      <c r="K27" s="37">
        <f t="shared" si="8"/>
        <v>47.661098355448416</v>
      </c>
      <c r="L27" s="38">
        <f t="shared" si="10"/>
        <v>54.55515424365467</v>
      </c>
      <c r="M27" s="39">
        <f t="shared" si="9"/>
        <v>1.0911030848730934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 t="s">
        <v>19</v>
      </c>
      <c r="C29" s="73" t="s">
        <v>19</v>
      </c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 s="11">
        <v>0.57499999999999996</v>
      </c>
      <c r="C31" s="11">
        <v>0.59</v>
      </c>
      <c r="D31" s="34">
        <f t="shared" ref="D31:D36" si="11">AVERAGE(B31:C31)</f>
        <v>0.58250000000000002</v>
      </c>
      <c r="E31" s="34">
        <f t="shared" ref="E31:E36" si="12">D31-E$8</f>
        <v>0.51150000000000007</v>
      </c>
      <c r="F31" s="34">
        <f>LOG(E31)</f>
        <v>-0.29115436195182098</v>
      </c>
      <c r="G31" s="35">
        <f>(F31-$B$16)/$B$15</f>
        <v>0.36940072836370524</v>
      </c>
      <c r="H31" s="35">
        <f>10^G31</f>
        <v>2.3409963058174474</v>
      </c>
      <c r="I31" s="36">
        <v>500</v>
      </c>
      <c r="J31" s="37">
        <f>(H31*I31)</f>
        <v>1170.4981529087238</v>
      </c>
      <c r="K31" s="37">
        <f>(0.05*J31/1000)*1000</f>
        <v>58.524907645436194</v>
      </c>
      <c r="L31" s="38">
        <f>K31+K50</f>
        <v>60.060159243694997</v>
      </c>
      <c r="M31" s="39">
        <f>(L31*1000000/50000)/1000</f>
        <v>1.2012031848739</v>
      </c>
      <c r="N31" s="43"/>
      <c r="Q31" s="11"/>
    </row>
    <row r="32" spans="1:17" ht="15" x14ac:dyDescent="0.3">
      <c r="B32" s="11">
        <v>0.55400000000000005</v>
      </c>
      <c r="C32" s="11">
        <v>0.57899999999999996</v>
      </c>
      <c r="D32" s="34">
        <f t="shared" si="11"/>
        <v>0.5665</v>
      </c>
      <c r="E32" s="34">
        <f t="shared" si="12"/>
        <v>0.4955</v>
      </c>
      <c r="F32" s="34">
        <f t="shared" ref="F32:F36" si="13">LOG(E32)</f>
        <v>-0.30495634117870585</v>
      </c>
      <c r="G32" s="35">
        <f t="shared" ref="G32:G36" si="14">(F32-$B$16)/$B$15</f>
        <v>0.3561512847871155</v>
      </c>
      <c r="H32" s="35">
        <f t="shared" ref="H32:H36" si="15">10^G32</f>
        <v>2.2706556881769062</v>
      </c>
      <c r="I32" s="36">
        <v>500</v>
      </c>
      <c r="J32" s="37">
        <f t="shared" ref="J32:J36" si="16">(H32*I32)</f>
        <v>1135.327844088453</v>
      </c>
      <c r="K32" s="37">
        <f t="shared" ref="K32:K36" si="17">(0.05*J32/1000)*1000</f>
        <v>56.766392204422658</v>
      </c>
      <c r="L32" s="38">
        <f>K32+K51</f>
        <v>58.096759821689361</v>
      </c>
      <c r="M32" s="39">
        <f t="shared" ref="M32:M36" si="18">(L32*1000000/50000)/1000</f>
        <v>1.1619351964337872</v>
      </c>
      <c r="N32" s="44"/>
      <c r="Q32" s="11"/>
    </row>
    <row r="33" spans="1:19" ht="15" x14ac:dyDescent="0.3">
      <c r="B33" s="11">
        <v>0.49199999999999999</v>
      </c>
      <c r="C33" s="11">
        <v>0.51100000000000001</v>
      </c>
      <c r="D33" s="34">
        <f t="shared" si="11"/>
        <v>0.50150000000000006</v>
      </c>
      <c r="E33" s="34">
        <f t="shared" si="12"/>
        <v>0.43050000000000005</v>
      </c>
      <c r="F33" s="34">
        <f t="shared" si="13"/>
        <v>-0.36602684421032639</v>
      </c>
      <c r="G33" s="35">
        <f t="shared" si="14"/>
        <v>0.29752562169850078</v>
      </c>
      <c r="H33" s="35">
        <f t="shared" si="15"/>
        <v>1.9839266974032246</v>
      </c>
      <c r="I33" s="36">
        <v>500</v>
      </c>
      <c r="J33" s="37">
        <f t="shared" si="16"/>
        <v>991.96334870161229</v>
      </c>
      <c r="K33" s="37">
        <f t="shared" si="17"/>
        <v>49.598167435080619</v>
      </c>
      <c r="L33" s="38">
        <f t="shared" ref="L33:L36" si="19">K33+K52</f>
        <v>51.049417547034729</v>
      </c>
      <c r="M33" s="39">
        <f t="shared" si="18"/>
        <v>1.0209883509406945</v>
      </c>
      <c r="N33" s="44"/>
      <c r="Q33" s="11"/>
    </row>
    <row r="34" spans="1:19" ht="15" x14ac:dyDescent="0.3">
      <c r="A34" s="8" t="s">
        <v>30</v>
      </c>
      <c r="B34" s="11">
        <v>0.50900000000000001</v>
      </c>
      <c r="C34" s="11">
        <v>0.497</v>
      </c>
      <c r="D34" s="34">
        <f t="shared" si="11"/>
        <v>0.503</v>
      </c>
      <c r="E34" s="34">
        <f t="shared" si="12"/>
        <v>0.432</v>
      </c>
      <c r="F34" s="34">
        <f t="shared" si="13"/>
        <v>-0.3645162531850879</v>
      </c>
      <c r="G34" s="35">
        <f t="shared" si="14"/>
        <v>0.29897573912203768</v>
      </c>
      <c r="H34" s="35">
        <f t="shared" si="15"/>
        <v>1.9905621376341449</v>
      </c>
      <c r="I34" s="36">
        <v>500</v>
      </c>
      <c r="J34" s="37">
        <f t="shared" si="16"/>
        <v>995.28106881707242</v>
      </c>
      <c r="K34" s="37">
        <f t="shared" si="17"/>
        <v>49.764053440853623</v>
      </c>
      <c r="L34" s="38">
        <f t="shared" si="19"/>
        <v>53.720293192470756</v>
      </c>
      <c r="M34" s="39">
        <f t="shared" si="18"/>
        <v>1.0744058638494152</v>
      </c>
      <c r="N34" s="44"/>
      <c r="Q34" s="11"/>
    </row>
    <row r="35" spans="1:19" ht="15" x14ac:dyDescent="0.3">
      <c r="B35" s="11">
        <v>0.48499999999999999</v>
      </c>
      <c r="C35" s="11">
        <v>0.49099999999999999</v>
      </c>
      <c r="D35" s="34">
        <f t="shared" si="11"/>
        <v>0.48799999999999999</v>
      </c>
      <c r="E35" s="34">
        <f t="shared" si="12"/>
        <v>0.41699999999999998</v>
      </c>
      <c r="F35" s="34">
        <f t="shared" si="13"/>
        <v>-0.37986394502624249</v>
      </c>
      <c r="G35" s="35">
        <f t="shared" si="14"/>
        <v>0.28424246255803864</v>
      </c>
      <c r="H35" s="35">
        <f t="shared" si="15"/>
        <v>1.9241656728418717</v>
      </c>
      <c r="I35" s="36">
        <v>500</v>
      </c>
      <c r="J35" s="37">
        <f t="shared" si="16"/>
        <v>962.08283642093579</v>
      </c>
      <c r="K35" s="37">
        <f t="shared" si="17"/>
        <v>48.104141821046795</v>
      </c>
      <c r="L35" s="38">
        <f t="shared" si="19"/>
        <v>51.990219573294247</v>
      </c>
      <c r="M35" s="39">
        <f t="shared" si="18"/>
        <v>1.039804391465885</v>
      </c>
      <c r="N35" s="44"/>
      <c r="Q35" s="11"/>
      <c r="S35" s="11"/>
    </row>
    <row r="36" spans="1:19" ht="15" x14ac:dyDescent="0.3">
      <c r="B36" s="11">
        <v>0.48399999999999999</v>
      </c>
      <c r="C36" s="11">
        <v>0.48399999999999999</v>
      </c>
      <c r="D36" s="34">
        <f t="shared" si="11"/>
        <v>0.48399999999999999</v>
      </c>
      <c r="E36" s="34">
        <f t="shared" si="12"/>
        <v>0.41299999999999998</v>
      </c>
      <c r="F36" s="34">
        <f t="shared" si="13"/>
        <v>-0.38404994834359901</v>
      </c>
      <c r="G36" s="35">
        <f t="shared" si="14"/>
        <v>0.28022403781959981</v>
      </c>
      <c r="H36" s="35">
        <f t="shared" si="15"/>
        <v>1.9064439342179365</v>
      </c>
      <c r="I36" s="36">
        <v>500</v>
      </c>
      <c r="J36" s="37">
        <f t="shared" si="16"/>
        <v>953.22196710896822</v>
      </c>
      <c r="K36" s="37">
        <f t="shared" si="17"/>
        <v>47.661098355448416</v>
      </c>
      <c r="L36" s="38">
        <f t="shared" si="19"/>
        <v>51.526117245491974</v>
      </c>
      <c r="M36" s="39">
        <f t="shared" si="18"/>
        <v>1.0305223449098393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 t="s">
        <v>19</v>
      </c>
      <c r="C39" s="75" t="s">
        <v>19</v>
      </c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 s="11">
        <v>0.214</v>
      </c>
      <c r="C40" s="11">
        <v>0.22</v>
      </c>
      <c r="D40" s="34">
        <f>AVERAGE(B40,C40)</f>
        <v>0.217</v>
      </c>
      <c r="E40" s="34">
        <f t="shared" ref="E40:E45" si="20">D40-E$8</f>
        <v>0.14599999999999999</v>
      </c>
      <c r="F40" s="34">
        <f t="shared" ref="F40:F45" si="21">LOG(E40)</f>
        <v>-0.83564714421556296</v>
      </c>
      <c r="G40" s="35">
        <f t="shared" ref="G40:G45" si="22">(F40-$B$16)/$B$15</f>
        <v>-0.1532943342698655</v>
      </c>
      <c r="H40" s="34">
        <f t="shared" ref="H40:H45" si="23">10^G40</f>
        <v>0.70259598832014558</v>
      </c>
      <c r="I40" s="48">
        <v>16</v>
      </c>
      <c r="J40" s="49">
        <f t="shared" ref="J40:J45" si="24">H40*I40</f>
        <v>11.241535813122329</v>
      </c>
      <c r="K40" s="37">
        <f>(0.1*J40/1000)*1000</f>
        <v>1.124153581312233</v>
      </c>
      <c r="L40" s="50">
        <f>K40*100/L22</f>
        <v>1.8373232114699329</v>
      </c>
      <c r="M40" s="51">
        <f>AVERAGE(L40:L42)</f>
        <v>1.7744930147909586</v>
      </c>
      <c r="N40" s="52">
        <f>STDEV(L40:L42)</f>
        <v>0.32587250813197688</v>
      </c>
      <c r="R40" s="11"/>
      <c r="S40" s="11"/>
    </row>
    <row r="41" spans="1:19" ht="15" x14ac:dyDescent="0.3">
      <c r="B41" s="11">
        <v>0.17499999999999999</v>
      </c>
      <c r="C41" s="11">
        <v>0.182</v>
      </c>
      <c r="D41" s="34">
        <f>AVERAGE(B41,C41)</f>
        <v>0.17849999999999999</v>
      </c>
      <c r="E41" s="34">
        <f t="shared" si="20"/>
        <v>0.10749999999999998</v>
      </c>
      <c r="F41" s="34">
        <f t="shared" si="21"/>
        <v>-0.96859153574837598</v>
      </c>
      <c r="G41" s="35">
        <f t="shared" si="22"/>
        <v>-0.28091655319097197</v>
      </c>
      <c r="H41" s="34">
        <f t="shared" si="23"/>
        <v>0.52370105260867517</v>
      </c>
      <c r="I41" s="48">
        <v>16</v>
      </c>
      <c r="J41" s="49">
        <f t="shared" si="24"/>
        <v>8.3792168417388027</v>
      </c>
      <c r="K41" s="37">
        <f t="shared" ref="K41:K45" si="25">(0.1*J41/1000)*1000</f>
        <v>0.83792168417388035</v>
      </c>
      <c r="L41" s="50">
        <f t="shared" ref="L41:L45" si="26">K41*100/L23</f>
        <v>1.4217802875383623</v>
      </c>
      <c r="M41" s="51"/>
      <c r="N41" s="52"/>
      <c r="R41" s="11"/>
      <c r="S41" s="11"/>
    </row>
    <row r="42" spans="1:19" s="24" customFormat="1" ht="15" x14ac:dyDescent="0.3">
      <c r="A42" s="8"/>
      <c r="B42" s="11">
        <v>0.20499999999999999</v>
      </c>
      <c r="C42" s="11">
        <v>0.216</v>
      </c>
      <c r="D42" s="34">
        <f>AVERAGE(B42,C42)</f>
        <v>0.21049999999999999</v>
      </c>
      <c r="E42" s="34">
        <f t="shared" si="20"/>
        <v>0.13949999999999999</v>
      </c>
      <c r="F42" s="34">
        <f t="shared" si="21"/>
        <v>-0.85542579239038363</v>
      </c>
      <c r="G42" s="35">
        <f t="shared" si="22"/>
        <v>-0.17228118236648107</v>
      </c>
      <c r="H42" s="34">
        <f t="shared" si="23"/>
        <v>0.67254108104208854</v>
      </c>
      <c r="I42" s="48">
        <v>16</v>
      </c>
      <c r="J42" s="49">
        <f t="shared" si="24"/>
        <v>10.760657296673417</v>
      </c>
      <c r="K42" s="37">
        <f t="shared" si="25"/>
        <v>1.0760657296673417</v>
      </c>
      <c r="L42" s="50">
        <f t="shared" si="26"/>
        <v>2.0643755453645807</v>
      </c>
      <c r="M42" s="51"/>
      <c r="N42" s="52"/>
      <c r="R42" s="11"/>
      <c r="S42" s="11"/>
    </row>
    <row r="43" spans="1:19" ht="15" x14ac:dyDescent="0.3">
      <c r="A43" s="8" t="s">
        <v>38</v>
      </c>
      <c r="B43" s="11">
        <v>0.35899999999999999</v>
      </c>
      <c r="C43" s="11">
        <v>0.38200000000000001</v>
      </c>
      <c r="D43" s="34">
        <f t="shared" ref="D43:D45" si="27">AVERAGE(B43,C43)</f>
        <v>0.3705</v>
      </c>
      <c r="E43" s="34">
        <f t="shared" si="20"/>
        <v>0.29949999999999999</v>
      </c>
      <c r="F43" s="34">
        <f t="shared" si="21"/>
        <v>-0.52360317327466988</v>
      </c>
      <c r="G43" s="35">
        <f t="shared" si="22"/>
        <v>0.14625755741411614</v>
      </c>
      <c r="H43" s="34">
        <f t="shared" si="23"/>
        <v>1.4004175910125471</v>
      </c>
      <c r="I43" s="48">
        <v>16</v>
      </c>
      <c r="J43" s="49">
        <f t="shared" si="24"/>
        <v>22.406681456200754</v>
      </c>
      <c r="K43" s="37">
        <f t="shared" si="25"/>
        <v>2.2406681456200754</v>
      </c>
      <c r="L43" s="50">
        <f t="shared" si="26"/>
        <v>4.0039843706096674</v>
      </c>
      <c r="M43" s="51">
        <f>AVERAGE(L43:L45)</f>
        <v>4.6175246277720374</v>
      </c>
      <c r="N43" s="52">
        <f>STDEV(L43:L45)</f>
        <v>0.8225861337810807</v>
      </c>
      <c r="R43" s="11"/>
      <c r="S43" s="11"/>
    </row>
    <row r="44" spans="1:19" ht="15" x14ac:dyDescent="0.3">
      <c r="A44" s="53"/>
      <c r="B44" s="11">
        <v>0.38</v>
      </c>
      <c r="C44" s="11">
        <v>0.38700000000000001</v>
      </c>
      <c r="D44" s="34">
        <f t="shared" si="27"/>
        <v>0.38350000000000001</v>
      </c>
      <c r="E44" s="34">
        <f t="shared" si="20"/>
        <v>0.3125</v>
      </c>
      <c r="F44" s="34">
        <f t="shared" si="21"/>
        <v>-0.50514997831990593</v>
      </c>
      <c r="G44" s="35">
        <f t="shared" si="22"/>
        <v>0.16397201425699451</v>
      </c>
      <c r="H44" s="34">
        <f t="shared" si="23"/>
        <v>1.4587202579628495</v>
      </c>
      <c r="I44" s="48">
        <v>16</v>
      </c>
      <c r="J44" s="49">
        <f t="shared" si="24"/>
        <v>23.339524127405593</v>
      </c>
      <c r="K44" s="37">
        <f t="shared" si="25"/>
        <v>2.3339524127405595</v>
      </c>
      <c r="L44" s="50">
        <f t="shared" si="26"/>
        <v>4.2963423599729271</v>
      </c>
      <c r="M44" s="51"/>
      <c r="N44" s="52"/>
    </row>
    <row r="45" spans="1:19" ht="15" x14ac:dyDescent="0.3">
      <c r="A45" s="54"/>
      <c r="B45" s="11">
        <v>0.48</v>
      </c>
      <c r="C45" s="11">
        <v>0.48199999999999998</v>
      </c>
      <c r="D45" s="34">
        <f t="shared" si="27"/>
        <v>0.48099999999999998</v>
      </c>
      <c r="E45" s="34">
        <f t="shared" si="20"/>
        <v>0.41</v>
      </c>
      <c r="F45" s="34">
        <f t="shared" si="21"/>
        <v>-0.38721614328026455</v>
      </c>
      <c r="G45" s="35">
        <f t="shared" si="22"/>
        <v>0.27718459539788398</v>
      </c>
      <c r="H45" s="34">
        <f t="shared" si="23"/>
        <v>1.8931481238516845</v>
      </c>
      <c r="I45" s="48">
        <v>16</v>
      </c>
      <c r="J45" s="49">
        <f t="shared" si="24"/>
        <v>30.290369981626952</v>
      </c>
      <c r="K45" s="37">
        <f t="shared" si="25"/>
        <v>3.0290369981626952</v>
      </c>
      <c r="L45" s="50">
        <f t="shared" si="26"/>
        <v>5.5522471527335178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 t="s">
        <v>19</v>
      </c>
      <c r="C49" s="75" t="s">
        <v>19</v>
      </c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 s="11">
        <v>0.27</v>
      </c>
      <c r="C50" s="11">
        <v>0.27600000000000002</v>
      </c>
      <c r="D50" s="34">
        <f t="shared" ref="D50:D52" si="28">AVERAGE(B50,C50)</f>
        <v>0.27300000000000002</v>
      </c>
      <c r="E50" s="34">
        <f t="shared" ref="E50:E55" si="29">D50-E$8</f>
        <v>0.20200000000000001</v>
      </c>
      <c r="F50" s="34">
        <f t="shared" ref="F50:F55" si="30">LOG(E50)</f>
        <v>-0.69464863055337622</v>
      </c>
      <c r="G50" s="35">
        <f t="shared" ref="G50:G55" si="31">(F50-$B$16)/$B$15</f>
        <v>-1.7940424483420311E-2</v>
      </c>
      <c r="H50" s="34">
        <f t="shared" ref="H50:H55" si="32">10^G50</f>
        <v>0.95953224891175282</v>
      </c>
      <c r="I50" s="48">
        <v>16</v>
      </c>
      <c r="J50" s="49">
        <f t="shared" ref="J50:J55" si="33">H50*I50</f>
        <v>15.352515982588045</v>
      </c>
      <c r="K50" s="37">
        <f>(0.1*J50/1000)*1000</f>
        <v>1.5352515982588046</v>
      </c>
      <c r="L50" s="50">
        <f t="shared" ref="L50:L55" si="34">K50*100/L31</f>
        <v>2.5561896897900289</v>
      </c>
      <c r="M50" s="51">
        <f>AVERAGE(L50:L52)</f>
        <v>2.5629801948119684</v>
      </c>
      <c r="N50" s="52">
        <f>STDEV(L50:L52)</f>
        <v>0.27652092230561365</v>
      </c>
      <c r="O50" s="10">
        <f>L50/L40</f>
        <v>1.3912574955959838</v>
      </c>
      <c r="P50" s="51">
        <f>AVERAGE(O50:O52)</f>
        <v>1.4596491037576991</v>
      </c>
      <c r="Q50" s="52">
        <f>STDEV(O50:O52)</f>
        <v>0.13091767790671374</v>
      </c>
      <c r="S50" s="11"/>
      <c r="T50" s="11"/>
    </row>
    <row r="51" spans="1:25" ht="15" x14ac:dyDescent="0.3">
      <c r="B51" s="11">
        <v>0.23899999999999999</v>
      </c>
      <c r="C51" s="11">
        <v>0.251</v>
      </c>
      <c r="D51" s="34">
        <f t="shared" si="28"/>
        <v>0.245</v>
      </c>
      <c r="E51" s="34">
        <f t="shared" si="29"/>
        <v>0.17399999999999999</v>
      </c>
      <c r="F51" s="34">
        <f t="shared" si="30"/>
        <v>-0.75945075171740029</v>
      </c>
      <c r="G51" s="35">
        <f t="shared" si="31"/>
        <v>-8.0148317561075405E-2</v>
      </c>
      <c r="H51" s="34">
        <f t="shared" si="32"/>
        <v>0.83147976079168762</v>
      </c>
      <c r="I51" s="48">
        <v>16</v>
      </c>
      <c r="J51" s="49">
        <f t="shared" si="33"/>
        <v>13.303676172667002</v>
      </c>
      <c r="K51" s="37">
        <f t="shared" ref="K51:K55" si="35">(0.1*J51/1000)*1000</f>
        <v>1.3303676172667003</v>
      </c>
      <c r="L51" s="50">
        <f t="shared" si="34"/>
        <v>2.2899170648240386</v>
      </c>
      <c r="M51" s="51"/>
      <c r="N51" s="52"/>
      <c r="O51" s="10">
        <f t="shared" ref="O51:O55" si="36">L51/L41</f>
        <v>1.6105984060228802</v>
      </c>
      <c r="P51" s="51"/>
      <c r="Q51" s="52"/>
      <c r="S51" s="11"/>
      <c r="T51" s="11"/>
    </row>
    <row r="52" spans="1:25" ht="15" x14ac:dyDescent="0.3">
      <c r="B52" s="11">
        <v>0.26300000000000001</v>
      </c>
      <c r="C52" s="11">
        <v>0.26</v>
      </c>
      <c r="D52" s="34">
        <f t="shared" si="28"/>
        <v>0.26150000000000001</v>
      </c>
      <c r="E52" s="34">
        <f t="shared" si="29"/>
        <v>0.1905</v>
      </c>
      <c r="F52" s="34">
        <f t="shared" si="30"/>
        <v>-0.72010501998836185</v>
      </c>
      <c r="G52" s="35">
        <f t="shared" si="31"/>
        <v>-4.237771640641818E-2</v>
      </c>
      <c r="H52" s="34">
        <f t="shared" si="32"/>
        <v>0.90703131997131736</v>
      </c>
      <c r="I52" s="48">
        <v>16</v>
      </c>
      <c r="J52" s="49">
        <f t="shared" si="33"/>
        <v>14.512501119541078</v>
      </c>
      <c r="K52" s="37">
        <f t="shared" si="35"/>
        <v>1.4512501119541079</v>
      </c>
      <c r="L52" s="50">
        <f t="shared" si="34"/>
        <v>2.8428338298218363</v>
      </c>
      <c r="M52" s="51"/>
      <c r="N52" s="52"/>
      <c r="O52" s="10">
        <f t="shared" si="36"/>
        <v>1.377091409654233</v>
      </c>
      <c r="P52" s="51"/>
      <c r="Q52" s="52"/>
      <c r="S52" s="11"/>
      <c r="T52" s="11"/>
    </row>
    <row r="53" spans="1:25" ht="15" x14ac:dyDescent="0.3">
      <c r="A53" s="8" t="s">
        <v>30</v>
      </c>
      <c r="B53" s="11">
        <v>0.59599999999999997</v>
      </c>
      <c r="C53" s="11">
        <v>0.629</v>
      </c>
      <c r="D53" s="34">
        <f>AVERAGE(B53:C53)</f>
        <v>0.61250000000000004</v>
      </c>
      <c r="E53" s="34">
        <f t="shared" si="29"/>
        <v>0.54150000000000009</v>
      </c>
      <c r="F53" s="34">
        <f t="shared" si="30"/>
        <v>-0.26640153903866076</v>
      </c>
      <c r="G53" s="35">
        <f t="shared" si="31"/>
        <v>0.39316261969523247</v>
      </c>
      <c r="H53" s="34">
        <f t="shared" si="32"/>
        <v>2.4726498447607077</v>
      </c>
      <c r="I53" s="48">
        <v>16</v>
      </c>
      <c r="J53" s="49">
        <f t="shared" si="33"/>
        <v>39.562397516171323</v>
      </c>
      <c r="K53" s="37">
        <f t="shared" si="35"/>
        <v>3.9562397516171326</v>
      </c>
      <c r="L53" s="50">
        <f t="shared" si="34"/>
        <v>7.3645163056772462</v>
      </c>
      <c r="M53" s="51">
        <f>AVERAGE(L53:L55)</f>
        <v>7.4467452115018951</v>
      </c>
      <c r="N53" s="52">
        <f>STDEV(L53:L55)</f>
        <v>7.2430363237965326E-2</v>
      </c>
      <c r="O53" s="10">
        <f t="shared" si="36"/>
        <v>1.8392969662256415</v>
      </c>
      <c r="P53" s="51">
        <f>AVERAGE(O53:O55)</f>
        <v>1.6433545402287668</v>
      </c>
      <c r="Q53" s="52">
        <f>STDEV(O53:O55)</f>
        <v>0.25803076521088936</v>
      </c>
      <c r="S53" s="11"/>
      <c r="T53" s="11"/>
    </row>
    <row r="54" spans="1:25" ht="15" x14ac:dyDescent="0.3">
      <c r="A54" s="53"/>
      <c r="B54" s="11">
        <v>0.60699999999999998</v>
      </c>
      <c r="C54" s="11">
        <v>0.59799999999999998</v>
      </c>
      <c r="D54" s="34">
        <f>AVERAGE(B54:C54)</f>
        <v>0.60250000000000004</v>
      </c>
      <c r="E54" s="34">
        <f t="shared" si="29"/>
        <v>0.53150000000000008</v>
      </c>
      <c r="F54" s="34">
        <f t="shared" si="30"/>
        <v>-0.27449673114068435</v>
      </c>
      <c r="G54" s="35">
        <f t="shared" si="31"/>
        <v>0.385391503014482</v>
      </c>
      <c r="H54" s="34">
        <f t="shared" si="32"/>
        <v>2.428798595154658</v>
      </c>
      <c r="I54" s="48">
        <v>16</v>
      </c>
      <c r="J54" s="49">
        <f t="shared" si="33"/>
        <v>38.860777522474528</v>
      </c>
      <c r="K54" s="37">
        <f t="shared" si="35"/>
        <v>3.886077752247453</v>
      </c>
      <c r="L54" s="50">
        <f t="shared" si="34"/>
        <v>7.4746323138123651</v>
      </c>
      <c r="M54" s="51"/>
      <c r="N54" s="52"/>
      <c r="O54" s="10">
        <f t="shared" si="36"/>
        <v>1.7397664542402682</v>
      </c>
      <c r="P54" s="51"/>
      <c r="Q54" s="52"/>
      <c r="S54" s="11"/>
      <c r="T54" s="11"/>
    </row>
    <row r="55" spans="1:25" ht="15" x14ac:dyDescent="0.3">
      <c r="A55" s="54"/>
      <c r="B55" s="11">
        <v>0.60499999999999998</v>
      </c>
      <c r="C55" s="11">
        <v>0.59399999999999997</v>
      </c>
      <c r="D55" s="34">
        <f>AVERAGE(B55:C55)</f>
        <v>0.59949999999999992</v>
      </c>
      <c r="E55" s="34">
        <f t="shared" si="29"/>
        <v>0.52849999999999997</v>
      </c>
      <c r="F55" s="34">
        <f t="shared" si="30"/>
        <v>-0.27695500835655495</v>
      </c>
      <c r="G55" s="35">
        <f t="shared" si="31"/>
        <v>0.38303163819133773</v>
      </c>
      <c r="H55" s="34">
        <f t="shared" si="32"/>
        <v>2.4156368062772224</v>
      </c>
      <c r="I55" s="48">
        <v>16</v>
      </c>
      <c r="J55" s="49">
        <f t="shared" si="33"/>
        <v>38.650188900435559</v>
      </c>
      <c r="K55" s="37">
        <f t="shared" si="35"/>
        <v>3.8650188900435563</v>
      </c>
      <c r="L55" s="50">
        <f t="shared" si="34"/>
        <v>7.5010870150160738</v>
      </c>
      <c r="M55" s="51"/>
      <c r="N55" s="52"/>
      <c r="O55" s="10">
        <f t="shared" si="36"/>
        <v>1.3510002002203902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1.4596491037576991</v>
      </c>
      <c r="O58" s="51">
        <f>Q50</f>
        <v>0.13091767790671374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1.6433545402287668</v>
      </c>
      <c r="O59" s="51">
        <f>Q53</f>
        <v>0.25803076521088936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1.7744930147909586</v>
      </c>
      <c r="C65" s="51">
        <f>N40</f>
        <v>0.32587250813197688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2.5629801948119684</v>
      </c>
      <c r="C66" s="51">
        <f>N50</f>
        <v>0.27652092230561365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4.6175246277720374</v>
      </c>
      <c r="C67" s="51">
        <f>N43</f>
        <v>0.8225861337810807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7.4467452115018951</v>
      </c>
      <c r="C68" s="51">
        <f>N53</f>
        <v>7.2430363237965326E-2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5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42415</v>
      </c>
    </row>
    <row r="2" spans="1:20" s="3" customFormat="1" x14ac:dyDescent="0.2">
      <c r="A2" s="1" t="s">
        <v>1</v>
      </c>
      <c r="B2" s="3">
        <v>93</v>
      </c>
      <c r="C2" s="4"/>
      <c r="E2" s="5" t="s">
        <v>2</v>
      </c>
    </row>
    <row r="3" spans="1:20" s="3" customFormat="1" x14ac:dyDescent="0.2">
      <c r="A3" s="1" t="s">
        <v>3</v>
      </c>
      <c r="B3" s="3" t="s">
        <v>4</v>
      </c>
      <c r="D3" s="6" t="s">
        <v>5</v>
      </c>
      <c r="E3" s="77">
        <v>243320</v>
      </c>
      <c r="F3" s="77">
        <v>251480</v>
      </c>
    </row>
    <row r="4" spans="1:20" s="3" customFormat="1" ht="15" x14ac:dyDescent="0.25">
      <c r="A4" s="1"/>
      <c r="D4" s="6" t="s">
        <v>6</v>
      </c>
      <c r="E4" s="83">
        <v>368952</v>
      </c>
      <c r="F4" s="83">
        <v>367672</v>
      </c>
    </row>
    <row r="5" spans="1:20" s="3" customFormat="1" x14ac:dyDescent="0.2">
      <c r="A5" s="1"/>
      <c r="D5" s="7"/>
      <c r="E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81">
        <v>0</v>
      </c>
      <c r="B8" s="17">
        <v>0</v>
      </c>
      <c r="C8" s="11">
        <v>6.7000000000000004E-2</v>
      </c>
      <c r="D8" s="11">
        <v>7.4999999999999997E-2</v>
      </c>
      <c r="E8" s="18">
        <f t="shared" ref="E8:E13" si="0">AVERAGE(C8:D8)</f>
        <v>7.1000000000000008E-2</v>
      </c>
      <c r="F8" s="19"/>
      <c r="G8" s="17"/>
      <c r="H8" s="17"/>
      <c r="N8" s="11"/>
      <c r="O8" s="11"/>
      <c r="P8" s="11"/>
    </row>
    <row r="9" spans="1:20" ht="15" x14ac:dyDescent="0.3">
      <c r="A9" s="81">
        <v>3</v>
      </c>
      <c r="B9" s="19">
        <f>A9/23</f>
        <v>0.13043478260869565</v>
      </c>
      <c r="C9" s="11">
        <v>0.09</v>
      </c>
      <c r="D9" s="11">
        <v>0.1</v>
      </c>
      <c r="E9" s="18">
        <f t="shared" si="0"/>
        <v>9.5000000000000001E-2</v>
      </c>
      <c r="F9" s="19">
        <f>(E9-$E$8)</f>
        <v>2.3999999999999994E-2</v>
      </c>
      <c r="G9" s="19">
        <f>LOG(B9)</f>
        <v>-0.88460658129793046</v>
      </c>
      <c r="H9" s="19">
        <f>LOG(F9)</f>
        <v>-1.6197887582883941</v>
      </c>
      <c r="N9" s="11"/>
      <c r="O9" s="11"/>
      <c r="P9" s="11"/>
    </row>
    <row r="10" spans="1:20" ht="15" x14ac:dyDescent="0.3">
      <c r="A10" s="81">
        <v>9.74</v>
      </c>
      <c r="B10" s="19">
        <f t="shared" ref="B10:B13" si="1">A10/23</f>
        <v>0.42347826086956525</v>
      </c>
      <c r="C10" s="11">
        <v>0.16200000000000001</v>
      </c>
      <c r="D10" s="11">
        <v>0.16</v>
      </c>
      <c r="E10" s="18">
        <f t="shared" si="0"/>
        <v>0.161</v>
      </c>
      <c r="F10" s="19">
        <f>(E10-$E$8)</f>
        <v>0.09</v>
      </c>
      <c r="G10" s="19">
        <f>LOG(B10)</f>
        <v>-0.37316887913897734</v>
      </c>
      <c r="H10" s="19">
        <f>LOG(F10)</f>
        <v>-1.0457574905606752</v>
      </c>
      <c r="N10" s="11"/>
      <c r="O10" s="11"/>
      <c r="P10" s="11"/>
    </row>
    <row r="11" spans="1:20" ht="15" x14ac:dyDescent="0.3">
      <c r="A11" s="81">
        <v>29.8</v>
      </c>
      <c r="B11" s="19">
        <f t="shared" si="1"/>
        <v>1.2956521739130435</v>
      </c>
      <c r="C11" s="11">
        <v>0.35399999999999998</v>
      </c>
      <c r="D11" s="11">
        <v>0.35799999999999998</v>
      </c>
      <c r="E11" s="18">
        <f t="shared" si="0"/>
        <v>0.35599999999999998</v>
      </c>
      <c r="F11" s="19">
        <f>(E11-$E$8)</f>
        <v>0.28499999999999998</v>
      </c>
      <c r="G11" s="19">
        <f>LOG(B11)</f>
        <v>0.11248842805866238</v>
      </c>
      <c r="H11" s="19">
        <f>LOG(F11)</f>
        <v>-0.54515513999148979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81">
        <v>104</v>
      </c>
      <c r="B12" s="19">
        <f t="shared" si="1"/>
        <v>4.5217391304347823</v>
      </c>
      <c r="C12" s="11">
        <v>1.0980000000000001</v>
      </c>
      <c r="D12" s="11">
        <v>1.1459999999999999</v>
      </c>
      <c r="E12" s="18">
        <f t="shared" si="0"/>
        <v>1.1219999999999999</v>
      </c>
      <c r="F12" s="19">
        <f>(E12-$E$8)</f>
        <v>1.0509999999999999</v>
      </c>
      <c r="G12" s="19">
        <f>LOG(B12)</f>
        <v>0.65530550328118742</v>
      </c>
      <c r="H12" s="19">
        <f>LOG(F12)</f>
        <v>2.1602716028242194E-2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81">
        <v>207</v>
      </c>
      <c r="B13" s="19">
        <f t="shared" si="1"/>
        <v>9</v>
      </c>
      <c r="C13" s="11">
        <v>2.0329999999999999</v>
      </c>
      <c r="D13" s="11">
        <v>2.0350000000000001</v>
      </c>
      <c r="E13" s="18">
        <f t="shared" si="0"/>
        <v>2.0339999999999998</v>
      </c>
      <c r="F13" s="19">
        <f>(E13-$E$8)</f>
        <v>1.9629999999999999</v>
      </c>
      <c r="G13" s="19">
        <f>LOG(B13)</f>
        <v>0.95424250943932487</v>
      </c>
      <c r="H13" s="19">
        <f>LOG(F13)</f>
        <v>0.29292029960000615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1.0417025550621133</v>
      </c>
      <c r="N15" s="11"/>
    </row>
    <row r="16" spans="1:20" ht="15" x14ac:dyDescent="0.25">
      <c r="A16" s="12" t="s">
        <v>15</v>
      </c>
      <c r="B16" s="18">
        <f>INTERCEPT(H9:H13,G9:G13)</f>
        <v>-0.67596004453009839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 s="11">
        <v>0.58399999999999996</v>
      </c>
      <c r="C22" s="11">
        <v>0.60299999999999998</v>
      </c>
      <c r="D22" s="34">
        <f t="shared" ref="D22:D27" si="2">AVERAGE(B22:C22)</f>
        <v>0.59349999999999992</v>
      </c>
      <c r="E22" s="34">
        <f t="shared" ref="E22:E27" si="3">D22-E$8</f>
        <v>0.52249999999999996</v>
      </c>
      <c r="F22" s="34">
        <f>LOG(E22)</f>
        <v>-0.28191370521690839</v>
      </c>
      <c r="G22" s="35">
        <f>(F22-$B$16)/$B$15</f>
        <v>0.37827145320738348</v>
      </c>
      <c r="H22" s="35">
        <f>10^G22</f>
        <v>2.3893042368208257</v>
      </c>
      <c r="I22" s="36">
        <v>500</v>
      </c>
      <c r="J22" s="37">
        <f>(H22*I22)</f>
        <v>1194.6521184104129</v>
      </c>
      <c r="K22" s="37">
        <f>(0.05*J22/1000)*1000</f>
        <v>59.732605920520648</v>
      </c>
      <c r="L22" s="38">
        <f>K22+K40+K50</f>
        <v>61.206867405315919</v>
      </c>
      <c r="M22" s="39">
        <f>(L22*1000000/50000)/1000</f>
        <v>1.2241373481063182</v>
      </c>
      <c r="N22" s="40"/>
    </row>
    <row r="23" spans="1:17" ht="15" x14ac:dyDescent="0.3">
      <c r="B23" s="11">
        <v>0.55700000000000005</v>
      </c>
      <c r="C23" s="11">
        <v>0.59</v>
      </c>
      <c r="D23" s="34">
        <f t="shared" si="2"/>
        <v>0.57350000000000001</v>
      </c>
      <c r="E23" s="34">
        <f t="shared" si="3"/>
        <v>0.50249999999999995</v>
      </c>
      <c r="F23" s="34">
        <f t="shared" ref="F23:F27" si="4">LOG(E23)</f>
        <v>-0.29886393390747357</v>
      </c>
      <c r="G23" s="35">
        <f t="shared" ref="G23:G27" si="5">(F23-$B$16)/$B$15</f>
        <v>0.3619997942696222</v>
      </c>
      <c r="H23" s="35">
        <f t="shared" ref="H23:H27" si="6">10^G23</f>
        <v>2.3014407271888486</v>
      </c>
      <c r="I23" s="36">
        <v>500</v>
      </c>
      <c r="J23" s="37">
        <f t="shared" ref="J23:J27" si="7">(H23*I23)</f>
        <v>1150.7203635944243</v>
      </c>
      <c r="K23" s="37">
        <f t="shared" ref="K23:K27" si="8">(0.05*J23/1000)*1000</f>
        <v>57.536018179721218</v>
      </c>
      <c r="L23" s="38">
        <f>K23+K41+K51</f>
        <v>59.102154125380004</v>
      </c>
      <c r="M23" s="39">
        <f t="shared" ref="M23:M27" si="9">(L23*1000000/50000)/1000</f>
        <v>1.1820430825076</v>
      </c>
      <c r="N23" s="40"/>
    </row>
    <row r="24" spans="1:17" ht="15" x14ac:dyDescent="0.3">
      <c r="B24" s="11">
        <v>0.53100000000000003</v>
      </c>
      <c r="C24" s="11">
        <v>0.54100000000000004</v>
      </c>
      <c r="D24" s="34">
        <f t="shared" si="2"/>
        <v>0.53600000000000003</v>
      </c>
      <c r="E24" s="34">
        <f t="shared" si="3"/>
        <v>0.46500000000000002</v>
      </c>
      <c r="F24" s="34">
        <f t="shared" si="4"/>
        <v>-0.33254704711004607</v>
      </c>
      <c r="G24" s="35">
        <f t="shared" si="5"/>
        <v>0.32966511961715955</v>
      </c>
      <c r="H24" s="35">
        <f t="shared" si="6"/>
        <v>2.1363141625121802</v>
      </c>
      <c r="I24" s="36">
        <v>500</v>
      </c>
      <c r="J24" s="37">
        <f t="shared" si="7"/>
        <v>1068.1570812560901</v>
      </c>
      <c r="K24" s="37">
        <f t="shared" si="8"/>
        <v>53.40785406280451</v>
      </c>
      <c r="L24" s="38">
        <f t="shared" ref="L24:L27" si="10">K24+K42+K52</f>
        <v>55.422203882467123</v>
      </c>
      <c r="M24" s="39">
        <f t="shared" si="9"/>
        <v>1.1084440776493425</v>
      </c>
      <c r="N24" s="40"/>
    </row>
    <row r="25" spans="1:17" ht="15" x14ac:dyDescent="0.3">
      <c r="A25" s="8" t="s">
        <v>30</v>
      </c>
      <c r="B25" s="11">
        <v>0.496</v>
      </c>
      <c r="C25" s="11">
        <v>0.52900000000000003</v>
      </c>
      <c r="D25" s="34">
        <f t="shared" si="2"/>
        <v>0.51249999999999996</v>
      </c>
      <c r="E25" s="34">
        <f t="shared" si="3"/>
        <v>0.44149999999999995</v>
      </c>
      <c r="F25" s="34">
        <f t="shared" si="4"/>
        <v>-0.35506929208641264</v>
      </c>
      <c r="G25" s="35">
        <f t="shared" si="5"/>
        <v>0.30804450933169891</v>
      </c>
      <c r="H25" s="35">
        <f t="shared" si="6"/>
        <v>2.0325653108149102</v>
      </c>
      <c r="I25" s="36">
        <v>500</v>
      </c>
      <c r="J25" s="37">
        <f t="shared" si="7"/>
        <v>1016.2826554074551</v>
      </c>
      <c r="K25" s="37">
        <f t="shared" si="8"/>
        <v>50.814132770372758</v>
      </c>
      <c r="L25" s="38">
        <f t="shared" si="10"/>
        <v>56.48208943433702</v>
      </c>
      <c r="M25" s="39">
        <f t="shared" si="9"/>
        <v>1.1296417886867405</v>
      </c>
      <c r="N25" s="40"/>
    </row>
    <row r="26" spans="1:17" ht="15" x14ac:dyDescent="0.3">
      <c r="B26" s="11">
        <v>0.47799999999999998</v>
      </c>
      <c r="C26" s="11">
        <v>0.501</v>
      </c>
      <c r="D26" s="34">
        <f t="shared" si="2"/>
        <v>0.48949999999999999</v>
      </c>
      <c r="E26" s="34">
        <f t="shared" si="3"/>
        <v>0.41849999999999998</v>
      </c>
      <c r="F26" s="34">
        <f t="shared" si="4"/>
        <v>-0.3783045376707212</v>
      </c>
      <c r="G26" s="35">
        <f t="shared" si="5"/>
        <v>0.28573944204411494</v>
      </c>
      <c r="H26" s="35">
        <f t="shared" si="6"/>
        <v>1.9308095669967813</v>
      </c>
      <c r="I26" s="36">
        <v>500</v>
      </c>
      <c r="J26" s="37">
        <f t="shared" si="7"/>
        <v>965.40478349839066</v>
      </c>
      <c r="K26" s="37">
        <f t="shared" si="8"/>
        <v>48.270239174919539</v>
      </c>
      <c r="L26" s="38">
        <f t="shared" si="10"/>
        <v>53.881767962768492</v>
      </c>
      <c r="M26" s="39">
        <f t="shared" si="9"/>
        <v>1.0776353592553698</v>
      </c>
      <c r="N26" s="40"/>
    </row>
    <row r="27" spans="1:17" ht="15" x14ac:dyDescent="0.3">
      <c r="B27" s="11">
        <v>0.53500000000000003</v>
      </c>
      <c r="C27" s="11">
        <v>0.56200000000000006</v>
      </c>
      <c r="D27" s="34">
        <f t="shared" si="2"/>
        <v>0.54849999999999999</v>
      </c>
      <c r="E27" s="34">
        <f t="shared" si="3"/>
        <v>0.47749999999999998</v>
      </c>
      <c r="F27" s="34">
        <f t="shared" si="4"/>
        <v>-0.32102662408023486</v>
      </c>
      <c r="G27" s="35">
        <f t="shared" si="5"/>
        <v>0.34072434470384882</v>
      </c>
      <c r="H27" s="35">
        <f t="shared" si="6"/>
        <v>2.1914135603070193</v>
      </c>
      <c r="I27" s="36">
        <v>500</v>
      </c>
      <c r="J27" s="37">
        <f t="shared" si="7"/>
        <v>1095.7067801535097</v>
      </c>
      <c r="K27" s="37">
        <f t="shared" si="8"/>
        <v>54.785339007675489</v>
      </c>
      <c r="L27" s="38">
        <f t="shared" si="10"/>
        <v>61.103723070919578</v>
      </c>
      <c r="M27" s="39">
        <f t="shared" si="9"/>
        <v>1.2220744614183916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 t="s">
        <v>19</v>
      </c>
      <c r="C29" s="73" t="s">
        <v>19</v>
      </c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 s="11">
        <v>0.58399999999999996</v>
      </c>
      <c r="C31" s="11">
        <v>0.60299999999999998</v>
      </c>
      <c r="D31" s="34">
        <f t="shared" ref="D31:D36" si="11">AVERAGE(B31:C31)</f>
        <v>0.59349999999999992</v>
      </c>
      <c r="E31" s="34">
        <f t="shared" ref="E31:E36" si="12">D31-E$8</f>
        <v>0.52249999999999996</v>
      </c>
      <c r="F31" s="34">
        <f>LOG(E31)</f>
        <v>-0.28191370521690839</v>
      </c>
      <c r="G31" s="35">
        <f>(F31-$B$16)/$B$15</f>
        <v>0.37827145320738348</v>
      </c>
      <c r="H31" s="35">
        <f>10^G31</f>
        <v>2.3893042368208257</v>
      </c>
      <c r="I31" s="36">
        <v>500</v>
      </c>
      <c r="J31" s="37">
        <f>(H31*I31)</f>
        <v>1194.6521184104129</v>
      </c>
      <c r="K31" s="37">
        <f>(0.05*J31/1000)*1000</f>
        <v>59.732605920520648</v>
      </c>
      <c r="L31" s="38">
        <f>K31+K50</f>
        <v>60.689909295688842</v>
      </c>
      <c r="M31" s="39">
        <f>(L31*1000000/50000)/1000</f>
        <v>1.213798185913777</v>
      </c>
      <c r="N31" s="43"/>
      <c r="Q31" s="11"/>
    </row>
    <row r="32" spans="1:17" ht="15" x14ac:dyDescent="0.3">
      <c r="B32" s="11">
        <v>0.55700000000000005</v>
      </c>
      <c r="C32" s="11">
        <v>0.59</v>
      </c>
      <c r="D32" s="34">
        <f t="shared" si="11"/>
        <v>0.57350000000000001</v>
      </c>
      <c r="E32" s="34">
        <f t="shared" si="12"/>
        <v>0.50249999999999995</v>
      </c>
      <c r="F32" s="34">
        <f t="shared" ref="F32:F36" si="13">LOG(E32)</f>
        <v>-0.29886393390747357</v>
      </c>
      <c r="G32" s="35">
        <f t="shared" ref="G32:G36" si="14">(F32-$B$16)/$B$15</f>
        <v>0.3619997942696222</v>
      </c>
      <c r="H32" s="35">
        <f t="shared" ref="H32:H36" si="15">10^G32</f>
        <v>2.3014407271888486</v>
      </c>
      <c r="I32" s="36">
        <v>500</v>
      </c>
      <c r="J32" s="37">
        <f t="shared" ref="J32:J36" si="16">(H32*I32)</f>
        <v>1150.7203635944243</v>
      </c>
      <c r="K32" s="37">
        <f t="shared" ref="K32:K36" si="17">(0.05*J32/1000)*1000</f>
        <v>57.536018179721218</v>
      </c>
      <c r="L32" s="38">
        <f>K32+K51</f>
        <v>58.459811732398087</v>
      </c>
      <c r="M32" s="39">
        <f t="shared" ref="M32:M36" si="18">(L32*1000000/50000)/1000</f>
        <v>1.1691962346479619</v>
      </c>
      <c r="N32" s="44"/>
      <c r="Q32" s="11"/>
    </row>
    <row r="33" spans="1:19" ht="15" x14ac:dyDescent="0.3">
      <c r="B33" s="11">
        <v>0.53100000000000003</v>
      </c>
      <c r="C33" s="11">
        <v>0.54100000000000004</v>
      </c>
      <c r="D33" s="34">
        <f t="shared" si="11"/>
        <v>0.53600000000000003</v>
      </c>
      <c r="E33" s="34">
        <f t="shared" si="12"/>
        <v>0.46500000000000002</v>
      </c>
      <c r="F33" s="34">
        <f t="shared" si="13"/>
        <v>-0.33254704711004607</v>
      </c>
      <c r="G33" s="35">
        <f t="shared" si="14"/>
        <v>0.32966511961715955</v>
      </c>
      <c r="H33" s="35">
        <f t="shared" si="15"/>
        <v>2.1363141625121802</v>
      </c>
      <c r="I33" s="36">
        <v>500</v>
      </c>
      <c r="J33" s="37">
        <f t="shared" si="16"/>
        <v>1068.1570812560901</v>
      </c>
      <c r="K33" s="37">
        <f t="shared" si="17"/>
        <v>53.40785406280451</v>
      </c>
      <c r="L33" s="38">
        <f t="shared" ref="L33:L36" si="19">K33+K52</f>
        <v>54.53570311113868</v>
      </c>
      <c r="M33" s="39">
        <f t="shared" si="18"/>
        <v>1.0907140622227738</v>
      </c>
      <c r="N33" s="44"/>
      <c r="Q33" s="11"/>
    </row>
    <row r="34" spans="1:19" ht="15" x14ac:dyDescent="0.3">
      <c r="A34" s="8" t="s">
        <v>30</v>
      </c>
      <c r="B34" s="11">
        <v>0.496</v>
      </c>
      <c r="C34" s="11">
        <v>0.52900000000000003</v>
      </c>
      <c r="D34" s="34">
        <f t="shared" si="11"/>
        <v>0.51249999999999996</v>
      </c>
      <c r="E34" s="34">
        <f t="shared" si="12"/>
        <v>0.44149999999999995</v>
      </c>
      <c r="F34" s="34">
        <f t="shared" si="13"/>
        <v>-0.35506929208641264</v>
      </c>
      <c r="G34" s="35">
        <f t="shared" si="14"/>
        <v>0.30804450933169891</v>
      </c>
      <c r="H34" s="35">
        <f t="shared" si="15"/>
        <v>2.0325653108149102</v>
      </c>
      <c r="I34" s="36">
        <v>500</v>
      </c>
      <c r="J34" s="37">
        <f t="shared" si="16"/>
        <v>1016.2826554074551</v>
      </c>
      <c r="K34" s="37">
        <f t="shared" si="17"/>
        <v>50.814132770372758</v>
      </c>
      <c r="L34" s="38">
        <f t="shared" si="19"/>
        <v>54.605407764829742</v>
      </c>
      <c r="M34" s="39">
        <f t="shared" si="18"/>
        <v>1.0921081552965948</v>
      </c>
      <c r="N34" s="44"/>
      <c r="Q34" s="11"/>
    </row>
    <row r="35" spans="1:19" ht="15" x14ac:dyDescent="0.3">
      <c r="B35" s="11">
        <v>0.47799999999999998</v>
      </c>
      <c r="C35" s="11">
        <v>0.501</v>
      </c>
      <c r="D35" s="34">
        <f t="shared" si="11"/>
        <v>0.48949999999999999</v>
      </c>
      <c r="E35" s="34">
        <f t="shared" si="12"/>
        <v>0.41849999999999998</v>
      </c>
      <c r="F35" s="34">
        <f t="shared" si="13"/>
        <v>-0.3783045376707212</v>
      </c>
      <c r="G35" s="35">
        <f t="shared" si="14"/>
        <v>0.28573944204411494</v>
      </c>
      <c r="H35" s="35">
        <f t="shared" si="15"/>
        <v>1.9308095669967813</v>
      </c>
      <c r="I35" s="36">
        <v>500</v>
      </c>
      <c r="J35" s="37">
        <f t="shared" si="16"/>
        <v>965.40478349839066</v>
      </c>
      <c r="K35" s="37">
        <f t="shared" si="17"/>
        <v>48.270239174919539</v>
      </c>
      <c r="L35" s="38">
        <f t="shared" si="19"/>
        <v>51.716562929103389</v>
      </c>
      <c r="M35" s="39">
        <f t="shared" si="18"/>
        <v>1.0343312585820676</v>
      </c>
      <c r="N35" s="44"/>
      <c r="Q35" s="11"/>
      <c r="S35" s="11"/>
    </row>
    <row r="36" spans="1:19" ht="15" x14ac:dyDescent="0.3">
      <c r="B36" s="11">
        <v>0.53500000000000003</v>
      </c>
      <c r="C36" s="11">
        <v>0.56200000000000006</v>
      </c>
      <c r="D36" s="34">
        <f t="shared" si="11"/>
        <v>0.54849999999999999</v>
      </c>
      <c r="E36" s="34">
        <f t="shared" si="12"/>
        <v>0.47749999999999998</v>
      </c>
      <c r="F36" s="34">
        <f t="shared" si="13"/>
        <v>-0.32102662408023486</v>
      </c>
      <c r="G36" s="35">
        <f t="shared" si="14"/>
        <v>0.34072434470384882</v>
      </c>
      <c r="H36" s="35">
        <f t="shared" si="15"/>
        <v>2.1914135603070193</v>
      </c>
      <c r="I36" s="36">
        <v>500</v>
      </c>
      <c r="J36" s="37">
        <f t="shared" si="16"/>
        <v>1095.7067801535097</v>
      </c>
      <c r="K36" s="37">
        <f t="shared" si="17"/>
        <v>54.785339007675489</v>
      </c>
      <c r="L36" s="38">
        <f t="shared" si="19"/>
        <v>59.035704067634761</v>
      </c>
      <c r="M36" s="39">
        <f t="shared" si="18"/>
        <v>1.1807140813526953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 t="s">
        <v>19</v>
      </c>
      <c r="C39" s="75" t="s">
        <v>19</v>
      </c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 s="11">
        <v>0.13300000000000001</v>
      </c>
      <c r="C40" s="11">
        <v>0.13900000000000001</v>
      </c>
      <c r="D40" s="34">
        <f>AVERAGE(B40,C40)</f>
        <v>0.13600000000000001</v>
      </c>
      <c r="E40" s="34">
        <f t="shared" ref="E40:E45" si="20">D40-E$8</f>
        <v>6.5000000000000002E-2</v>
      </c>
      <c r="F40" s="34">
        <f t="shared" ref="F40:F45" si="21">LOG(E40)</f>
        <v>-1.1870866433571443</v>
      </c>
      <c r="G40" s="35">
        <f t="shared" ref="G40:G45" si="22">(F40-$B$16)/$B$15</f>
        <v>-0.49066463007433936</v>
      </c>
      <c r="H40" s="34">
        <f t="shared" ref="H40:H45" si="23">10^G40</f>
        <v>0.32309881851692096</v>
      </c>
      <c r="I40" s="48">
        <v>16</v>
      </c>
      <c r="J40" s="49">
        <f t="shared" ref="J40:J45" si="24">H40*I40</f>
        <v>5.1695810962707354</v>
      </c>
      <c r="K40" s="37">
        <f>(0.1*J40/1000)*1000</f>
        <v>0.51695810962707356</v>
      </c>
      <c r="L40" s="50">
        <f>K40*100/L22</f>
        <v>0.84460801792671858</v>
      </c>
      <c r="M40" s="51">
        <f>AVERAGE(L40:L42)</f>
        <v>1.1769943266240421</v>
      </c>
      <c r="N40" s="52">
        <f>STDEV(L40:L42)</f>
        <v>0.38545755305303425</v>
      </c>
      <c r="R40" s="11"/>
      <c r="S40" s="11"/>
    </row>
    <row r="41" spans="1:19" ht="15" x14ac:dyDescent="0.3">
      <c r="B41" s="11">
        <v>0.14599999999999999</v>
      </c>
      <c r="C41" s="11">
        <v>0.159</v>
      </c>
      <c r="D41" s="34">
        <f>AVERAGE(B41,C41)</f>
        <v>0.1525</v>
      </c>
      <c r="E41" s="34">
        <f t="shared" si="20"/>
        <v>8.1499999999999989E-2</v>
      </c>
      <c r="F41" s="34">
        <f t="shared" si="21"/>
        <v>-1.0888423912600234</v>
      </c>
      <c r="G41" s="35">
        <f t="shared" si="22"/>
        <v>-0.39635339735276559</v>
      </c>
      <c r="H41" s="34">
        <f t="shared" si="23"/>
        <v>0.40146399561369622</v>
      </c>
      <c r="I41" s="48">
        <v>16</v>
      </c>
      <c r="J41" s="49">
        <f t="shared" si="24"/>
        <v>6.4234239298191396</v>
      </c>
      <c r="K41" s="37">
        <f t="shared" ref="K41:K45" si="25">(0.1*J41/1000)*1000</f>
        <v>0.64234239298191398</v>
      </c>
      <c r="L41" s="50">
        <f t="shared" ref="L41:L45" si="26">K41*100/L23</f>
        <v>1.0868341475663328</v>
      </c>
      <c r="M41" s="51"/>
      <c r="N41" s="52"/>
      <c r="R41" s="11"/>
      <c r="S41" s="11"/>
    </row>
    <row r="42" spans="1:19" s="24" customFormat="1" ht="15" x14ac:dyDescent="0.3">
      <c r="A42" s="8"/>
      <c r="B42" s="11">
        <v>0.182</v>
      </c>
      <c r="C42" s="11">
        <v>0.188</v>
      </c>
      <c r="D42" s="34">
        <f>AVERAGE(B42,C42)</f>
        <v>0.185</v>
      </c>
      <c r="E42" s="34">
        <f t="shared" si="20"/>
        <v>0.11399999999999999</v>
      </c>
      <c r="F42" s="34">
        <f t="shared" si="21"/>
        <v>-0.94309514866352739</v>
      </c>
      <c r="G42" s="35">
        <f t="shared" si="22"/>
        <v>-0.25644086484697221</v>
      </c>
      <c r="H42" s="34">
        <f t="shared" si="23"/>
        <v>0.55406298208027871</v>
      </c>
      <c r="I42" s="48">
        <v>16</v>
      </c>
      <c r="J42" s="49">
        <f t="shared" si="24"/>
        <v>8.8650077132844594</v>
      </c>
      <c r="K42" s="37">
        <f t="shared" si="25"/>
        <v>0.88650077132844596</v>
      </c>
      <c r="L42" s="50">
        <f t="shared" si="26"/>
        <v>1.599540814379075</v>
      </c>
      <c r="M42" s="51"/>
      <c r="N42" s="52"/>
      <c r="R42" s="11"/>
      <c r="S42" s="11"/>
    </row>
    <row r="43" spans="1:19" ht="15" x14ac:dyDescent="0.3">
      <c r="A43" s="8" t="s">
        <v>38</v>
      </c>
      <c r="B43" s="11">
        <v>0.314</v>
      </c>
      <c r="C43" s="11">
        <v>0.32600000000000001</v>
      </c>
      <c r="D43" s="34">
        <f t="shared" ref="D43:D45" si="27">AVERAGE(B43,C43)</f>
        <v>0.32</v>
      </c>
      <c r="E43" s="34">
        <f t="shared" si="20"/>
        <v>0.249</v>
      </c>
      <c r="F43" s="34">
        <f t="shared" si="21"/>
        <v>-0.60380065290426366</v>
      </c>
      <c r="G43" s="35">
        <f t="shared" si="22"/>
        <v>6.9270629389530589E-2</v>
      </c>
      <c r="H43" s="34">
        <f t="shared" si="23"/>
        <v>1.1729260434420465</v>
      </c>
      <c r="I43" s="48">
        <v>16</v>
      </c>
      <c r="J43" s="49">
        <f t="shared" si="24"/>
        <v>18.766816695072745</v>
      </c>
      <c r="K43" s="37">
        <f t="shared" si="25"/>
        <v>1.8766816695072746</v>
      </c>
      <c r="L43" s="50">
        <f t="shared" si="26"/>
        <v>3.3226137494240571</v>
      </c>
      <c r="M43" s="51">
        <f>AVERAGE(L43:L45)</f>
        <v>3.5751637520806798</v>
      </c>
      <c r="N43" s="52">
        <f>STDEV(L43:L45)</f>
        <v>0.38512877510911131</v>
      </c>
      <c r="R43" s="11"/>
      <c r="S43" s="11"/>
    </row>
    <row r="44" spans="1:19" ht="15" x14ac:dyDescent="0.3">
      <c r="A44" s="53"/>
      <c r="B44" s="11">
        <v>0.35399999999999998</v>
      </c>
      <c r="C44" s="11">
        <v>0.36599999999999999</v>
      </c>
      <c r="D44" s="34">
        <f t="shared" si="27"/>
        <v>0.36</v>
      </c>
      <c r="E44" s="34">
        <f t="shared" si="20"/>
        <v>0.28899999999999998</v>
      </c>
      <c r="F44" s="34">
        <f t="shared" si="21"/>
        <v>-0.53910215724345223</v>
      </c>
      <c r="G44" s="35">
        <f t="shared" si="22"/>
        <v>0.1313790454113706</v>
      </c>
      <c r="H44" s="34">
        <f t="shared" si="23"/>
        <v>1.3532531460406909</v>
      </c>
      <c r="I44" s="48">
        <v>16</v>
      </c>
      <c r="J44" s="49">
        <f t="shared" si="24"/>
        <v>21.652050336651055</v>
      </c>
      <c r="K44" s="37">
        <f t="shared" si="25"/>
        <v>2.1652050336651056</v>
      </c>
      <c r="L44" s="50">
        <f t="shared" si="26"/>
        <v>4.018437247941141</v>
      </c>
      <c r="M44" s="51"/>
      <c r="N44" s="52"/>
    </row>
    <row r="45" spans="1:19" ht="15" x14ac:dyDescent="0.3">
      <c r="A45" s="54"/>
      <c r="B45" s="11">
        <v>0.34300000000000003</v>
      </c>
      <c r="C45" s="11">
        <v>0.35</v>
      </c>
      <c r="D45" s="34">
        <f t="shared" si="27"/>
        <v>0.34650000000000003</v>
      </c>
      <c r="E45" s="34">
        <f t="shared" si="20"/>
        <v>0.27550000000000002</v>
      </c>
      <c r="F45" s="34">
        <f t="shared" si="21"/>
        <v>-0.55987839681219609</v>
      </c>
      <c r="G45" s="35">
        <f t="shared" si="22"/>
        <v>0.11143454257053323</v>
      </c>
      <c r="H45" s="34">
        <f t="shared" si="23"/>
        <v>1.292511877053012</v>
      </c>
      <c r="I45" s="48">
        <v>16</v>
      </c>
      <c r="J45" s="49">
        <f t="shared" si="24"/>
        <v>20.680190032848191</v>
      </c>
      <c r="K45" s="37">
        <f t="shared" si="25"/>
        <v>2.0680190032848191</v>
      </c>
      <c r="L45" s="50">
        <f t="shared" si="26"/>
        <v>3.3844402588768419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 t="s">
        <v>19</v>
      </c>
      <c r="C49" s="75" t="s">
        <v>19</v>
      </c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 s="11">
        <v>0.193</v>
      </c>
      <c r="C50" s="11">
        <v>0.19600000000000001</v>
      </c>
      <c r="D50" s="34">
        <f t="shared" ref="D50:D52" si="28">AVERAGE(B50,C50)</f>
        <v>0.19450000000000001</v>
      </c>
      <c r="E50" s="34">
        <f t="shared" ref="E50:E55" si="29">D50-E$8</f>
        <v>0.1235</v>
      </c>
      <c r="F50" s="34">
        <f t="shared" ref="F50:F55" si="30">LOG(E50)</f>
        <v>-0.90833304240431545</v>
      </c>
      <c r="G50" s="35">
        <f t="shared" ref="G50:G55" si="31">(F50-$B$16)/$B$15</f>
        <v>-0.22307039254632666</v>
      </c>
      <c r="H50" s="34">
        <f t="shared" ref="H50:H55" si="32">10^G50</f>
        <v>0.59831460948012094</v>
      </c>
      <c r="I50" s="48">
        <v>16</v>
      </c>
      <c r="J50" s="49">
        <f t="shared" ref="J50:J55" si="33">H50*I50</f>
        <v>9.573033751681935</v>
      </c>
      <c r="K50" s="37">
        <f>(0.1*J50/1000)*1000</f>
        <v>0.95730337516819353</v>
      </c>
      <c r="L50" s="50">
        <f t="shared" ref="L50:L55" si="34">K50*100/L31</f>
        <v>1.5773682746897701</v>
      </c>
      <c r="M50" s="51">
        <f>AVERAGE(L50:L52)</f>
        <v>1.7418937039342615</v>
      </c>
      <c r="N50" s="52">
        <f>STDEV(L50:L52)</f>
        <v>0.28250045891169839</v>
      </c>
      <c r="O50" s="10">
        <f>L50/L40</f>
        <v>1.8675743554528139</v>
      </c>
      <c r="P50" s="51">
        <f>AVERAGE(O50:O52)</f>
        <v>1.5381564962742891</v>
      </c>
      <c r="Q50" s="52">
        <f>STDEV(O50:O52)</f>
        <v>0.2964292601700127</v>
      </c>
      <c r="S50" s="11"/>
      <c r="T50" s="11"/>
    </row>
    <row r="51" spans="1:25" ht="15" x14ac:dyDescent="0.3">
      <c r="B51" s="11">
        <v>0.184</v>
      </c>
      <c r="C51" s="11">
        <v>0.19600000000000001</v>
      </c>
      <c r="D51" s="34">
        <f t="shared" si="28"/>
        <v>0.19</v>
      </c>
      <c r="E51" s="34">
        <f t="shared" si="29"/>
        <v>0.11899999999999999</v>
      </c>
      <c r="F51" s="34">
        <f t="shared" si="30"/>
        <v>-0.9244530386074693</v>
      </c>
      <c r="G51" s="35">
        <f t="shared" si="31"/>
        <v>-0.23854505575495502</v>
      </c>
      <c r="H51" s="34">
        <f t="shared" si="32"/>
        <v>0.57737097042304308</v>
      </c>
      <c r="I51" s="48">
        <v>16</v>
      </c>
      <c r="J51" s="49">
        <f t="shared" si="33"/>
        <v>9.2379355267686893</v>
      </c>
      <c r="K51" s="37">
        <f t="shared" ref="K51:K55" si="35">(0.1*J51/1000)*1000</f>
        <v>0.92379355267686902</v>
      </c>
      <c r="L51" s="50">
        <f t="shared" si="34"/>
        <v>1.5802198558311606</v>
      </c>
      <c r="M51" s="51"/>
      <c r="N51" s="52"/>
      <c r="O51" s="10">
        <f t="shared" ref="O51:O55" si="36">L51/L41</f>
        <v>1.4539659610158826</v>
      </c>
      <c r="P51" s="51"/>
      <c r="Q51" s="52"/>
      <c r="S51" s="11"/>
      <c r="T51" s="11"/>
    </row>
    <row r="52" spans="1:25" ht="15" x14ac:dyDescent="0.3">
      <c r="B52" s="11">
        <v>0.218</v>
      </c>
      <c r="C52" s="11">
        <v>0.217</v>
      </c>
      <c r="D52" s="34">
        <f t="shared" si="28"/>
        <v>0.2175</v>
      </c>
      <c r="E52" s="34">
        <f t="shared" si="29"/>
        <v>0.14649999999999999</v>
      </c>
      <c r="F52" s="34">
        <f t="shared" si="30"/>
        <v>-0.83416237530987181</v>
      </c>
      <c r="G52" s="35">
        <f t="shared" si="31"/>
        <v>-0.15186900522706342</v>
      </c>
      <c r="H52" s="34">
        <f t="shared" si="32"/>
        <v>0.70490565520885551</v>
      </c>
      <c r="I52" s="48">
        <v>16</v>
      </c>
      <c r="J52" s="49">
        <f t="shared" si="33"/>
        <v>11.278490483341688</v>
      </c>
      <c r="K52" s="37">
        <f t="shared" si="35"/>
        <v>1.1278490483341688</v>
      </c>
      <c r="L52" s="50">
        <f t="shared" si="34"/>
        <v>2.068092981281854</v>
      </c>
      <c r="M52" s="51"/>
      <c r="N52" s="52"/>
      <c r="O52" s="10">
        <f t="shared" si="36"/>
        <v>1.2929291723541709</v>
      </c>
      <c r="P52" s="51"/>
      <c r="Q52" s="52"/>
      <c r="S52" s="11"/>
      <c r="T52" s="11"/>
    </row>
    <row r="53" spans="1:25" ht="15" x14ac:dyDescent="0.3">
      <c r="A53" s="8" t="s">
        <v>30</v>
      </c>
      <c r="B53" s="11">
        <v>0.58299999999999996</v>
      </c>
      <c r="C53" s="11">
        <v>0.59499999999999997</v>
      </c>
      <c r="D53" s="34">
        <f>AVERAGE(B53:C53)</f>
        <v>0.58899999999999997</v>
      </c>
      <c r="E53" s="34">
        <f t="shared" si="29"/>
        <v>0.51800000000000002</v>
      </c>
      <c r="F53" s="34">
        <f t="shared" si="30"/>
        <v>-0.28567024025476695</v>
      </c>
      <c r="G53" s="35">
        <f t="shared" si="31"/>
        <v>0.37466530381319813</v>
      </c>
      <c r="H53" s="34">
        <f t="shared" si="32"/>
        <v>2.3695468715356158</v>
      </c>
      <c r="I53" s="48">
        <v>16</v>
      </c>
      <c r="J53" s="49">
        <f t="shared" si="33"/>
        <v>37.912749944569853</v>
      </c>
      <c r="K53" s="37">
        <f t="shared" si="35"/>
        <v>3.7912749944569857</v>
      </c>
      <c r="L53" s="50">
        <f t="shared" si="34"/>
        <v>6.9430394344548239</v>
      </c>
      <c r="M53" s="51">
        <f>AVERAGE(L53:L55)</f>
        <v>6.935519876699999</v>
      </c>
      <c r="N53" s="52">
        <f>STDEV(L53:L55)</f>
        <v>0.2679707219896233</v>
      </c>
      <c r="O53" s="10">
        <f t="shared" si="36"/>
        <v>2.0896318254441502</v>
      </c>
      <c r="P53" s="51">
        <f>AVERAGE(O53:O55)</f>
        <v>1.958411702690144</v>
      </c>
      <c r="Q53" s="52">
        <f>STDEV(O53:O55)</f>
        <v>0.26056493745994946</v>
      </c>
      <c r="S53" s="11"/>
      <c r="T53" s="11"/>
    </row>
    <row r="54" spans="1:25" ht="15" x14ac:dyDescent="0.3">
      <c r="A54" s="53"/>
      <c r="B54" s="11">
        <v>0.54800000000000004</v>
      </c>
      <c r="C54" s="11">
        <v>0.53200000000000003</v>
      </c>
      <c r="D54" s="34">
        <f>AVERAGE(B54:C54)</f>
        <v>0.54</v>
      </c>
      <c r="E54" s="34">
        <f t="shared" si="29"/>
        <v>0.46900000000000003</v>
      </c>
      <c r="F54" s="34">
        <f t="shared" si="30"/>
        <v>-0.32882715728491668</v>
      </c>
      <c r="G54" s="35">
        <f t="shared" si="31"/>
        <v>0.33323609081911421</v>
      </c>
      <c r="H54" s="34">
        <f t="shared" si="32"/>
        <v>2.1539523463649073</v>
      </c>
      <c r="I54" s="48">
        <v>16</v>
      </c>
      <c r="J54" s="49">
        <f t="shared" si="33"/>
        <v>34.463237541838517</v>
      </c>
      <c r="K54" s="37">
        <f t="shared" si="35"/>
        <v>3.4463237541838518</v>
      </c>
      <c r="L54" s="50">
        <f t="shared" si="34"/>
        <v>6.6638685152149595</v>
      </c>
      <c r="M54" s="51"/>
      <c r="N54" s="52"/>
      <c r="O54" s="10">
        <f t="shared" si="36"/>
        <v>1.6583233988857766</v>
      </c>
      <c r="P54" s="51"/>
      <c r="Q54" s="52"/>
      <c r="S54" s="11"/>
      <c r="T54" s="11"/>
    </row>
    <row r="55" spans="1:25" ht="15" x14ac:dyDescent="0.3">
      <c r="A55" s="54"/>
      <c r="B55" s="11">
        <v>0.63700000000000001</v>
      </c>
      <c r="C55" s="11">
        <v>0.67200000000000004</v>
      </c>
      <c r="D55" s="34">
        <f>AVERAGE(B55:C55)</f>
        <v>0.65450000000000008</v>
      </c>
      <c r="E55" s="34">
        <f t="shared" si="29"/>
        <v>0.58350000000000013</v>
      </c>
      <c r="F55" s="34">
        <f t="shared" si="30"/>
        <v>-0.23395913961861092</v>
      </c>
      <c r="G55" s="35">
        <f t="shared" si="31"/>
        <v>0.42430625015135193</v>
      </c>
      <c r="H55" s="34">
        <f t="shared" si="32"/>
        <v>2.6564781624745457</v>
      </c>
      <c r="I55" s="48">
        <v>16</v>
      </c>
      <c r="J55" s="49">
        <f t="shared" si="33"/>
        <v>42.503650599592731</v>
      </c>
      <c r="K55" s="37">
        <f t="shared" si="35"/>
        <v>4.2503650599592735</v>
      </c>
      <c r="L55" s="50">
        <f t="shared" si="34"/>
        <v>7.1996516804302129</v>
      </c>
      <c r="M55" s="51"/>
      <c r="N55" s="52"/>
      <c r="O55" s="10">
        <f t="shared" si="36"/>
        <v>2.1272798837405049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1.5381564962742891</v>
      </c>
      <c r="O58" s="51">
        <f>Q50</f>
        <v>0.2964292601700127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1.958411702690144</v>
      </c>
      <c r="O59" s="51">
        <f>Q53</f>
        <v>0.26056493745994946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1.1769943266240421</v>
      </c>
      <c r="C65" s="51">
        <f>N40</f>
        <v>0.38545755305303425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1.7418937039342615</v>
      </c>
      <c r="C66" s="51">
        <f>N50</f>
        <v>0.28250045891169839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3.5751637520806798</v>
      </c>
      <c r="C67" s="51">
        <f>N43</f>
        <v>0.38512877510911131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6.935519876699999</v>
      </c>
      <c r="C68" s="51">
        <f>N53</f>
        <v>0.2679707219896233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16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42415</v>
      </c>
    </row>
    <row r="2" spans="1:20" s="3" customFormat="1" x14ac:dyDescent="0.2">
      <c r="A2" s="1" t="s">
        <v>1</v>
      </c>
      <c r="B2" s="3">
        <v>93</v>
      </c>
      <c r="C2" s="4"/>
      <c r="E2" s="5" t="s">
        <v>2</v>
      </c>
    </row>
    <row r="3" spans="1:20" s="3" customFormat="1" x14ac:dyDescent="0.2">
      <c r="A3" s="1" t="s">
        <v>3</v>
      </c>
      <c r="B3" s="3" t="s">
        <v>4</v>
      </c>
      <c r="D3" s="6" t="s">
        <v>5</v>
      </c>
      <c r="E3" s="78">
        <v>221800</v>
      </c>
      <c r="F3" s="78">
        <v>286792</v>
      </c>
      <c r="G3" s="78"/>
      <c r="H3" s="78"/>
    </row>
    <row r="4" spans="1:20" s="3" customFormat="1" ht="15" x14ac:dyDescent="0.25">
      <c r="A4" s="1"/>
      <c r="D4" s="6" t="s">
        <v>6</v>
      </c>
      <c r="E4" s="82">
        <v>356288</v>
      </c>
      <c r="F4" s="82">
        <v>361280</v>
      </c>
    </row>
    <row r="5" spans="1:20" s="3" customFormat="1" x14ac:dyDescent="0.2">
      <c r="A5" s="1"/>
      <c r="D5" s="7"/>
      <c r="E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81">
        <v>0</v>
      </c>
      <c r="B8" s="17">
        <v>0</v>
      </c>
      <c r="C8" s="11">
        <v>6.7000000000000004E-2</v>
      </c>
      <c r="D8" s="11">
        <v>7.4999999999999997E-2</v>
      </c>
      <c r="E8" s="18">
        <f t="shared" ref="E8:E13" si="0">AVERAGE(C8:D8)</f>
        <v>7.1000000000000008E-2</v>
      </c>
      <c r="F8" s="19"/>
      <c r="G8" s="17"/>
      <c r="H8" s="17"/>
      <c r="N8" s="11"/>
      <c r="O8" s="11"/>
      <c r="P8" s="11"/>
    </row>
    <row r="9" spans="1:20" ht="15" x14ac:dyDescent="0.3">
      <c r="A9" s="81">
        <v>3</v>
      </c>
      <c r="B9" s="19">
        <f>A9/23</f>
        <v>0.13043478260869565</v>
      </c>
      <c r="C9" s="11">
        <v>0.09</v>
      </c>
      <c r="D9" s="11">
        <v>0.1</v>
      </c>
      <c r="E9" s="18">
        <f t="shared" si="0"/>
        <v>9.5000000000000001E-2</v>
      </c>
      <c r="F9" s="19">
        <f>(E9-$E$8)</f>
        <v>2.3999999999999994E-2</v>
      </c>
      <c r="G9" s="19">
        <f>LOG(B9)</f>
        <v>-0.88460658129793046</v>
      </c>
      <c r="H9" s="19">
        <f>LOG(F9)</f>
        <v>-1.6197887582883941</v>
      </c>
      <c r="N9" s="11"/>
      <c r="O9" s="11"/>
      <c r="P9" s="11"/>
    </row>
    <row r="10" spans="1:20" ht="15" x14ac:dyDescent="0.3">
      <c r="A10" s="81">
        <v>9.74</v>
      </c>
      <c r="B10" s="19">
        <f t="shared" ref="B10:B13" si="1">A10/23</f>
        <v>0.42347826086956525</v>
      </c>
      <c r="C10" s="11">
        <v>0.16200000000000001</v>
      </c>
      <c r="D10" s="11">
        <v>0.16</v>
      </c>
      <c r="E10" s="18">
        <f t="shared" si="0"/>
        <v>0.161</v>
      </c>
      <c r="F10" s="19">
        <f>(E10-$E$8)</f>
        <v>0.09</v>
      </c>
      <c r="G10" s="19">
        <f>LOG(B10)</f>
        <v>-0.37316887913897734</v>
      </c>
      <c r="H10" s="19">
        <f>LOG(F10)</f>
        <v>-1.0457574905606752</v>
      </c>
      <c r="N10" s="11"/>
      <c r="O10" s="11"/>
      <c r="P10" s="11"/>
    </row>
    <row r="11" spans="1:20" ht="15" x14ac:dyDescent="0.3">
      <c r="A11" s="81">
        <v>29.8</v>
      </c>
      <c r="B11" s="19">
        <f t="shared" si="1"/>
        <v>1.2956521739130435</v>
      </c>
      <c r="C11" s="11">
        <v>0.35399999999999998</v>
      </c>
      <c r="D11" s="11">
        <v>0.35799999999999998</v>
      </c>
      <c r="E11" s="18">
        <f t="shared" si="0"/>
        <v>0.35599999999999998</v>
      </c>
      <c r="F11" s="19">
        <f>(E11-$E$8)</f>
        <v>0.28499999999999998</v>
      </c>
      <c r="G11" s="19">
        <f>LOG(B11)</f>
        <v>0.11248842805866238</v>
      </c>
      <c r="H11" s="19">
        <f>LOG(F11)</f>
        <v>-0.54515513999148979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81">
        <v>104</v>
      </c>
      <c r="B12" s="19">
        <f t="shared" si="1"/>
        <v>4.5217391304347823</v>
      </c>
      <c r="C12" s="11">
        <v>1.0980000000000001</v>
      </c>
      <c r="D12" s="11">
        <v>1.1459999999999999</v>
      </c>
      <c r="E12" s="18">
        <f t="shared" si="0"/>
        <v>1.1219999999999999</v>
      </c>
      <c r="F12" s="19">
        <f>(E12-$E$8)</f>
        <v>1.0509999999999999</v>
      </c>
      <c r="G12" s="19">
        <f>LOG(B12)</f>
        <v>0.65530550328118742</v>
      </c>
      <c r="H12" s="19">
        <f>LOG(F12)</f>
        <v>2.1602716028242194E-2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81">
        <v>207</v>
      </c>
      <c r="B13" s="19">
        <f t="shared" si="1"/>
        <v>9</v>
      </c>
      <c r="C13" s="11">
        <v>2.0329999999999999</v>
      </c>
      <c r="D13" s="11">
        <v>2.0350000000000001</v>
      </c>
      <c r="E13" s="18">
        <f t="shared" si="0"/>
        <v>2.0339999999999998</v>
      </c>
      <c r="F13" s="19">
        <f>(E13-$E$8)</f>
        <v>1.9629999999999999</v>
      </c>
      <c r="G13" s="19">
        <f>LOG(B13)</f>
        <v>0.95424250943932487</v>
      </c>
      <c r="H13" s="19">
        <f>LOG(F13)</f>
        <v>0.29292029960000615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1.0417025550621133</v>
      </c>
      <c r="N15" s="11"/>
    </row>
    <row r="16" spans="1:20" ht="15" x14ac:dyDescent="0.25">
      <c r="A16" s="12" t="s">
        <v>15</v>
      </c>
      <c r="B16" s="18">
        <f>INTERCEPT(H9:H13,G9:G13)</f>
        <v>-0.67596004453009839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 s="11">
        <v>0.56999999999999995</v>
      </c>
      <c r="C22" s="11">
        <v>0.63500000000000001</v>
      </c>
      <c r="D22" s="34">
        <f t="shared" ref="D22:D27" si="2">AVERAGE(B22:C22)</f>
        <v>0.60250000000000004</v>
      </c>
      <c r="E22" s="34">
        <f t="shared" ref="E22:E27" si="3">D22-E$8</f>
        <v>0.53150000000000008</v>
      </c>
      <c r="F22" s="34">
        <f>LOG(E22)</f>
        <v>-0.27449673114068435</v>
      </c>
      <c r="G22" s="35">
        <f>(F22-$B$16)/$B$15</f>
        <v>0.385391503014482</v>
      </c>
      <c r="H22" s="35">
        <f>10^G22</f>
        <v>2.428798595154658</v>
      </c>
      <c r="I22" s="36">
        <v>500</v>
      </c>
      <c r="J22" s="37">
        <f>(H22*I22)</f>
        <v>1214.399297577329</v>
      </c>
      <c r="K22" s="37">
        <f>(0.05*J22/1000)*1000</f>
        <v>60.719964878866449</v>
      </c>
      <c r="L22" s="38">
        <f>K22+K40+K50</f>
        <v>62.245261848558805</v>
      </c>
      <c r="M22" s="39">
        <f>(L22*1000000/50000)/1000</f>
        <v>1.2449052369711759</v>
      </c>
      <c r="N22" s="40"/>
    </row>
    <row r="23" spans="1:17" ht="15" x14ac:dyDescent="0.3">
      <c r="B23" s="11">
        <v>0.59799999999999998</v>
      </c>
      <c r="C23" s="11">
        <v>0.59399999999999997</v>
      </c>
      <c r="D23" s="34">
        <f t="shared" si="2"/>
        <v>0.59599999999999997</v>
      </c>
      <c r="E23" s="34">
        <f t="shared" si="3"/>
        <v>0.52499999999999991</v>
      </c>
      <c r="F23" s="34">
        <f t="shared" ref="F23:F27" si="4">LOG(E23)</f>
        <v>-0.2798406965940432</v>
      </c>
      <c r="G23" s="35">
        <f t="shared" ref="G23:G27" si="5">(F23-$B$16)/$B$15</f>
        <v>0.38026147292346413</v>
      </c>
      <c r="H23" s="35">
        <f t="shared" ref="H23:H27" si="6">10^G23</f>
        <v>2.4002776039888629</v>
      </c>
      <c r="I23" s="36">
        <v>500</v>
      </c>
      <c r="J23" s="37">
        <f t="shared" ref="J23:J27" si="7">(H23*I23)</f>
        <v>1200.1388019944316</v>
      </c>
      <c r="K23" s="37">
        <f t="shared" ref="K23:K27" si="8">(0.05*J23/1000)*1000</f>
        <v>60.006940099721582</v>
      </c>
      <c r="L23" s="38">
        <f>K23+K41+K51</f>
        <v>61.790679502877843</v>
      </c>
      <c r="M23" s="39">
        <f t="shared" ref="M23:M27" si="9">(L23*1000000/50000)/1000</f>
        <v>1.2358135900575569</v>
      </c>
      <c r="N23" s="40"/>
    </row>
    <row r="24" spans="1:17" ht="15" x14ac:dyDescent="0.3">
      <c r="B24" s="11">
        <v>0.6</v>
      </c>
      <c r="C24" s="11">
        <v>0.61199999999999999</v>
      </c>
      <c r="D24" s="34">
        <f t="shared" si="2"/>
        <v>0.60599999999999998</v>
      </c>
      <c r="E24" s="34">
        <f t="shared" si="3"/>
        <v>0.53499999999999992</v>
      </c>
      <c r="F24" s="34">
        <f t="shared" si="4"/>
        <v>-0.27164621797877164</v>
      </c>
      <c r="G24" s="35">
        <f t="shared" si="5"/>
        <v>0.38812790137316966</v>
      </c>
      <c r="H24" s="35">
        <f t="shared" si="6"/>
        <v>2.444150258237936</v>
      </c>
      <c r="I24" s="36">
        <v>500</v>
      </c>
      <c r="J24" s="37">
        <f t="shared" si="7"/>
        <v>1222.0751291189679</v>
      </c>
      <c r="K24" s="37">
        <f t="shared" si="8"/>
        <v>61.1037564559484</v>
      </c>
      <c r="L24" s="38">
        <f t="shared" ref="L24:L27" si="10">K24+K42+K52</f>
        <v>63.107550695644591</v>
      </c>
      <c r="M24" s="39">
        <f t="shared" si="9"/>
        <v>1.2621510139128918</v>
      </c>
      <c r="N24" s="40"/>
    </row>
    <row r="25" spans="1:17" ht="15" x14ac:dyDescent="0.3">
      <c r="A25" s="8" t="s">
        <v>30</v>
      </c>
      <c r="B25" s="11">
        <v>0.53400000000000003</v>
      </c>
      <c r="C25" s="11">
        <v>0.54900000000000004</v>
      </c>
      <c r="D25" s="34">
        <f t="shared" si="2"/>
        <v>0.54150000000000009</v>
      </c>
      <c r="E25" s="34">
        <f t="shared" si="3"/>
        <v>0.47050000000000008</v>
      </c>
      <c r="F25" s="34">
        <f t="shared" si="4"/>
        <v>-0.32744037223672423</v>
      </c>
      <c r="G25" s="35">
        <f t="shared" si="5"/>
        <v>0.33456735859939701</v>
      </c>
      <c r="H25" s="35">
        <f t="shared" si="6"/>
        <v>2.1605651100759298</v>
      </c>
      <c r="I25" s="36">
        <v>500</v>
      </c>
      <c r="J25" s="37">
        <f t="shared" si="7"/>
        <v>1080.2825550379648</v>
      </c>
      <c r="K25" s="37">
        <f t="shared" si="8"/>
        <v>54.014127751898243</v>
      </c>
      <c r="L25" s="38">
        <f t="shared" si="10"/>
        <v>59.070250761840128</v>
      </c>
      <c r="M25" s="39">
        <f t="shared" si="9"/>
        <v>1.1814050152368025</v>
      </c>
      <c r="N25" s="40"/>
    </row>
    <row r="26" spans="1:17" ht="15" x14ac:dyDescent="0.3">
      <c r="B26" s="11">
        <v>0.52500000000000002</v>
      </c>
      <c r="C26" s="11">
        <v>0.54300000000000004</v>
      </c>
      <c r="D26" s="34">
        <f t="shared" si="2"/>
        <v>0.53400000000000003</v>
      </c>
      <c r="E26" s="34">
        <f t="shared" si="3"/>
        <v>0.46300000000000002</v>
      </c>
      <c r="F26" s="34">
        <f t="shared" si="4"/>
        <v>-0.33441900898204685</v>
      </c>
      <c r="G26" s="35">
        <f t="shared" si="5"/>
        <v>0.32786809813256779</v>
      </c>
      <c r="H26" s="35">
        <f t="shared" si="6"/>
        <v>2.1274927957929108</v>
      </c>
      <c r="I26" s="36">
        <v>500</v>
      </c>
      <c r="J26" s="37">
        <f t="shared" si="7"/>
        <v>1063.7463978964554</v>
      </c>
      <c r="K26" s="37">
        <f t="shared" si="8"/>
        <v>53.187319894822771</v>
      </c>
      <c r="L26" s="38">
        <f t="shared" si="10"/>
        <v>58.394033480810663</v>
      </c>
      <c r="M26" s="39">
        <f t="shared" si="9"/>
        <v>1.1678806696162132</v>
      </c>
      <c r="N26" s="40"/>
    </row>
    <row r="27" spans="1:17" ht="15" x14ac:dyDescent="0.3">
      <c r="B27" s="11">
        <v>0.53800000000000003</v>
      </c>
      <c r="C27" s="11">
        <v>0.54200000000000004</v>
      </c>
      <c r="D27" s="34">
        <f t="shared" si="2"/>
        <v>0.54</v>
      </c>
      <c r="E27" s="34">
        <f t="shared" si="3"/>
        <v>0.46900000000000003</v>
      </c>
      <c r="F27" s="34">
        <f t="shared" si="4"/>
        <v>-0.32882715728491668</v>
      </c>
      <c r="G27" s="35">
        <f t="shared" si="5"/>
        <v>0.33323609081911421</v>
      </c>
      <c r="H27" s="35">
        <f t="shared" si="6"/>
        <v>2.1539523463649073</v>
      </c>
      <c r="I27" s="36">
        <v>500</v>
      </c>
      <c r="J27" s="37">
        <f t="shared" si="7"/>
        <v>1076.9761731824537</v>
      </c>
      <c r="K27" s="37">
        <f t="shared" si="8"/>
        <v>53.848808659122689</v>
      </c>
      <c r="L27" s="38">
        <f t="shared" si="10"/>
        <v>59.067362577517201</v>
      </c>
      <c r="M27" s="39">
        <f t="shared" si="9"/>
        <v>1.181347251550344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 t="s">
        <v>19</v>
      </c>
      <c r="C29" s="73" t="s">
        <v>19</v>
      </c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 s="11">
        <v>0.56999999999999995</v>
      </c>
      <c r="C31" s="11">
        <v>0.63500000000000001</v>
      </c>
      <c r="D31" s="34">
        <f t="shared" ref="D31:D36" si="11">AVERAGE(B31:C31)</f>
        <v>0.60250000000000004</v>
      </c>
      <c r="E31" s="34">
        <f t="shared" ref="E31:E36" si="12">D31-E$8</f>
        <v>0.53150000000000008</v>
      </c>
      <c r="F31" s="34">
        <f>LOG(E31)</f>
        <v>-0.27449673114068435</v>
      </c>
      <c r="G31" s="35">
        <f>(F31-$B$16)/$B$15</f>
        <v>0.385391503014482</v>
      </c>
      <c r="H31" s="35">
        <f>10^G31</f>
        <v>2.428798595154658</v>
      </c>
      <c r="I31" s="36">
        <v>500</v>
      </c>
      <c r="J31" s="37">
        <f>(H31*I31)</f>
        <v>1214.399297577329</v>
      </c>
      <c r="K31" s="37">
        <f>(0.05*J31/1000)*1000</f>
        <v>60.719964878866449</v>
      </c>
      <c r="L31" s="38">
        <f>K31+K50</f>
        <v>61.58779486396358</v>
      </c>
      <c r="M31" s="39">
        <f>(L31*1000000/50000)/1000</f>
        <v>1.2317558972792717</v>
      </c>
      <c r="N31" s="43"/>
      <c r="Q31" s="11"/>
    </row>
    <row r="32" spans="1:17" ht="15" x14ac:dyDescent="0.3">
      <c r="B32" s="11">
        <v>0.59799999999999998</v>
      </c>
      <c r="C32" s="11">
        <v>0.59399999999999997</v>
      </c>
      <c r="D32" s="34">
        <f t="shared" si="11"/>
        <v>0.59599999999999997</v>
      </c>
      <c r="E32" s="34">
        <f t="shared" si="12"/>
        <v>0.52499999999999991</v>
      </c>
      <c r="F32" s="34">
        <f t="shared" ref="F32:F36" si="13">LOG(E32)</f>
        <v>-0.2798406965940432</v>
      </c>
      <c r="G32" s="35">
        <f t="shared" ref="G32:G36" si="14">(F32-$B$16)/$B$15</f>
        <v>0.38026147292346413</v>
      </c>
      <c r="H32" s="35">
        <f t="shared" ref="H32:H36" si="15">10^G32</f>
        <v>2.4002776039888629</v>
      </c>
      <c r="I32" s="36">
        <v>500</v>
      </c>
      <c r="J32" s="37">
        <f t="shared" ref="J32:J36" si="16">(H32*I32)</f>
        <v>1200.1388019944316</v>
      </c>
      <c r="K32" s="37">
        <f t="shared" ref="K32:K36" si="17">(0.05*J32/1000)*1000</f>
        <v>60.006940099721582</v>
      </c>
      <c r="L32" s="38">
        <f>K32+K51</f>
        <v>60.799915161217491</v>
      </c>
      <c r="M32" s="39">
        <f t="shared" ref="M32:M36" si="18">(L32*1000000/50000)/1000</f>
        <v>1.2159983032243498</v>
      </c>
      <c r="N32" s="44"/>
      <c r="Q32" s="11"/>
    </row>
    <row r="33" spans="1:19" ht="15" x14ac:dyDescent="0.3">
      <c r="B33" s="11">
        <v>0.6</v>
      </c>
      <c r="C33" s="11">
        <v>0.61199999999999999</v>
      </c>
      <c r="D33" s="34">
        <f t="shared" si="11"/>
        <v>0.60599999999999998</v>
      </c>
      <c r="E33" s="34">
        <f t="shared" si="12"/>
        <v>0.53499999999999992</v>
      </c>
      <c r="F33" s="34">
        <f t="shared" si="13"/>
        <v>-0.27164621797877164</v>
      </c>
      <c r="G33" s="35">
        <f t="shared" si="14"/>
        <v>0.38812790137316966</v>
      </c>
      <c r="H33" s="35">
        <f t="shared" si="15"/>
        <v>2.444150258237936</v>
      </c>
      <c r="I33" s="36">
        <v>500</v>
      </c>
      <c r="J33" s="37">
        <f t="shared" si="16"/>
        <v>1222.0751291189679</v>
      </c>
      <c r="K33" s="37">
        <f t="shared" si="17"/>
        <v>61.1037564559484</v>
      </c>
      <c r="L33" s="38">
        <f t="shared" ref="L33:L36" si="19">K33+K52</f>
        <v>62.127934693948447</v>
      </c>
      <c r="M33" s="39">
        <f t="shared" si="18"/>
        <v>1.242558693878969</v>
      </c>
      <c r="N33" s="44"/>
      <c r="Q33" s="11"/>
    </row>
    <row r="34" spans="1:19" ht="15" x14ac:dyDescent="0.3">
      <c r="A34" s="8" t="s">
        <v>30</v>
      </c>
      <c r="B34" s="11">
        <v>0.53400000000000003</v>
      </c>
      <c r="C34" s="11">
        <v>0.54900000000000004</v>
      </c>
      <c r="D34" s="34">
        <f t="shared" si="11"/>
        <v>0.54150000000000009</v>
      </c>
      <c r="E34" s="34">
        <f t="shared" si="12"/>
        <v>0.47050000000000008</v>
      </c>
      <c r="F34" s="34">
        <f t="shared" si="13"/>
        <v>-0.32744037223672423</v>
      </c>
      <c r="G34" s="35">
        <f t="shared" si="14"/>
        <v>0.33456735859939701</v>
      </c>
      <c r="H34" s="35">
        <f t="shared" si="15"/>
        <v>2.1605651100759298</v>
      </c>
      <c r="I34" s="36">
        <v>500</v>
      </c>
      <c r="J34" s="37">
        <f t="shared" si="16"/>
        <v>1080.2825550379648</v>
      </c>
      <c r="K34" s="37">
        <f t="shared" si="17"/>
        <v>54.014127751898243</v>
      </c>
      <c r="L34" s="38">
        <f t="shared" si="19"/>
        <v>57.114051764539497</v>
      </c>
      <c r="M34" s="39">
        <f t="shared" si="18"/>
        <v>1.1422810352907899</v>
      </c>
      <c r="N34" s="44"/>
      <c r="Q34" s="11"/>
    </row>
    <row r="35" spans="1:19" ht="15" x14ac:dyDescent="0.3">
      <c r="B35" s="11">
        <v>0.52500000000000002</v>
      </c>
      <c r="C35" s="11">
        <v>0.54300000000000004</v>
      </c>
      <c r="D35" s="34">
        <f t="shared" si="11"/>
        <v>0.53400000000000003</v>
      </c>
      <c r="E35" s="34">
        <f t="shared" si="12"/>
        <v>0.46300000000000002</v>
      </c>
      <c r="F35" s="34">
        <f t="shared" si="13"/>
        <v>-0.33441900898204685</v>
      </c>
      <c r="G35" s="35">
        <f t="shared" si="14"/>
        <v>0.32786809813256779</v>
      </c>
      <c r="H35" s="35">
        <f t="shared" si="15"/>
        <v>2.1274927957929108</v>
      </c>
      <c r="I35" s="36">
        <v>500</v>
      </c>
      <c r="J35" s="37">
        <f t="shared" si="16"/>
        <v>1063.7463978964554</v>
      </c>
      <c r="K35" s="37">
        <f t="shared" si="17"/>
        <v>53.187319894822771</v>
      </c>
      <c r="L35" s="38">
        <f t="shared" si="19"/>
        <v>56.336824531674935</v>
      </c>
      <c r="M35" s="39">
        <f t="shared" si="18"/>
        <v>1.1267364906334987</v>
      </c>
      <c r="N35" s="44"/>
      <c r="Q35" s="11"/>
      <c r="S35" s="11"/>
    </row>
    <row r="36" spans="1:19" ht="15" x14ac:dyDescent="0.3">
      <c r="B36" s="11">
        <v>0.53800000000000003</v>
      </c>
      <c r="C36" s="11">
        <v>0.54200000000000004</v>
      </c>
      <c r="D36" s="34">
        <f t="shared" si="11"/>
        <v>0.54</v>
      </c>
      <c r="E36" s="34">
        <f t="shared" si="12"/>
        <v>0.46900000000000003</v>
      </c>
      <c r="F36" s="34">
        <f t="shared" si="13"/>
        <v>-0.32882715728491668</v>
      </c>
      <c r="G36" s="35">
        <f t="shared" si="14"/>
        <v>0.33323609081911421</v>
      </c>
      <c r="H36" s="35">
        <f t="shared" si="15"/>
        <v>2.1539523463649073</v>
      </c>
      <c r="I36" s="36">
        <v>500</v>
      </c>
      <c r="J36" s="37">
        <f t="shared" si="16"/>
        <v>1076.9761731824537</v>
      </c>
      <c r="K36" s="37">
        <f t="shared" si="17"/>
        <v>53.848808659122689</v>
      </c>
      <c r="L36" s="38">
        <f t="shared" si="19"/>
        <v>56.540154661421482</v>
      </c>
      <c r="M36" s="39">
        <f t="shared" si="18"/>
        <v>1.1308030932284299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 t="s">
        <v>19</v>
      </c>
      <c r="C39" s="75" t="s">
        <v>19</v>
      </c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 s="11">
        <v>0.14899999999999999</v>
      </c>
      <c r="C40" s="11">
        <v>0.16</v>
      </c>
      <c r="D40" s="34">
        <f>AVERAGE(B40,C40)</f>
        <v>0.1545</v>
      </c>
      <c r="E40" s="34">
        <f t="shared" ref="E40:E45" si="20">D40-E$8</f>
        <v>8.3499999999999991E-2</v>
      </c>
      <c r="F40" s="34">
        <f t="shared" ref="F40:F45" si="21">LOG(E40)</f>
        <v>-1.0783135245163979</v>
      </c>
      <c r="G40" s="35">
        <f t="shared" ref="G40:G45" si="22">(F40-$B$16)/$B$15</f>
        <v>-0.38624603350647302</v>
      </c>
      <c r="H40" s="34">
        <f t="shared" ref="H40:H45" si="23">10^G40</f>
        <v>0.41091686537201383</v>
      </c>
      <c r="I40" s="48">
        <v>16</v>
      </c>
      <c r="J40" s="49">
        <f t="shared" ref="J40:J45" si="24">H40*I40</f>
        <v>6.5746698459522213</v>
      </c>
      <c r="K40" s="37">
        <f>(0.1*J40/1000)*1000</f>
        <v>0.65746698459522213</v>
      </c>
      <c r="L40" s="50">
        <f>K40*100/L22</f>
        <v>1.0562522593202726</v>
      </c>
      <c r="M40" s="51">
        <f>AVERAGE(L40:L42)</f>
        <v>1.4039895517133043</v>
      </c>
      <c r="N40" s="52">
        <f>STDEV(L40:L42)</f>
        <v>0.30223226666240227</v>
      </c>
      <c r="R40" s="11"/>
      <c r="S40" s="11"/>
    </row>
    <row r="41" spans="1:19" ht="15" x14ac:dyDescent="0.3">
      <c r="B41" s="11">
        <v>0.189</v>
      </c>
      <c r="C41" s="11">
        <v>0.20899999999999999</v>
      </c>
      <c r="D41" s="34">
        <f>AVERAGE(B41,C41)</f>
        <v>0.19900000000000001</v>
      </c>
      <c r="E41" s="34">
        <f t="shared" si="20"/>
        <v>0.128</v>
      </c>
      <c r="F41" s="34">
        <f t="shared" si="21"/>
        <v>-0.89279003035213167</v>
      </c>
      <c r="G41" s="35">
        <f t="shared" si="22"/>
        <v>-0.20814961503968321</v>
      </c>
      <c r="H41" s="34">
        <f t="shared" si="23"/>
        <v>0.61922771353771933</v>
      </c>
      <c r="I41" s="48">
        <v>16</v>
      </c>
      <c r="J41" s="49">
        <f t="shared" si="24"/>
        <v>9.9076434166035092</v>
      </c>
      <c r="K41" s="37">
        <f t="shared" ref="K41:K45" si="25">(0.1*J41/1000)*1000</f>
        <v>0.99076434166035088</v>
      </c>
      <c r="L41" s="50">
        <f t="shared" ref="L41:L45" si="26">K41*100/L23</f>
        <v>1.6034203695950728</v>
      </c>
      <c r="M41" s="51"/>
      <c r="N41" s="52"/>
      <c r="R41" s="11"/>
      <c r="S41" s="11"/>
    </row>
    <row r="42" spans="1:19" s="24" customFormat="1" ht="15" x14ac:dyDescent="0.3">
      <c r="A42" s="8"/>
      <c r="B42" s="11">
        <v>0.19</v>
      </c>
      <c r="C42" s="11">
        <v>0.20499999999999999</v>
      </c>
      <c r="D42" s="34">
        <f>AVERAGE(B42,C42)</f>
        <v>0.19750000000000001</v>
      </c>
      <c r="E42" s="34">
        <f t="shared" si="20"/>
        <v>0.1265</v>
      </c>
      <c r="F42" s="34">
        <f t="shared" si="21"/>
        <v>-0.89790947448816327</v>
      </c>
      <c r="G42" s="35">
        <f t="shared" si="22"/>
        <v>-0.21306411209179646</v>
      </c>
      <c r="H42" s="34">
        <f t="shared" si="23"/>
        <v>0.61226000106009071</v>
      </c>
      <c r="I42" s="48">
        <v>16</v>
      </c>
      <c r="J42" s="49">
        <f t="shared" si="24"/>
        <v>9.7961600169614513</v>
      </c>
      <c r="K42" s="37">
        <f t="shared" si="25"/>
        <v>0.97961600169614516</v>
      </c>
      <c r="L42" s="50">
        <f t="shared" si="26"/>
        <v>1.5522960262245671</v>
      </c>
      <c r="M42" s="51"/>
      <c r="N42" s="52"/>
      <c r="R42" s="11"/>
      <c r="S42" s="11"/>
    </row>
    <row r="43" spans="1:19" ht="15" x14ac:dyDescent="0.3">
      <c r="A43" s="8" t="s">
        <v>38</v>
      </c>
      <c r="B43" s="11">
        <v>0.33300000000000002</v>
      </c>
      <c r="C43" s="11">
        <v>0.32900000000000001</v>
      </c>
      <c r="D43" s="34">
        <f t="shared" ref="D43:D45" si="27">AVERAGE(B43,C43)</f>
        <v>0.33100000000000002</v>
      </c>
      <c r="E43" s="34">
        <f t="shared" si="20"/>
        <v>0.26</v>
      </c>
      <c r="F43" s="34">
        <f t="shared" si="21"/>
        <v>-0.58502665202918203</v>
      </c>
      <c r="G43" s="35">
        <f t="shared" si="22"/>
        <v>8.7293049305705417E-2</v>
      </c>
      <c r="H43" s="34">
        <f t="shared" si="23"/>
        <v>1.2226243733128965</v>
      </c>
      <c r="I43" s="48">
        <v>16</v>
      </c>
      <c r="J43" s="49">
        <f t="shared" si="24"/>
        <v>19.561989973006344</v>
      </c>
      <c r="K43" s="37">
        <f t="shared" si="25"/>
        <v>1.9561989973006346</v>
      </c>
      <c r="L43" s="50">
        <f t="shared" si="26"/>
        <v>3.3116483713394955</v>
      </c>
      <c r="M43" s="51">
        <f>AVERAGE(L43:L45)</f>
        <v>3.7043815543709271</v>
      </c>
      <c r="N43" s="52">
        <f>STDEV(L43:L45)</f>
        <v>0.50832057080999515</v>
      </c>
      <c r="R43" s="11"/>
      <c r="S43" s="11"/>
    </row>
    <row r="44" spans="1:19" ht="15" x14ac:dyDescent="0.3">
      <c r="A44" s="53"/>
      <c r="B44" s="11">
        <v>0.34799999999999998</v>
      </c>
      <c r="C44" s="11">
        <v>0.34200000000000003</v>
      </c>
      <c r="D44" s="34">
        <f t="shared" si="27"/>
        <v>0.34499999999999997</v>
      </c>
      <c r="E44" s="34">
        <f t="shared" si="20"/>
        <v>0.27399999999999997</v>
      </c>
      <c r="F44" s="34">
        <f t="shared" si="21"/>
        <v>-0.56224943717961207</v>
      </c>
      <c r="G44" s="35">
        <f t="shared" si="22"/>
        <v>0.10915842223666826</v>
      </c>
      <c r="H44" s="34">
        <f t="shared" si="23"/>
        <v>1.285755593209831</v>
      </c>
      <c r="I44" s="48">
        <v>16</v>
      </c>
      <c r="J44" s="49">
        <f t="shared" si="24"/>
        <v>20.572089491357296</v>
      </c>
      <c r="K44" s="37">
        <f t="shared" si="25"/>
        <v>2.0572089491357297</v>
      </c>
      <c r="L44" s="50">
        <f t="shared" si="26"/>
        <v>3.522977993653694</v>
      </c>
      <c r="M44" s="51"/>
      <c r="N44" s="52"/>
    </row>
    <row r="45" spans="1:19" ht="15" x14ac:dyDescent="0.3">
      <c r="A45" s="54"/>
      <c r="B45" s="11">
        <v>0.42</v>
      </c>
      <c r="C45" s="11">
        <v>0.40100000000000002</v>
      </c>
      <c r="D45" s="34">
        <f t="shared" si="27"/>
        <v>0.41049999999999998</v>
      </c>
      <c r="E45" s="34">
        <f t="shared" si="20"/>
        <v>0.33949999999999997</v>
      </c>
      <c r="F45" s="34">
        <f t="shared" si="21"/>
        <v>-0.46916022138347957</v>
      </c>
      <c r="G45" s="35">
        <f t="shared" si="22"/>
        <v>0.19852099060493139</v>
      </c>
      <c r="H45" s="34">
        <f t="shared" si="23"/>
        <v>1.5795049475598228</v>
      </c>
      <c r="I45" s="48">
        <v>16</v>
      </c>
      <c r="J45" s="49">
        <f t="shared" si="24"/>
        <v>25.272079160957166</v>
      </c>
      <c r="K45" s="37">
        <f t="shared" si="25"/>
        <v>2.5272079160957168</v>
      </c>
      <c r="L45" s="50">
        <f t="shared" si="26"/>
        <v>4.2785182981195904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 t="s">
        <v>19</v>
      </c>
      <c r="C49" s="75" t="s">
        <v>19</v>
      </c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 s="11">
        <v>0.18</v>
      </c>
      <c r="C50" s="11">
        <v>0.185</v>
      </c>
      <c r="D50" s="34">
        <f t="shared" ref="D50:D52" si="28">AVERAGE(B50,C50)</f>
        <v>0.1825</v>
      </c>
      <c r="E50" s="34">
        <f t="shared" ref="E50:E55" si="29">D50-E$8</f>
        <v>0.11149999999999999</v>
      </c>
      <c r="F50" s="34">
        <f t="shared" ref="F50:F55" si="30">LOG(E50)</f>
        <v>-0.95272513261582059</v>
      </c>
      <c r="G50" s="35">
        <f t="shared" ref="G50:G55" si="31">(F50-$B$16)/$B$15</f>
        <v>-0.26568533094288094</v>
      </c>
      <c r="H50" s="34">
        <f t="shared" ref="H50:H55" si="32">10^G50</f>
        <v>0.54239374068570523</v>
      </c>
      <c r="I50" s="48">
        <v>16</v>
      </c>
      <c r="J50" s="49">
        <f t="shared" ref="J50:J55" si="33">H50*I50</f>
        <v>8.6782998509712836</v>
      </c>
      <c r="K50" s="37">
        <f>(0.1*J50/1000)*1000</f>
        <v>0.86782998509712839</v>
      </c>
      <c r="L50" s="50">
        <f t="shared" ref="L50:L55" si="34">K50*100/L31</f>
        <v>1.4090941021902303</v>
      </c>
      <c r="M50" s="51">
        <f>AVERAGE(L50:L52)</f>
        <v>1.4539433295269844</v>
      </c>
      <c r="N50" s="52">
        <f>STDEV(L50:L52)</f>
        <v>0.17645852412097737</v>
      </c>
      <c r="O50" s="10">
        <f>L50/L40</f>
        <v>1.3340507343359638</v>
      </c>
      <c r="P50" s="51">
        <f>AVERAGE(O50:O52)</f>
        <v>1.0698115215732544</v>
      </c>
      <c r="Q50" s="52">
        <f>STDEV(O50:O52)</f>
        <v>0.26040915406776582</v>
      </c>
      <c r="S50" s="11"/>
      <c r="T50" s="11"/>
    </row>
    <row r="51" spans="1:25" ht="15" x14ac:dyDescent="0.3">
      <c r="B51" s="11">
        <v>0.17100000000000001</v>
      </c>
      <c r="C51" s="11">
        <v>0.17399999999999999</v>
      </c>
      <c r="D51" s="34">
        <f t="shared" si="28"/>
        <v>0.17249999999999999</v>
      </c>
      <c r="E51" s="34">
        <f t="shared" si="29"/>
        <v>0.10149999999999998</v>
      </c>
      <c r="F51" s="34">
        <f t="shared" si="30"/>
        <v>-0.99353395775076836</v>
      </c>
      <c r="G51" s="35">
        <f t="shared" si="31"/>
        <v>-0.30486045337743661</v>
      </c>
      <c r="H51" s="34">
        <f t="shared" si="32"/>
        <v>0.49560941343494508</v>
      </c>
      <c r="I51" s="48">
        <v>16</v>
      </c>
      <c r="J51" s="49">
        <f t="shared" si="33"/>
        <v>7.9297506149591213</v>
      </c>
      <c r="K51" s="37">
        <f t="shared" ref="K51:K55" si="35">(0.1*J51/1000)*1000</f>
        <v>0.79297506149591213</v>
      </c>
      <c r="L51" s="50">
        <f t="shared" si="34"/>
        <v>1.3042371184125072</v>
      </c>
      <c r="M51" s="51"/>
      <c r="N51" s="52"/>
      <c r="O51" s="10">
        <f t="shared" ref="O51:O55" si="36">L51/L41</f>
        <v>0.81340934863006564</v>
      </c>
      <c r="P51" s="51"/>
      <c r="Q51" s="52"/>
      <c r="S51" s="11"/>
      <c r="T51" s="11"/>
    </row>
    <row r="52" spans="1:25" ht="15" x14ac:dyDescent="0.3">
      <c r="B52" s="11">
        <v>0.2</v>
      </c>
      <c r="C52" s="11">
        <v>0.20699999999999999</v>
      </c>
      <c r="D52" s="34">
        <f t="shared" si="28"/>
        <v>0.20350000000000001</v>
      </c>
      <c r="E52" s="34">
        <f t="shared" si="29"/>
        <v>0.13250000000000001</v>
      </c>
      <c r="F52" s="34">
        <f t="shared" si="30"/>
        <v>-0.87778412172717335</v>
      </c>
      <c r="G52" s="35">
        <f t="shared" si="31"/>
        <v>-0.1937444390592292</v>
      </c>
      <c r="H52" s="34">
        <f t="shared" si="32"/>
        <v>0.64011139875003165</v>
      </c>
      <c r="I52" s="48">
        <v>16</v>
      </c>
      <c r="J52" s="49">
        <f t="shared" si="33"/>
        <v>10.241782380000506</v>
      </c>
      <c r="K52" s="37">
        <f t="shared" si="35"/>
        <v>1.0241782380000506</v>
      </c>
      <c r="L52" s="50">
        <f t="shared" si="34"/>
        <v>1.6484987679782157</v>
      </c>
      <c r="M52" s="51"/>
      <c r="N52" s="52"/>
      <c r="O52" s="10">
        <f t="shared" si="36"/>
        <v>1.0619744817537342</v>
      </c>
      <c r="P52" s="51"/>
      <c r="Q52" s="52"/>
      <c r="S52" s="11"/>
      <c r="T52" s="11"/>
    </row>
    <row r="53" spans="1:25" ht="15" x14ac:dyDescent="0.3">
      <c r="A53" s="8" t="s">
        <v>30</v>
      </c>
      <c r="B53" s="11">
        <v>0.47899999999999998</v>
      </c>
      <c r="C53" s="11">
        <v>0.503</v>
      </c>
      <c r="D53" s="34">
        <f>AVERAGE(B53:C53)</f>
        <v>0.49099999999999999</v>
      </c>
      <c r="E53" s="34">
        <f t="shared" si="29"/>
        <v>0.42</v>
      </c>
      <c r="F53" s="34">
        <f t="shared" si="30"/>
        <v>-0.37675070960209955</v>
      </c>
      <c r="G53" s="35">
        <f t="shared" si="31"/>
        <v>0.28723106559929479</v>
      </c>
      <c r="H53" s="34">
        <f t="shared" si="32"/>
        <v>1.9374525079007832</v>
      </c>
      <c r="I53" s="48">
        <v>16</v>
      </c>
      <c r="J53" s="49">
        <f t="shared" si="33"/>
        <v>30.999240126412531</v>
      </c>
      <c r="K53" s="37">
        <f t="shared" si="35"/>
        <v>3.0999240126412531</v>
      </c>
      <c r="L53" s="50">
        <f t="shared" si="34"/>
        <v>5.4276030449058572</v>
      </c>
      <c r="M53" s="51">
        <f>AVERAGE(L53:L55)</f>
        <v>5.2593848268744345</v>
      </c>
      <c r="N53" s="52">
        <f>STDEV(L53:L55)</f>
        <v>0.44002962050412364</v>
      </c>
      <c r="O53" s="10">
        <f t="shared" si="36"/>
        <v>1.6389430387231905</v>
      </c>
      <c r="P53" s="51">
        <f>AVERAGE(O53:O55)</f>
        <v>1.4461189850421434</v>
      </c>
      <c r="Q53" s="52">
        <f>STDEV(O53:O55)</f>
        <v>0.29005125834903311</v>
      </c>
      <c r="S53" s="11"/>
      <c r="T53" s="11"/>
    </row>
    <row r="54" spans="1:25" ht="15" x14ac:dyDescent="0.3">
      <c r="A54" s="53"/>
      <c r="B54" s="11">
        <v>0.5</v>
      </c>
      <c r="C54" s="11">
        <v>0.496</v>
      </c>
      <c r="D54" s="34">
        <f>AVERAGE(B54:C54)</f>
        <v>0.498</v>
      </c>
      <c r="E54" s="34">
        <f t="shared" si="29"/>
        <v>0.42699999999999999</v>
      </c>
      <c r="F54" s="34">
        <f t="shared" si="30"/>
        <v>-0.36957212497497616</v>
      </c>
      <c r="G54" s="35">
        <f t="shared" si="31"/>
        <v>0.29412226941965536</v>
      </c>
      <c r="H54" s="34">
        <f t="shared" si="32"/>
        <v>1.9684403980326006</v>
      </c>
      <c r="I54" s="48">
        <v>16</v>
      </c>
      <c r="J54" s="49">
        <f t="shared" si="33"/>
        <v>31.49504636852161</v>
      </c>
      <c r="K54" s="37">
        <f t="shared" si="35"/>
        <v>3.1495046368521611</v>
      </c>
      <c r="L54" s="50">
        <f t="shared" si="34"/>
        <v>5.5904901687907111</v>
      </c>
      <c r="M54" s="51"/>
      <c r="N54" s="52"/>
      <c r="O54" s="10">
        <f t="shared" si="36"/>
        <v>1.5868649133947024</v>
      </c>
      <c r="P54" s="51"/>
      <c r="Q54" s="52"/>
      <c r="S54" s="11"/>
      <c r="T54" s="11"/>
    </row>
    <row r="55" spans="1:25" ht="15" x14ac:dyDescent="0.3">
      <c r="A55" s="54"/>
      <c r="B55" s="11">
        <v>0.436</v>
      </c>
      <c r="C55" s="11">
        <v>0.43099999999999999</v>
      </c>
      <c r="D55" s="34">
        <f>AVERAGE(B55:C55)</f>
        <v>0.4335</v>
      </c>
      <c r="E55" s="34">
        <f t="shared" si="29"/>
        <v>0.36249999999999999</v>
      </c>
      <c r="F55" s="34">
        <f t="shared" si="30"/>
        <v>-0.44069198909298751</v>
      </c>
      <c r="G55" s="35">
        <f t="shared" si="31"/>
        <v>0.22584955205671223</v>
      </c>
      <c r="H55" s="34">
        <f t="shared" si="32"/>
        <v>1.6820912514367463</v>
      </c>
      <c r="I55" s="48">
        <v>16</v>
      </c>
      <c r="J55" s="49">
        <f t="shared" si="33"/>
        <v>26.913460022987941</v>
      </c>
      <c r="K55" s="37">
        <f t="shared" si="35"/>
        <v>2.6913460022987943</v>
      </c>
      <c r="L55" s="50">
        <f t="shared" si="34"/>
        <v>4.7600612669267344</v>
      </c>
      <c r="M55" s="51"/>
      <c r="N55" s="52"/>
      <c r="O55" s="10">
        <f t="shared" si="36"/>
        <v>1.1125490030085374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1.0698115215732544</v>
      </c>
      <c r="O58" s="51">
        <f>Q50</f>
        <v>0.26040915406776582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1.4461189850421434</v>
      </c>
      <c r="O59" s="51">
        <f>Q53</f>
        <v>0.29005125834903311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1.4039895517133043</v>
      </c>
      <c r="C65" s="51">
        <f>N40</f>
        <v>0.30223226666240227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1.4539433295269844</v>
      </c>
      <c r="C66" s="51">
        <f>N50</f>
        <v>0.17645852412097737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3.7043815543709271</v>
      </c>
      <c r="C67" s="51">
        <f>N43</f>
        <v>0.50832057080999515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5.2593848268744345</v>
      </c>
      <c r="C68" s="51">
        <f>N53</f>
        <v>0.44002962050412364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A19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42415</v>
      </c>
    </row>
    <row r="2" spans="1:20" s="3" customFormat="1" x14ac:dyDescent="0.2">
      <c r="A2" s="1" t="s">
        <v>1</v>
      </c>
      <c r="B2" s="3">
        <v>93</v>
      </c>
      <c r="C2" s="4"/>
      <c r="E2" s="5" t="s">
        <v>2</v>
      </c>
    </row>
    <row r="3" spans="1:20" s="3" customFormat="1" x14ac:dyDescent="0.2">
      <c r="A3" s="1" t="s">
        <v>3</v>
      </c>
      <c r="B3" s="3" t="s">
        <v>4</v>
      </c>
      <c r="D3" s="6" t="s">
        <v>5</v>
      </c>
      <c r="E3" s="79">
        <v>214432</v>
      </c>
      <c r="F3" s="79">
        <v>217744</v>
      </c>
    </row>
    <row r="4" spans="1:20" s="3" customFormat="1" ht="15" x14ac:dyDescent="0.25">
      <c r="A4" s="1"/>
      <c r="D4" s="6" t="s">
        <v>6</v>
      </c>
      <c r="E4" s="80">
        <v>338808</v>
      </c>
      <c r="F4" s="80">
        <v>327704</v>
      </c>
    </row>
    <row r="5" spans="1:20" s="3" customFormat="1" x14ac:dyDescent="0.2">
      <c r="A5" s="1"/>
      <c r="D5" s="7"/>
      <c r="E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81">
        <v>0</v>
      </c>
      <c r="B8" s="17">
        <v>0</v>
      </c>
      <c r="C8" s="11">
        <v>6.7000000000000004E-2</v>
      </c>
      <c r="D8" s="11">
        <v>7.4999999999999997E-2</v>
      </c>
      <c r="E8" s="18">
        <f t="shared" ref="E8:E13" si="0">AVERAGE(C8:D8)</f>
        <v>7.1000000000000008E-2</v>
      </c>
      <c r="F8" s="19"/>
      <c r="G8" s="17"/>
      <c r="H8" s="17"/>
      <c r="N8" s="11"/>
      <c r="O8" s="11"/>
      <c r="P8" s="11"/>
    </row>
    <row r="9" spans="1:20" ht="15" x14ac:dyDescent="0.3">
      <c r="A9" s="81">
        <v>3</v>
      </c>
      <c r="B9" s="19">
        <f>A9/23</f>
        <v>0.13043478260869565</v>
      </c>
      <c r="C9" s="11">
        <v>0.09</v>
      </c>
      <c r="D9" s="11">
        <v>0.1</v>
      </c>
      <c r="E9" s="18">
        <f t="shared" si="0"/>
        <v>9.5000000000000001E-2</v>
      </c>
      <c r="F9" s="19">
        <f>(E9-$E$8)</f>
        <v>2.3999999999999994E-2</v>
      </c>
      <c r="G9" s="19">
        <f>LOG(B9)</f>
        <v>-0.88460658129793046</v>
      </c>
      <c r="H9" s="19">
        <f>LOG(F9)</f>
        <v>-1.6197887582883941</v>
      </c>
      <c r="N9" s="11"/>
      <c r="O9" s="11"/>
      <c r="P9" s="11"/>
    </row>
    <row r="10" spans="1:20" ht="15" x14ac:dyDescent="0.3">
      <c r="A10" s="81">
        <v>9.74</v>
      </c>
      <c r="B10" s="19">
        <f t="shared" ref="B10:B13" si="1">A10/23</f>
        <v>0.42347826086956525</v>
      </c>
      <c r="C10" s="11">
        <v>0.16200000000000001</v>
      </c>
      <c r="D10" s="11">
        <v>0.16</v>
      </c>
      <c r="E10" s="18">
        <f t="shared" si="0"/>
        <v>0.161</v>
      </c>
      <c r="F10" s="19">
        <f>(E10-$E$8)</f>
        <v>0.09</v>
      </c>
      <c r="G10" s="19">
        <f>LOG(B10)</f>
        <v>-0.37316887913897734</v>
      </c>
      <c r="H10" s="19">
        <f>LOG(F10)</f>
        <v>-1.0457574905606752</v>
      </c>
      <c r="N10" s="11"/>
      <c r="O10" s="11"/>
      <c r="P10" s="11"/>
    </row>
    <row r="11" spans="1:20" ht="15" x14ac:dyDescent="0.3">
      <c r="A11" s="81">
        <v>29.8</v>
      </c>
      <c r="B11" s="19">
        <f t="shared" si="1"/>
        <v>1.2956521739130435</v>
      </c>
      <c r="C11" s="11">
        <v>0.35399999999999998</v>
      </c>
      <c r="D11" s="11">
        <v>0.35799999999999998</v>
      </c>
      <c r="E11" s="18">
        <f t="shared" si="0"/>
        <v>0.35599999999999998</v>
      </c>
      <c r="F11" s="19">
        <f>(E11-$E$8)</f>
        <v>0.28499999999999998</v>
      </c>
      <c r="G11" s="19">
        <f>LOG(B11)</f>
        <v>0.11248842805866238</v>
      </c>
      <c r="H11" s="19">
        <f>LOG(F11)</f>
        <v>-0.54515513999148979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81">
        <v>104</v>
      </c>
      <c r="B12" s="19">
        <f t="shared" si="1"/>
        <v>4.5217391304347823</v>
      </c>
      <c r="C12" s="11">
        <v>1.0980000000000001</v>
      </c>
      <c r="D12" s="11">
        <v>1.1459999999999999</v>
      </c>
      <c r="E12" s="18">
        <f t="shared" si="0"/>
        <v>1.1219999999999999</v>
      </c>
      <c r="F12" s="19">
        <f>(E12-$E$8)</f>
        <v>1.0509999999999999</v>
      </c>
      <c r="G12" s="19">
        <f>LOG(B12)</f>
        <v>0.65530550328118742</v>
      </c>
      <c r="H12" s="19">
        <f>LOG(F12)</f>
        <v>2.1602716028242194E-2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81">
        <v>207</v>
      </c>
      <c r="B13" s="19">
        <f t="shared" si="1"/>
        <v>9</v>
      </c>
      <c r="C13" s="11">
        <v>2.0329999999999999</v>
      </c>
      <c r="D13" s="11">
        <v>2.0350000000000001</v>
      </c>
      <c r="E13" s="18">
        <f t="shared" si="0"/>
        <v>2.0339999999999998</v>
      </c>
      <c r="F13" s="19">
        <f>(E13-$E$8)</f>
        <v>1.9629999999999999</v>
      </c>
      <c r="G13" s="19">
        <f>LOG(B13)</f>
        <v>0.95424250943932487</v>
      </c>
      <c r="H13" s="19">
        <f>LOG(F13)</f>
        <v>0.29292029960000615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1.0417025550621133</v>
      </c>
      <c r="N15" s="11"/>
    </row>
    <row r="16" spans="1:20" ht="15" x14ac:dyDescent="0.25">
      <c r="A16" s="12" t="s">
        <v>15</v>
      </c>
      <c r="B16" s="18">
        <f>INTERCEPT(H9:H13,G9:G13)</f>
        <v>-0.67596004453009839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 s="11">
        <v>0.56399999999999995</v>
      </c>
      <c r="C22" s="11">
        <v>0.57399999999999995</v>
      </c>
      <c r="D22" s="34">
        <f t="shared" ref="D22:D27" si="2">AVERAGE(B22:C22)</f>
        <v>0.56899999999999995</v>
      </c>
      <c r="E22" s="34">
        <f t="shared" ref="E22:E27" si="3">D22-E$8</f>
        <v>0.49799999999999994</v>
      </c>
      <c r="F22" s="34">
        <f>LOG(E22)</f>
        <v>-0.30277065724028251</v>
      </c>
      <c r="G22" s="35">
        <f>(F22-$B$16)/$B$15</f>
        <v>0.35824946907955296</v>
      </c>
      <c r="H22" s="35">
        <f>10^G22</f>
        <v>2.281652331007582</v>
      </c>
      <c r="I22" s="36">
        <v>500</v>
      </c>
      <c r="J22" s="37">
        <f>(H22*I22)</f>
        <v>1140.8261655037911</v>
      </c>
      <c r="K22" s="37">
        <f>(0.05*J22/1000)*1000</f>
        <v>57.041308275189557</v>
      </c>
      <c r="L22" s="38">
        <f>K22+K40+K50</f>
        <v>58.423369001135541</v>
      </c>
      <c r="M22" s="39">
        <f>(L22*1000000/50000)/1000</f>
        <v>1.1684673800227108</v>
      </c>
      <c r="N22" s="40"/>
    </row>
    <row r="23" spans="1:17" ht="15" x14ac:dyDescent="0.3">
      <c r="B23" s="11">
        <v>0.61599999999999999</v>
      </c>
      <c r="C23" s="11">
        <v>0.61699999999999999</v>
      </c>
      <c r="D23" s="34">
        <f t="shared" si="2"/>
        <v>0.61650000000000005</v>
      </c>
      <c r="E23" s="34">
        <f t="shared" si="3"/>
        <v>0.5455000000000001</v>
      </c>
      <c r="F23" s="34">
        <f t="shared" ref="F23:F27" si="4">LOG(E23)</f>
        <v>-0.26320524507563925</v>
      </c>
      <c r="G23" s="35">
        <f t="shared" ref="G23:G27" si="5">(F23-$B$16)/$B$15</f>
        <v>0.39623095618676668</v>
      </c>
      <c r="H23" s="35">
        <f t="shared" ref="H23:H27" si="6">10^G23</f>
        <v>2.4901812353236172</v>
      </c>
      <c r="I23" s="36">
        <v>500</v>
      </c>
      <c r="J23" s="37">
        <f t="shared" ref="J23:J27" si="7">(H23*I23)</f>
        <v>1245.0906176618087</v>
      </c>
      <c r="K23" s="37">
        <f t="shared" ref="K23:K27" si="8">(0.05*J23/1000)*1000</f>
        <v>62.254530883090439</v>
      </c>
      <c r="L23" s="38">
        <f>K23+K41+K51</f>
        <v>63.735200519922316</v>
      </c>
      <c r="M23" s="39">
        <f t="shared" ref="M23:M27" si="9">(L23*1000000/50000)/1000</f>
        <v>1.2747040103984464</v>
      </c>
      <c r="N23" s="40"/>
    </row>
    <row r="24" spans="1:17" ht="15" x14ac:dyDescent="0.3">
      <c r="B24" s="11">
        <v>0.56000000000000005</v>
      </c>
      <c r="C24" s="11">
        <v>0.59299999999999997</v>
      </c>
      <c r="D24" s="34">
        <f t="shared" si="2"/>
        <v>0.57650000000000001</v>
      </c>
      <c r="E24" s="34">
        <f t="shared" si="3"/>
        <v>0.50550000000000006</v>
      </c>
      <c r="F24" s="34">
        <f t="shared" si="4"/>
        <v>-0.29627884007298005</v>
      </c>
      <c r="G24" s="35">
        <f t="shared" si="5"/>
        <v>0.36448139885236164</v>
      </c>
      <c r="H24" s="35">
        <f t="shared" si="6"/>
        <v>2.3146290466513659</v>
      </c>
      <c r="I24" s="36">
        <v>500</v>
      </c>
      <c r="J24" s="37">
        <f t="shared" si="7"/>
        <v>1157.314523325683</v>
      </c>
      <c r="K24" s="37">
        <f t="shared" si="8"/>
        <v>57.865726166284155</v>
      </c>
      <c r="L24" s="38">
        <f t="shared" ref="L24:L27" si="10">K24+K42+K52</f>
        <v>59.440357635332695</v>
      </c>
      <c r="M24" s="39">
        <f t="shared" si="9"/>
        <v>1.1888071527066537</v>
      </c>
      <c r="N24" s="40"/>
    </row>
    <row r="25" spans="1:17" ht="15" x14ac:dyDescent="0.3">
      <c r="A25" s="8" t="s">
        <v>30</v>
      </c>
      <c r="B25" s="11">
        <v>0.50700000000000001</v>
      </c>
      <c r="C25" s="11">
        <v>0.502</v>
      </c>
      <c r="D25" s="34">
        <f t="shared" si="2"/>
        <v>0.50449999999999995</v>
      </c>
      <c r="E25" s="34">
        <f t="shared" si="3"/>
        <v>0.43349999999999994</v>
      </c>
      <c r="F25" s="34">
        <f t="shared" si="4"/>
        <v>-0.36301089818777094</v>
      </c>
      <c r="G25" s="35">
        <f t="shared" si="5"/>
        <v>0.30042083013194426</v>
      </c>
      <c r="H25" s="35">
        <f t="shared" si="6"/>
        <v>1.9971966555763498</v>
      </c>
      <c r="I25" s="36">
        <v>500</v>
      </c>
      <c r="J25" s="37">
        <f t="shared" si="7"/>
        <v>998.59832778817497</v>
      </c>
      <c r="K25" s="37">
        <f t="shared" si="8"/>
        <v>49.929916389408753</v>
      </c>
      <c r="L25" s="38">
        <f t="shared" si="10"/>
        <v>53.9971820121185</v>
      </c>
      <c r="M25" s="39">
        <f t="shared" si="9"/>
        <v>1.0799436402423701</v>
      </c>
      <c r="N25" s="40"/>
    </row>
    <row r="26" spans="1:17" ht="15" x14ac:dyDescent="0.3">
      <c r="B26" s="11">
        <v>0.52500000000000002</v>
      </c>
      <c r="C26" s="11">
        <v>0.51900000000000002</v>
      </c>
      <c r="D26" s="34">
        <f t="shared" si="2"/>
        <v>0.52200000000000002</v>
      </c>
      <c r="E26" s="34">
        <f t="shared" si="3"/>
        <v>0.45100000000000001</v>
      </c>
      <c r="F26" s="34">
        <f t="shared" si="4"/>
        <v>-0.34582345812203946</v>
      </c>
      <c r="G26" s="35">
        <f t="shared" si="5"/>
        <v>0.31692020414442967</v>
      </c>
      <c r="H26" s="35">
        <f t="shared" si="6"/>
        <v>2.0745323146153871</v>
      </c>
      <c r="I26" s="36">
        <v>500</v>
      </c>
      <c r="J26" s="37">
        <f t="shared" si="7"/>
        <v>1037.2661573076934</v>
      </c>
      <c r="K26" s="37">
        <f t="shared" si="8"/>
        <v>51.863307865384677</v>
      </c>
      <c r="L26" s="38">
        <f t="shared" si="10"/>
        <v>56.683914126116768</v>
      </c>
      <c r="M26" s="39">
        <f t="shared" si="9"/>
        <v>1.1336782825223355</v>
      </c>
      <c r="N26" s="40"/>
    </row>
    <row r="27" spans="1:17" ht="15" x14ac:dyDescent="0.3">
      <c r="B27" s="11">
        <v>0.46200000000000002</v>
      </c>
      <c r="C27" s="11">
        <v>0.49299999999999999</v>
      </c>
      <c r="D27" s="34">
        <f t="shared" si="2"/>
        <v>0.47750000000000004</v>
      </c>
      <c r="E27" s="34">
        <f t="shared" si="3"/>
        <v>0.40650000000000003</v>
      </c>
      <c r="F27" s="34">
        <f t="shared" si="4"/>
        <v>-0.39093945006991299</v>
      </c>
      <c r="G27" s="35">
        <f t="shared" si="5"/>
        <v>0.27361034402300238</v>
      </c>
      <c r="H27" s="35">
        <f t="shared" si="6"/>
        <v>1.8776314197990938</v>
      </c>
      <c r="I27" s="36">
        <v>500</v>
      </c>
      <c r="J27" s="37">
        <f t="shared" si="7"/>
        <v>938.81570989954685</v>
      </c>
      <c r="K27" s="37">
        <f t="shared" si="8"/>
        <v>46.940785494977348</v>
      </c>
      <c r="L27" s="38">
        <f t="shared" si="10"/>
        <v>51.373062824915344</v>
      </c>
      <c r="M27" s="39">
        <f t="shared" si="9"/>
        <v>1.0274612564983068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 t="s">
        <v>19</v>
      </c>
      <c r="C29" s="73" t="s">
        <v>19</v>
      </c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 s="11">
        <v>0.56399999999999995</v>
      </c>
      <c r="C31" s="11">
        <v>0.57399999999999995</v>
      </c>
      <c r="D31" s="34">
        <f t="shared" ref="D31:D36" si="11">AVERAGE(B31:C31)</f>
        <v>0.56899999999999995</v>
      </c>
      <c r="E31" s="34">
        <f t="shared" ref="E31:E36" si="12">D31-E$8</f>
        <v>0.49799999999999994</v>
      </c>
      <c r="F31" s="34">
        <f>LOG(E31)</f>
        <v>-0.30277065724028251</v>
      </c>
      <c r="G31" s="35">
        <f>(F31-$B$16)/$B$15</f>
        <v>0.35824946907955296</v>
      </c>
      <c r="H31" s="35">
        <f>10^G31</f>
        <v>2.281652331007582</v>
      </c>
      <c r="I31" s="36">
        <v>500</v>
      </c>
      <c r="J31" s="37">
        <f>(H31*I31)</f>
        <v>1140.8261655037911</v>
      </c>
      <c r="K31" s="37">
        <f>(0.05*J31/1000)*1000</f>
        <v>57.041308275189557</v>
      </c>
      <c r="L31" s="38">
        <f>K31+K50</f>
        <v>57.849277063246902</v>
      </c>
      <c r="M31" s="39">
        <f>(L31*1000000/50000)/1000</f>
        <v>1.1569855412649379</v>
      </c>
      <c r="N31" s="43"/>
      <c r="Q31" s="11"/>
    </row>
    <row r="32" spans="1:17" ht="15" x14ac:dyDescent="0.3">
      <c r="B32" s="11">
        <v>0.61599999999999999</v>
      </c>
      <c r="C32" s="11">
        <v>0.61699999999999999</v>
      </c>
      <c r="D32" s="34">
        <f t="shared" si="11"/>
        <v>0.61650000000000005</v>
      </c>
      <c r="E32" s="34">
        <f t="shared" si="12"/>
        <v>0.5455000000000001</v>
      </c>
      <c r="F32" s="34">
        <f t="shared" ref="F32:F36" si="13">LOG(E32)</f>
        <v>-0.26320524507563925</v>
      </c>
      <c r="G32" s="35">
        <f t="shared" ref="G32:G36" si="14">(F32-$B$16)/$B$15</f>
        <v>0.39623095618676668</v>
      </c>
      <c r="H32" s="35">
        <f t="shared" ref="H32:H36" si="15">10^G32</f>
        <v>2.4901812353236172</v>
      </c>
      <c r="I32" s="36">
        <v>500</v>
      </c>
      <c r="J32" s="37">
        <f t="shared" ref="J32:J36" si="16">(H32*I32)</f>
        <v>1245.0906176618087</v>
      </c>
      <c r="K32" s="37">
        <f t="shared" ref="K32:K36" si="17">(0.05*J32/1000)*1000</f>
        <v>62.254530883090439</v>
      </c>
      <c r="L32" s="38">
        <f>K32+K51</f>
        <v>63.043755673546819</v>
      </c>
      <c r="M32" s="39">
        <f t="shared" ref="M32:M36" si="18">(L32*1000000/50000)/1000</f>
        <v>1.2608751134709364</v>
      </c>
      <c r="N32" s="44"/>
      <c r="Q32" s="11"/>
    </row>
    <row r="33" spans="1:19" ht="15" x14ac:dyDescent="0.3">
      <c r="B33" s="11">
        <v>0.56000000000000005</v>
      </c>
      <c r="C33" s="11">
        <v>0.59299999999999997</v>
      </c>
      <c r="D33" s="34">
        <f t="shared" si="11"/>
        <v>0.57650000000000001</v>
      </c>
      <c r="E33" s="34">
        <f t="shared" si="12"/>
        <v>0.50550000000000006</v>
      </c>
      <c r="F33" s="34">
        <f t="shared" si="13"/>
        <v>-0.29627884007298005</v>
      </c>
      <c r="G33" s="35">
        <f t="shared" si="14"/>
        <v>0.36448139885236164</v>
      </c>
      <c r="H33" s="35">
        <f t="shared" si="15"/>
        <v>2.3146290466513659</v>
      </c>
      <c r="I33" s="36">
        <v>500</v>
      </c>
      <c r="J33" s="37">
        <f t="shared" si="16"/>
        <v>1157.314523325683</v>
      </c>
      <c r="K33" s="37">
        <f t="shared" si="17"/>
        <v>57.865726166284155</v>
      </c>
      <c r="L33" s="38">
        <f t="shared" ref="L33:L36" si="19">K33+K52</f>
        <v>58.617406715900927</v>
      </c>
      <c r="M33" s="39">
        <f t="shared" si="18"/>
        <v>1.1723481343180184</v>
      </c>
      <c r="N33" s="44"/>
      <c r="Q33" s="11"/>
    </row>
    <row r="34" spans="1:19" ht="15" x14ac:dyDescent="0.3">
      <c r="A34" s="8" t="s">
        <v>30</v>
      </c>
      <c r="B34" s="11">
        <v>0.50700000000000001</v>
      </c>
      <c r="C34" s="11">
        <v>0.502</v>
      </c>
      <c r="D34" s="34">
        <f t="shared" si="11"/>
        <v>0.50449999999999995</v>
      </c>
      <c r="E34" s="34">
        <f t="shared" si="12"/>
        <v>0.43349999999999994</v>
      </c>
      <c r="F34" s="34">
        <f t="shared" si="13"/>
        <v>-0.36301089818777094</v>
      </c>
      <c r="G34" s="35">
        <f t="shared" si="14"/>
        <v>0.30042083013194426</v>
      </c>
      <c r="H34" s="35">
        <f t="shared" si="15"/>
        <v>1.9971966555763498</v>
      </c>
      <c r="I34" s="36">
        <v>500</v>
      </c>
      <c r="J34" s="37">
        <f t="shared" si="16"/>
        <v>998.59832778817497</v>
      </c>
      <c r="K34" s="37">
        <f t="shared" si="17"/>
        <v>49.929916389408753</v>
      </c>
      <c r="L34" s="38">
        <f t="shared" si="19"/>
        <v>52.564219560855406</v>
      </c>
      <c r="M34" s="39">
        <f t="shared" si="18"/>
        <v>1.0512843912171081</v>
      </c>
      <c r="N34" s="44"/>
      <c r="Q34" s="11"/>
    </row>
    <row r="35" spans="1:19" ht="15" x14ac:dyDescent="0.3">
      <c r="B35" s="11">
        <v>0.52500000000000002</v>
      </c>
      <c r="C35" s="11">
        <v>0.51900000000000002</v>
      </c>
      <c r="D35" s="34">
        <f t="shared" si="11"/>
        <v>0.52200000000000002</v>
      </c>
      <c r="E35" s="34">
        <f t="shared" si="12"/>
        <v>0.45100000000000001</v>
      </c>
      <c r="F35" s="34">
        <f t="shared" si="13"/>
        <v>-0.34582345812203946</v>
      </c>
      <c r="G35" s="35">
        <f t="shared" si="14"/>
        <v>0.31692020414442967</v>
      </c>
      <c r="H35" s="35">
        <f t="shared" si="15"/>
        <v>2.0745323146153871</v>
      </c>
      <c r="I35" s="36">
        <v>500</v>
      </c>
      <c r="J35" s="37">
        <f t="shared" si="16"/>
        <v>1037.2661573076934</v>
      </c>
      <c r="K35" s="37">
        <f t="shared" si="17"/>
        <v>51.863307865384677</v>
      </c>
      <c r="L35" s="38">
        <f t="shared" si="19"/>
        <v>55.101268778162805</v>
      </c>
      <c r="M35" s="39">
        <f t="shared" si="18"/>
        <v>1.1020253755632561</v>
      </c>
      <c r="N35" s="44"/>
      <c r="Q35" s="11"/>
      <c r="S35" s="11"/>
    </row>
    <row r="36" spans="1:19" ht="15" x14ac:dyDescent="0.3">
      <c r="B36" s="11">
        <v>0.46200000000000002</v>
      </c>
      <c r="C36" s="11">
        <v>0.49299999999999999</v>
      </c>
      <c r="D36" s="34">
        <f t="shared" si="11"/>
        <v>0.47750000000000004</v>
      </c>
      <c r="E36" s="34">
        <f t="shared" si="12"/>
        <v>0.40650000000000003</v>
      </c>
      <c r="F36" s="34">
        <f t="shared" si="13"/>
        <v>-0.39093945006991299</v>
      </c>
      <c r="G36" s="35">
        <f t="shared" si="14"/>
        <v>0.27361034402300238</v>
      </c>
      <c r="H36" s="35">
        <f t="shared" si="15"/>
        <v>1.8776314197990938</v>
      </c>
      <c r="I36" s="36">
        <v>500</v>
      </c>
      <c r="J36" s="37">
        <f t="shared" si="16"/>
        <v>938.81570989954685</v>
      </c>
      <c r="K36" s="37">
        <f t="shared" si="17"/>
        <v>46.940785494977348</v>
      </c>
      <c r="L36" s="38">
        <f t="shared" si="19"/>
        <v>49.510853788253385</v>
      </c>
      <c r="M36" s="39">
        <f t="shared" si="18"/>
        <v>0.99021707576506768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 t="s">
        <v>19</v>
      </c>
      <c r="C39" s="75" t="s">
        <v>19</v>
      </c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 s="11">
        <v>0.14000000000000001</v>
      </c>
      <c r="C40" s="11">
        <v>0.14699999999999999</v>
      </c>
      <c r="D40" s="34">
        <f>AVERAGE(B40,C40)</f>
        <v>0.14350000000000002</v>
      </c>
      <c r="E40" s="34">
        <f t="shared" ref="E40:E45" si="20">D40-E$8</f>
        <v>7.2500000000000009E-2</v>
      </c>
      <c r="F40" s="34">
        <f t="shared" ref="F40:F45" si="21">LOG(E40)</f>
        <v>-1.1396619934290062</v>
      </c>
      <c r="G40" s="35">
        <f t="shared" ref="G40:G45" si="22">(F40-$B$16)/$B$15</f>
        <v>-0.44513853464750192</v>
      </c>
      <c r="H40" s="34">
        <f t="shared" ref="H40:H45" si="23">10^G40</f>
        <v>0.3588074611803948</v>
      </c>
      <c r="I40" s="48">
        <v>16</v>
      </c>
      <c r="J40" s="49">
        <f t="shared" ref="J40:J45" si="24">H40*I40</f>
        <v>5.7409193788863169</v>
      </c>
      <c r="K40" s="37">
        <f>(0.1*J40/1000)*1000</f>
        <v>0.57409193788863166</v>
      </c>
      <c r="L40" s="50">
        <f>K40*100/L22</f>
        <v>0.98264093239380523</v>
      </c>
      <c r="M40" s="51">
        <f>AVERAGE(L40:L42)</f>
        <v>1.1506702503120489</v>
      </c>
      <c r="N40" s="52">
        <f>STDEV(L40:L42)</f>
        <v>0.20885289262587653</v>
      </c>
      <c r="R40" s="11"/>
      <c r="S40" s="11"/>
    </row>
    <row r="41" spans="1:19" ht="15" x14ac:dyDescent="0.3">
      <c r="B41" s="11">
        <v>0.156</v>
      </c>
      <c r="C41" s="11">
        <v>0.16200000000000001</v>
      </c>
      <c r="D41" s="34">
        <f>AVERAGE(B41,C41)</f>
        <v>0.159</v>
      </c>
      <c r="E41" s="34">
        <f t="shared" si="20"/>
        <v>8.7999999999999995E-2</v>
      </c>
      <c r="F41" s="34">
        <f t="shared" si="21"/>
        <v>-1.0555173278498313</v>
      </c>
      <c r="G41" s="35">
        <f t="shared" si="22"/>
        <v>-0.36436243865899048</v>
      </c>
      <c r="H41" s="34">
        <f t="shared" si="23"/>
        <v>0.4321530289846845</v>
      </c>
      <c r="I41" s="48">
        <v>16</v>
      </c>
      <c r="J41" s="49">
        <f t="shared" si="24"/>
        <v>6.9144484637549519</v>
      </c>
      <c r="K41" s="37">
        <f t="shared" ref="K41:K45" si="25">(0.1*J41/1000)*1000</f>
        <v>0.69144484637549519</v>
      </c>
      <c r="L41" s="50">
        <f t="shared" ref="L41:L45" si="26">K41*100/L23</f>
        <v>1.0848712183142246</v>
      </c>
      <c r="M41" s="51"/>
      <c r="N41" s="52"/>
      <c r="R41" s="11"/>
      <c r="S41" s="11"/>
    </row>
    <row r="42" spans="1:19" s="24" customFormat="1" ht="15" x14ac:dyDescent="0.3">
      <c r="A42" s="8"/>
      <c r="B42" s="11">
        <v>0.17799999999999999</v>
      </c>
      <c r="C42" s="11">
        <v>0.17499999999999999</v>
      </c>
      <c r="D42" s="34">
        <f>AVERAGE(B42,C42)</f>
        <v>0.17649999999999999</v>
      </c>
      <c r="E42" s="34">
        <f t="shared" si="20"/>
        <v>0.10549999999999998</v>
      </c>
      <c r="F42" s="34">
        <f t="shared" si="21"/>
        <v>-0.97674754036628864</v>
      </c>
      <c r="G42" s="35">
        <f t="shared" si="22"/>
        <v>-0.28874604787568681</v>
      </c>
      <c r="H42" s="34">
        <f t="shared" si="23"/>
        <v>0.5143443246448548</v>
      </c>
      <c r="I42" s="48">
        <v>16</v>
      </c>
      <c r="J42" s="49">
        <f t="shared" si="24"/>
        <v>8.2295091943176768</v>
      </c>
      <c r="K42" s="37">
        <f t="shared" si="25"/>
        <v>0.82295091943176768</v>
      </c>
      <c r="L42" s="50">
        <f t="shared" si="26"/>
        <v>1.3844986002281168</v>
      </c>
      <c r="M42" s="51"/>
      <c r="N42" s="52"/>
      <c r="R42" s="11"/>
      <c r="S42" s="11"/>
    </row>
    <row r="43" spans="1:19" ht="15" x14ac:dyDescent="0.3">
      <c r="A43" s="8" t="s">
        <v>38</v>
      </c>
      <c r="B43" s="11">
        <v>0.26200000000000001</v>
      </c>
      <c r="C43" s="11">
        <v>0.25600000000000001</v>
      </c>
      <c r="D43" s="34">
        <f t="shared" ref="D43:D45" si="27">AVERAGE(B43,C43)</f>
        <v>0.25900000000000001</v>
      </c>
      <c r="E43" s="34">
        <f t="shared" si="20"/>
        <v>0.188</v>
      </c>
      <c r="F43" s="34">
        <f t="shared" si="21"/>
        <v>-0.72584215073632019</v>
      </c>
      <c r="G43" s="35">
        <f t="shared" si="22"/>
        <v>-4.7885172176857616E-2</v>
      </c>
      <c r="H43" s="34">
        <f t="shared" si="23"/>
        <v>0.89560153203943538</v>
      </c>
      <c r="I43" s="48">
        <v>16</v>
      </c>
      <c r="J43" s="49">
        <f t="shared" si="24"/>
        <v>14.329624512630966</v>
      </c>
      <c r="K43" s="37">
        <f t="shared" si="25"/>
        <v>1.4329624512630967</v>
      </c>
      <c r="L43" s="50">
        <f t="shared" si="26"/>
        <v>2.6537726560276784</v>
      </c>
      <c r="M43" s="51">
        <f>AVERAGE(L43:L45)</f>
        <v>3.0235669560841649</v>
      </c>
      <c r="N43" s="52">
        <f>STDEV(L43:L45)</f>
        <v>0.52531748110724008</v>
      </c>
      <c r="R43" s="11"/>
      <c r="S43" s="11"/>
    </row>
    <row r="44" spans="1:19" ht="15" x14ac:dyDescent="0.3">
      <c r="A44" s="53"/>
      <c r="B44" s="11">
        <v>0.28499999999999998</v>
      </c>
      <c r="C44" s="11">
        <v>0.27400000000000002</v>
      </c>
      <c r="D44" s="34">
        <f t="shared" si="27"/>
        <v>0.27949999999999997</v>
      </c>
      <c r="E44" s="34">
        <f t="shared" si="20"/>
        <v>0.20849999999999996</v>
      </c>
      <c r="F44" s="34">
        <f t="shared" si="21"/>
        <v>-0.6808939406902238</v>
      </c>
      <c r="G44" s="35">
        <f t="shared" si="22"/>
        <v>-4.7363771319839125E-3</v>
      </c>
      <c r="H44" s="34">
        <f t="shared" si="23"/>
        <v>0.98915334247122821</v>
      </c>
      <c r="I44" s="48">
        <v>16</v>
      </c>
      <c r="J44" s="49">
        <f t="shared" si="24"/>
        <v>15.826453479539651</v>
      </c>
      <c r="K44" s="37">
        <f t="shared" si="25"/>
        <v>1.5826453479539653</v>
      </c>
      <c r="L44" s="50">
        <f t="shared" si="26"/>
        <v>2.7920537463815873</v>
      </c>
      <c r="M44" s="51"/>
      <c r="N44" s="52"/>
    </row>
    <row r="45" spans="1:19" ht="15" x14ac:dyDescent="0.3">
      <c r="A45" s="54"/>
      <c r="B45" s="11">
        <v>0.32500000000000001</v>
      </c>
      <c r="C45" s="11">
        <v>0.311</v>
      </c>
      <c r="D45" s="34">
        <f t="shared" si="27"/>
        <v>0.318</v>
      </c>
      <c r="E45" s="34">
        <f t="shared" si="20"/>
        <v>0.247</v>
      </c>
      <c r="F45" s="34">
        <f t="shared" si="21"/>
        <v>-0.60730304674033431</v>
      </c>
      <c r="G45" s="35">
        <f t="shared" si="22"/>
        <v>6.5908447143695731E-2</v>
      </c>
      <c r="H45" s="34">
        <f t="shared" si="23"/>
        <v>1.1638806479137231</v>
      </c>
      <c r="I45" s="48">
        <v>16</v>
      </c>
      <c r="J45" s="49">
        <f t="shared" si="24"/>
        <v>18.62209036661957</v>
      </c>
      <c r="K45" s="37">
        <f t="shared" si="25"/>
        <v>1.862209036661957</v>
      </c>
      <c r="L45" s="50">
        <f t="shared" si="26"/>
        <v>3.6248744658432299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 t="s">
        <v>19</v>
      </c>
      <c r="C49" s="75" t="s">
        <v>19</v>
      </c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 s="11">
        <v>0.17599999999999999</v>
      </c>
      <c r="C50" s="11">
        <v>0.17299999999999999</v>
      </c>
      <c r="D50" s="34">
        <f t="shared" ref="D50:D52" si="28">AVERAGE(B50,C50)</f>
        <v>0.17449999999999999</v>
      </c>
      <c r="E50" s="34">
        <f t="shared" ref="E50:E55" si="29">D50-E$8</f>
        <v>0.10349999999999998</v>
      </c>
      <c r="F50" s="34">
        <f t="shared" ref="F50:F55" si="30">LOG(E50)</f>
        <v>-0.98505965020706354</v>
      </c>
      <c r="G50" s="35">
        <f t="shared" ref="G50:G55" si="31">(F50-$B$16)/$B$15</f>
        <v>-0.29672539841138679</v>
      </c>
      <c r="H50" s="34">
        <f t="shared" ref="H50:H55" si="32">10^G50</f>
        <v>0.50498049253584254</v>
      </c>
      <c r="I50" s="48">
        <v>16</v>
      </c>
      <c r="J50" s="49">
        <f t="shared" ref="J50:J55" si="33">H50*I50</f>
        <v>8.0796878805734806</v>
      </c>
      <c r="K50" s="37">
        <f>(0.1*J50/1000)*1000</f>
        <v>0.80796878805734806</v>
      </c>
      <c r="L50" s="50">
        <f t="shared" ref="L50:L55" si="34">K50*100/L31</f>
        <v>1.3966791446226576</v>
      </c>
      <c r="M50" s="51">
        <f>AVERAGE(L50:L52)</f>
        <v>1.3102992805812808</v>
      </c>
      <c r="N50" s="52">
        <f>STDEV(L50:L52)</f>
        <v>7.6343960726274654E-2</v>
      </c>
      <c r="O50" s="10">
        <f>L50/L40</f>
        <v>1.4213524987405284</v>
      </c>
      <c r="P50" s="51">
        <f>AVERAGE(O50:O52)</f>
        <v>1.1671684015534558</v>
      </c>
      <c r="Q50" s="52">
        <f>STDEV(O50:O52)</f>
        <v>0.24783143062434676</v>
      </c>
      <c r="S50" s="11"/>
      <c r="T50" s="11"/>
    </row>
    <row r="51" spans="1:25" ht="15" x14ac:dyDescent="0.3">
      <c r="B51" s="11">
        <v>0.16500000000000001</v>
      </c>
      <c r="C51" s="11">
        <v>0.17899999999999999</v>
      </c>
      <c r="D51" s="34">
        <f t="shared" si="28"/>
        <v>0.17199999999999999</v>
      </c>
      <c r="E51" s="34">
        <f t="shared" si="29"/>
        <v>0.10099999999999998</v>
      </c>
      <c r="F51" s="34">
        <f t="shared" si="30"/>
        <v>-0.99567862621735748</v>
      </c>
      <c r="G51" s="35">
        <f t="shared" si="31"/>
        <v>-0.30691926417344279</v>
      </c>
      <c r="H51" s="34">
        <f t="shared" si="32"/>
        <v>0.49326549403523967</v>
      </c>
      <c r="I51" s="48">
        <v>16</v>
      </c>
      <c r="J51" s="49">
        <f t="shared" si="33"/>
        <v>7.8922479045638347</v>
      </c>
      <c r="K51" s="37">
        <f t="shared" ref="K51:K55" si="35">(0.1*J51/1000)*1000</f>
        <v>0.7892247904563835</v>
      </c>
      <c r="L51" s="50">
        <f t="shared" si="34"/>
        <v>1.251868296906592</v>
      </c>
      <c r="M51" s="51"/>
      <c r="N51" s="52"/>
      <c r="O51" s="10">
        <f t="shared" ref="O51:O55" si="36">L51/L41</f>
        <v>1.1539326288440606</v>
      </c>
      <c r="P51" s="51"/>
      <c r="Q51" s="52"/>
      <c r="S51" s="11"/>
      <c r="T51" s="11"/>
    </row>
    <row r="52" spans="1:25" ht="15" x14ac:dyDescent="0.3">
      <c r="B52" s="11">
        <v>0.16900000000000001</v>
      </c>
      <c r="C52" s="11">
        <v>0.16500000000000001</v>
      </c>
      <c r="D52" s="34">
        <f t="shared" si="28"/>
        <v>0.16700000000000001</v>
      </c>
      <c r="E52" s="34">
        <f t="shared" si="29"/>
        <v>9.6000000000000002E-2</v>
      </c>
      <c r="F52" s="34">
        <f t="shared" si="30"/>
        <v>-1.0177287669604316</v>
      </c>
      <c r="G52" s="35">
        <f t="shared" si="31"/>
        <v>-0.32808667000913194</v>
      </c>
      <c r="H52" s="34">
        <f t="shared" si="32"/>
        <v>0.46980034351048189</v>
      </c>
      <c r="I52" s="48">
        <v>16</v>
      </c>
      <c r="J52" s="49">
        <f t="shared" si="33"/>
        <v>7.5168054961677102</v>
      </c>
      <c r="K52" s="37">
        <f t="shared" si="35"/>
        <v>0.75168054961677111</v>
      </c>
      <c r="L52" s="50">
        <f t="shared" si="34"/>
        <v>1.2823504002145929</v>
      </c>
      <c r="M52" s="51"/>
      <c r="N52" s="52"/>
      <c r="O52" s="10">
        <f t="shared" si="36"/>
        <v>0.92622007707577791</v>
      </c>
      <c r="P52" s="51"/>
      <c r="Q52" s="52"/>
      <c r="S52" s="11"/>
      <c r="T52" s="11"/>
    </row>
    <row r="53" spans="1:25" ht="15" x14ac:dyDescent="0.3">
      <c r="A53" s="8" t="s">
        <v>30</v>
      </c>
      <c r="B53" s="11">
        <v>0.42399999999999999</v>
      </c>
      <c r="C53" s="11">
        <v>0.42699999999999999</v>
      </c>
      <c r="D53" s="34">
        <f>AVERAGE(B53:C53)</f>
        <v>0.42549999999999999</v>
      </c>
      <c r="E53" s="34">
        <f t="shared" si="29"/>
        <v>0.35449999999999998</v>
      </c>
      <c r="F53" s="34">
        <f t="shared" si="30"/>
        <v>-0.45038376048091466</v>
      </c>
      <c r="G53" s="35">
        <f t="shared" si="31"/>
        <v>0.21654577206612818</v>
      </c>
      <c r="H53" s="34">
        <f t="shared" si="32"/>
        <v>1.646439482154159</v>
      </c>
      <c r="I53" s="48">
        <v>16</v>
      </c>
      <c r="J53" s="49">
        <f t="shared" si="33"/>
        <v>26.343031714466544</v>
      </c>
      <c r="K53" s="37">
        <f t="shared" si="35"/>
        <v>2.6343031714466547</v>
      </c>
      <c r="L53" s="50">
        <f t="shared" si="34"/>
        <v>5.011590000678753</v>
      </c>
      <c r="M53" s="51">
        <f>AVERAGE(L53:L55)</f>
        <v>5.3596302409058323</v>
      </c>
      <c r="N53" s="52">
        <f>STDEV(L53:L55)</f>
        <v>0.45641409311458569</v>
      </c>
      <c r="O53" s="10">
        <f t="shared" si="36"/>
        <v>1.8884775187111895</v>
      </c>
      <c r="P53" s="51">
        <f>AVERAGE(O53:O55)</f>
        <v>1.8083951669135594</v>
      </c>
      <c r="Q53" s="52">
        <f>STDEV(O53:O55)</f>
        <v>0.34340293398741573</v>
      </c>
      <c r="S53" s="11"/>
      <c r="T53" s="11"/>
    </row>
    <row r="54" spans="1:25" ht="15" x14ac:dyDescent="0.3">
      <c r="A54" s="53"/>
      <c r="B54" s="11">
        <v>0.52100000000000002</v>
      </c>
      <c r="C54" s="11">
        <v>0.5</v>
      </c>
      <c r="D54" s="34">
        <f>AVERAGE(B54:C54)</f>
        <v>0.51049999999999995</v>
      </c>
      <c r="E54" s="34">
        <f t="shared" si="29"/>
        <v>0.43949999999999995</v>
      </c>
      <c r="F54" s="34">
        <f t="shared" si="30"/>
        <v>-0.35704112059020937</v>
      </c>
      <c r="G54" s="35">
        <f t="shared" si="31"/>
        <v>0.30615161918353262</v>
      </c>
      <c r="H54" s="34">
        <f t="shared" si="32"/>
        <v>2.0237255704863286</v>
      </c>
      <c r="I54" s="48">
        <v>16</v>
      </c>
      <c r="J54" s="49">
        <f t="shared" si="33"/>
        <v>32.379609127781258</v>
      </c>
      <c r="K54" s="37">
        <f t="shared" si="35"/>
        <v>3.2379609127781261</v>
      </c>
      <c r="L54" s="50">
        <f t="shared" si="34"/>
        <v>5.8763817686560476</v>
      </c>
      <c r="M54" s="51"/>
      <c r="N54" s="52"/>
      <c r="O54" s="10">
        <f t="shared" si="36"/>
        <v>2.1046807484532311</v>
      </c>
      <c r="P54" s="51"/>
      <c r="Q54" s="52"/>
      <c r="S54" s="11"/>
      <c r="T54" s="11"/>
    </row>
    <row r="55" spans="1:25" ht="15" x14ac:dyDescent="0.3">
      <c r="A55" s="54"/>
      <c r="B55" s="11">
        <v>0.41899999999999998</v>
      </c>
      <c r="C55" s="11">
        <v>0.41399999999999998</v>
      </c>
      <c r="D55" s="34">
        <f>AVERAGE(B55:C55)</f>
        <v>0.41649999999999998</v>
      </c>
      <c r="E55" s="34">
        <f t="shared" si="29"/>
        <v>0.34549999999999997</v>
      </c>
      <c r="F55" s="34">
        <f t="shared" si="30"/>
        <v>-0.4615519482897828</v>
      </c>
      <c r="G55" s="35">
        <f t="shared" si="31"/>
        <v>0.20582468114185545</v>
      </c>
      <c r="H55" s="34">
        <f t="shared" si="32"/>
        <v>1.6062926832975242</v>
      </c>
      <c r="I55" s="48">
        <v>16</v>
      </c>
      <c r="J55" s="49">
        <f t="shared" si="33"/>
        <v>25.700682932760387</v>
      </c>
      <c r="K55" s="37">
        <f t="shared" si="35"/>
        <v>2.570068293276039</v>
      </c>
      <c r="L55" s="50">
        <f t="shared" si="34"/>
        <v>5.1909189533826945</v>
      </c>
      <c r="M55" s="51"/>
      <c r="N55" s="52"/>
      <c r="O55" s="10">
        <f t="shared" si="36"/>
        <v>1.4320272335762574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1.1671684015534558</v>
      </c>
      <c r="O58" s="51">
        <f>Q50</f>
        <v>0.24783143062434676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1.8083951669135594</v>
      </c>
      <c r="O59" s="51">
        <f>Q53</f>
        <v>0.34340293398741573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1.1506702503120489</v>
      </c>
      <c r="C65" s="51">
        <f>N40</f>
        <v>0.20885289262587653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1.3102992805812808</v>
      </c>
      <c r="C66" s="51">
        <f>N50</f>
        <v>7.6343960726274654E-2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3.0235669560841649</v>
      </c>
      <c r="C67" s="51">
        <f>N43</f>
        <v>0.52531748110724008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5.3596302409058323</v>
      </c>
      <c r="C68" s="51">
        <f>N53</f>
        <v>0.45641409311458569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siFAF1</vt:lpstr>
      <vt:lpstr>siZFAND3</vt:lpstr>
      <vt:lpstr>siZFAND6</vt:lpstr>
      <vt:lpstr>siFAF1!Zone_d_impression</vt:lpstr>
      <vt:lpstr>siNTP!Zone_d_impression</vt:lpstr>
      <vt:lpstr>siZFAND3!Zone_d_impression</vt:lpstr>
      <vt:lpstr>siZFAND6!Zone_d_impression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dcterms:created xsi:type="dcterms:W3CDTF">2016-03-17T14:56:32Z</dcterms:created>
  <dcterms:modified xsi:type="dcterms:W3CDTF">2016-03-18T11:07:17Z</dcterms:modified>
</cp:coreProperties>
</file>