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P10-PC141\Profils\marlene\Documents\DROP-GOOD\PROJET SIRNA\siRNA_ serie 2\4_ZFAND3_ZFAN6_21032016\"/>
    </mc:Choice>
  </mc:AlternateContent>
  <bookViews>
    <workbookView xWindow="0" yWindow="0" windowWidth="28800" windowHeight="12435"/>
  </bookViews>
  <sheets>
    <sheet name="siNTP" sheetId="1" r:id="rId1"/>
    <sheet name="siZFAND3" sheetId="3" r:id="rId2"/>
    <sheet name="siZFAND6" sheetId="4" r:id="rId3"/>
  </sheets>
  <externalReferences>
    <externalReference r:id="rId4"/>
  </externalReferences>
  <definedNames>
    <definedName name="_xlnm.Print_Area" localSheetId="0">siNTP!$A$6:$Q$83</definedName>
    <definedName name="_xlnm.Print_Area" localSheetId="1">siZFAND3!$A$6:$Q$83</definedName>
    <definedName name="_xlnm.Print_Area" localSheetId="2">siZFAND6!$A$6:$Q$83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13" i="3"/>
  <c r="B12" i="3"/>
  <c r="B11" i="3"/>
  <c r="B10" i="3"/>
  <c r="B9" i="3"/>
  <c r="D55" i="4" l="1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1" i="4"/>
  <c r="E10" i="4"/>
  <c r="G10" i="4"/>
  <c r="G9" i="4"/>
  <c r="E9" i="4"/>
  <c r="E8" i="4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G13" i="3"/>
  <c r="E13" i="3"/>
  <c r="G12" i="3"/>
  <c r="E12" i="3"/>
  <c r="E11" i="3"/>
  <c r="G11" i="3"/>
  <c r="E10" i="3"/>
  <c r="G10" i="3"/>
  <c r="G9" i="3"/>
  <c r="E9" i="3"/>
  <c r="E8" i="3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B13" i="1"/>
  <c r="G13" i="1" s="1"/>
  <c r="E12" i="1"/>
  <c r="B12" i="1"/>
  <c r="G12" i="1" s="1"/>
  <c r="E11" i="1"/>
  <c r="B11" i="1"/>
  <c r="G11" i="1" s="1"/>
  <c r="E10" i="1"/>
  <c r="B10" i="1"/>
  <c r="G10" i="1" s="1"/>
  <c r="E9" i="1"/>
  <c r="B9" i="1"/>
  <c r="G9" i="1" s="1"/>
  <c r="E8" i="1"/>
  <c r="F9" i="3" l="1"/>
  <c r="H9" i="3" s="1"/>
  <c r="F9" i="4"/>
  <c r="H9" i="4" s="1"/>
  <c r="E26" i="3"/>
  <c r="F26" i="3" s="1"/>
  <c r="E40" i="3"/>
  <c r="F40" i="3" s="1"/>
  <c r="E40" i="4"/>
  <c r="F40" i="4" s="1"/>
  <c r="E24" i="4"/>
  <c r="F24" i="4" s="1"/>
  <c r="E45" i="4"/>
  <c r="F45" i="4" s="1"/>
  <c r="F10" i="3"/>
  <c r="H10" i="3" s="1"/>
  <c r="E32" i="3"/>
  <c r="F32" i="3" s="1"/>
  <c r="E43" i="3"/>
  <c r="F43" i="3" s="1"/>
  <c r="E51" i="3"/>
  <c r="F51" i="3" s="1"/>
  <c r="E42" i="3"/>
  <c r="F42" i="3" s="1"/>
  <c r="E54" i="3"/>
  <c r="F54" i="3" s="1"/>
  <c r="E54" i="1"/>
  <c r="F54" i="1" s="1"/>
  <c r="E52" i="3"/>
  <c r="F52" i="3" s="1"/>
  <c r="F13" i="4"/>
  <c r="H13" i="4" s="1"/>
  <c r="E34" i="4"/>
  <c r="F34" i="4" s="1"/>
  <c r="E52" i="4"/>
  <c r="F52" i="4" s="1"/>
  <c r="E42" i="4"/>
  <c r="F42" i="4" s="1"/>
  <c r="F13" i="3"/>
  <c r="H13" i="3" s="1"/>
  <c r="E24" i="3"/>
  <c r="F24" i="3" s="1"/>
  <c r="E35" i="3"/>
  <c r="F35" i="3" s="1"/>
  <c r="E45" i="3"/>
  <c r="F45" i="3" s="1"/>
  <c r="E23" i="3"/>
  <c r="F23" i="3" s="1"/>
  <c r="E41" i="3"/>
  <c r="F41" i="3" s="1"/>
  <c r="F10" i="1"/>
  <c r="H10" i="1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E27" i="4"/>
  <c r="F27" i="4" s="1"/>
  <c r="E33" i="4"/>
  <c r="F33" i="4" s="1"/>
  <c r="E36" i="4"/>
  <c r="F36" i="4" s="1"/>
  <c r="E44" i="4"/>
  <c r="F44" i="4" s="1"/>
  <c r="E55" i="4"/>
  <c r="F55" i="4" s="1"/>
  <c r="F12" i="1"/>
  <c r="H12" i="1" s="1"/>
  <c r="E32" i="1"/>
  <c r="F32" i="1" s="1"/>
  <c r="E55" i="1"/>
  <c r="F55" i="1" s="1"/>
  <c r="E22" i="1"/>
  <c r="F22" i="1" s="1"/>
  <c r="F11" i="1"/>
  <c r="H11" i="1" s="1"/>
  <c r="F13" i="1"/>
  <c r="H13" i="1" s="1"/>
  <c r="E31" i="1"/>
  <c r="F31" i="1" s="1"/>
  <c r="E35" i="1"/>
  <c r="F35" i="1" s="1"/>
  <c r="E36" i="1"/>
  <c r="F36" i="1" s="1"/>
  <c r="E25" i="1"/>
  <c r="F25" i="1" s="1"/>
  <c r="E51" i="1"/>
  <c r="F51" i="1" s="1"/>
  <c r="F9" i="1"/>
  <c r="H9" i="1" s="1"/>
  <c r="E23" i="1"/>
  <c r="F23" i="1" s="1"/>
  <c r="E27" i="1"/>
  <c r="F27" i="1" s="1"/>
  <c r="E34" i="1"/>
  <c r="F34" i="1" s="1"/>
  <c r="E41" i="1"/>
  <c r="F41" i="1" s="1"/>
  <c r="E34" i="3"/>
  <c r="F34" i="3" s="1"/>
  <c r="E27" i="3"/>
  <c r="F27" i="3" s="1"/>
  <c r="E33" i="3"/>
  <c r="F33" i="3" s="1"/>
  <c r="E36" i="3"/>
  <c r="F36" i="3" s="1"/>
  <c r="E44" i="3"/>
  <c r="F44" i="3" s="1"/>
  <c r="E55" i="3"/>
  <c r="F55" i="3" s="1"/>
  <c r="F11" i="3"/>
  <c r="H11" i="3" s="1"/>
  <c r="E22" i="3"/>
  <c r="F22" i="3" s="1"/>
  <c r="E25" i="3"/>
  <c r="F25" i="3" s="1"/>
  <c r="E31" i="3"/>
  <c r="F31" i="3" s="1"/>
  <c r="E50" i="3"/>
  <c r="F50" i="3" s="1"/>
  <c r="E53" i="3"/>
  <c r="F53" i="3" s="1"/>
  <c r="F12" i="3"/>
  <c r="H12" i="3" s="1"/>
  <c r="E24" i="1"/>
  <c r="F24" i="1" s="1"/>
  <c r="E42" i="1"/>
  <c r="F42" i="1" s="1"/>
  <c r="E43" i="1"/>
  <c r="F43" i="1" s="1"/>
  <c r="E52" i="1"/>
  <c r="F52" i="1" s="1"/>
  <c r="E53" i="1"/>
  <c r="F53" i="1" s="1"/>
  <c r="E26" i="1"/>
  <c r="F26" i="1" s="1"/>
  <c r="E33" i="1"/>
  <c r="F33" i="1" s="1"/>
  <c r="E40" i="1"/>
  <c r="F40" i="1" s="1"/>
  <c r="E44" i="1"/>
  <c r="F44" i="1" s="1"/>
  <c r="E45" i="1"/>
  <c r="F45" i="1" s="1"/>
  <c r="E50" i="1"/>
  <c r="F50" i="1" s="1"/>
  <c r="B15" i="4" l="1"/>
  <c r="B16" i="1"/>
  <c r="B15" i="1"/>
  <c r="B16" i="4"/>
  <c r="B16" i="3"/>
  <c r="B15" i="3"/>
  <c r="G36" i="1" l="1"/>
  <c r="H36" i="1" s="1"/>
  <c r="J36" i="1" s="1"/>
  <c r="K36" i="1" s="1"/>
  <c r="G33" i="1"/>
  <c r="H33" i="1" s="1"/>
  <c r="J33" i="1" s="1"/>
  <c r="K33" i="1" s="1"/>
  <c r="G31" i="1"/>
  <c r="H31" i="1" s="1"/>
  <c r="J31" i="1" s="1"/>
  <c r="K31" i="1" s="1"/>
  <c r="G35" i="1"/>
  <c r="H35" i="1" s="1"/>
  <c r="J35" i="1" s="1"/>
  <c r="K35" i="1" s="1"/>
  <c r="G55" i="1"/>
  <c r="H55" i="1" s="1"/>
  <c r="J55" i="1" s="1"/>
  <c r="K55" i="1" s="1"/>
  <c r="G52" i="1"/>
  <c r="H52" i="1" s="1"/>
  <c r="J52" i="1" s="1"/>
  <c r="K52" i="1" s="1"/>
  <c r="G23" i="1"/>
  <c r="H23" i="1" s="1"/>
  <c r="J23" i="1" s="1"/>
  <c r="K23" i="1" s="1"/>
  <c r="G42" i="1"/>
  <c r="H42" i="1" s="1"/>
  <c r="J42" i="1" s="1"/>
  <c r="K42" i="1" s="1"/>
  <c r="G53" i="1"/>
  <c r="H53" i="1" s="1"/>
  <c r="J53" i="1" s="1"/>
  <c r="K53" i="1" s="1"/>
  <c r="G41" i="1"/>
  <c r="H41" i="1" s="1"/>
  <c r="J41" i="1" s="1"/>
  <c r="K41" i="1" s="1"/>
  <c r="G25" i="1"/>
  <c r="H25" i="1" s="1"/>
  <c r="J25" i="1" s="1"/>
  <c r="K25" i="1" s="1"/>
  <c r="G24" i="1"/>
  <c r="H24" i="1" s="1"/>
  <c r="J24" i="1" s="1"/>
  <c r="K24" i="1" s="1"/>
  <c r="G22" i="1"/>
  <c r="H22" i="1" s="1"/>
  <c r="J22" i="1" s="1"/>
  <c r="K22" i="1" s="1"/>
  <c r="G34" i="1"/>
  <c r="H34" i="1" s="1"/>
  <c r="J34" i="1" s="1"/>
  <c r="K34" i="1" s="1"/>
  <c r="L34" i="1" s="1"/>
  <c r="M34" i="1" s="1"/>
  <c r="G42" i="4"/>
  <c r="H42" i="4" s="1"/>
  <c r="J42" i="4" s="1"/>
  <c r="K42" i="4" s="1"/>
  <c r="G26" i="1"/>
  <c r="H26" i="1" s="1"/>
  <c r="J26" i="1" s="1"/>
  <c r="K26" i="1" s="1"/>
  <c r="G43" i="1"/>
  <c r="H43" i="1" s="1"/>
  <c r="J43" i="1" s="1"/>
  <c r="K43" i="1" s="1"/>
  <c r="G44" i="1"/>
  <c r="H44" i="1" s="1"/>
  <c r="J44" i="1" s="1"/>
  <c r="K44" i="1" s="1"/>
  <c r="G45" i="1"/>
  <c r="H45" i="1" s="1"/>
  <c r="J45" i="1" s="1"/>
  <c r="K45" i="1" s="1"/>
  <c r="G27" i="1"/>
  <c r="H27" i="1" s="1"/>
  <c r="J27" i="1" s="1"/>
  <c r="K27" i="1" s="1"/>
  <c r="G54" i="1"/>
  <c r="H54" i="1" s="1"/>
  <c r="J54" i="1" s="1"/>
  <c r="K54" i="1" s="1"/>
  <c r="G50" i="1"/>
  <c r="H50" i="1" s="1"/>
  <c r="J50" i="1" s="1"/>
  <c r="K50" i="1" s="1"/>
  <c r="G51" i="1"/>
  <c r="H51" i="1" s="1"/>
  <c r="J51" i="1" s="1"/>
  <c r="K51" i="1" s="1"/>
  <c r="G32" i="1"/>
  <c r="H32" i="1" s="1"/>
  <c r="J32" i="1" s="1"/>
  <c r="K32" i="1" s="1"/>
  <c r="G40" i="1"/>
  <c r="H40" i="1" s="1"/>
  <c r="J40" i="1" s="1"/>
  <c r="K40" i="1" s="1"/>
  <c r="G33" i="4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G42" i="3"/>
  <c r="H42" i="3" s="1"/>
  <c r="J42" i="3" s="1"/>
  <c r="K42" i="3" s="1"/>
  <c r="G36" i="3"/>
  <c r="H36" i="3" s="1"/>
  <c r="J36" i="3" s="1"/>
  <c r="K36" i="3" s="1"/>
  <c r="G33" i="3"/>
  <c r="H33" i="3" s="1"/>
  <c r="J33" i="3" s="1"/>
  <c r="K33" i="3" s="1"/>
  <c r="G52" i="3"/>
  <c r="H52" i="3" s="1"/>
  <c r="J52" i="3" s="1"/>
  <c r="K52" i="3" s="1"/>
  <c r="G41" i="3"/>
  <c r="H41" i="3" s="1"/>
  <c r="J41" i="3" s="1"/>
  <c r="K41" i="3" s="1"/>
  <c r="G51" i="3"/>
  <c r="H51" i="3" s="1"/>
  <c r="J51" i="3" s="1"/>
  <c r="K51" i="3" s="1"/>
  <c r="G35" i="3"/>
  <c r="H35" i="3" s="1"/>
  <c r="J35" i="3" s="1"/>
  <c r="K35" i="3" s="1"/>
  <c r="G32" i="3"/>
  <c r="H32" i="3" s="1"/>
  <c r="J32" i="3" s="1"/>
  <c r="K32" i="3" s="1"/>
  <c r="G43" i="3"/>
  <c r="H43" i="3" s="1"/>
  <c r="J43" i="3" s="1"/>
  <c r="K43" i="3" s="1"/>
  <c r="G24" i="3"/>
  <c r="H24" i="3" s="1"/>
  <c r="J24" i="3" s="1"/>
  <c r="K24" i="3" s="1"/>
  <c r="G23" i="3"/>
  <c r="H23" i="3" s="1"/>
  <c r="J23" i="3" s="1"/>
  <c r="K23" i="3" s="1"/>
  <c r="G34" i="3"/>
  <c r="H34" i="3" s="1"/>
  <c r="J34" i="3" s="1"/>
  <c r="K34" i="3" s="1"/>
  <c r="G53" i="3"/>
  <c r="H53" i="3" s="1"/>
  <c r="J53" i="3" s="1"/>
  <c r="K53" i="3" s="1"/>
  <c r="G50" i="3"/>
  <c r="H50" i="3" s="1"/>
  <c r="J50" i="3" s="1"/>
  <c r="K50" i="3" s="1"/>
  <c r="G26" i="3"/>
  <c r="H26" i="3" s="1"/>
  <c r="J26" i="3" s="1"/>
  <c r="K26" i="3" s="1"/>
  <c r="G55" i="3"/>
  <c r="H55" i="3" s="1"/>
  <c r="J55" i="3" s="1"/>
  <c r="K55" i="3" s="1"/>
  <c r="G25" i="3"/>
  <c r="H25" i="3" s="1"/>
  <c r="J25" i="3" s="1"/>
  <c r="K25" i="3" s="1"/>
  <c r="G44" i="3"/>
  <c r="H44" i="3" s="1"/>
  <c r="J44" i="3" s="1"/>
  <c r="K44" i="3" s="1"/>
  <c r="G22" i="3"/>
  <c r="H22" i="3" s="1"/>
  <c r="J22" i="3" s="1"/>
  <c r="K22" i="3" s="1"/>
  <c r="G40" i="3"/>
  <c r="H40" i="3" s="1"/>
  <c r="J40" i="3" s="1"/>
  <c r="K40" i="3" s="1"/>
  <c r="G31" i="3"/>
  <c r="H31" i="3" s="1"/>
  <c r="J31" i="3" s="1"/>
  <c r="K31" i="3" s="1"/>
  <c r="G27" i="3"/>
  <c r="H27" i="3" s="1"/>
  <c r="J27" i="3" s="1"/>
  <c r="K27" i="3" s="1"/>
  <c r="G45" i="3"/>
  <c r="H45" i="3" s="1"/>
  <c r="J45" i="3" s="1"/>
  <c r="K45" i="3" s="1"/>
  <c r="G54" i="3"/>
  <c r="H54" i="3" s="1"/>
  <c r="J54" i="3" s="1"/>
  <c r="K54" i="3" s="1"/>
  <c r="L36" i="1"/>
  <c r="M36" i="1" s="1"/>
  <c r="L24" i="1" l="1"/>
  <c r="M24" i="1" s="1"/>
  <c r="L31" i="1"/>
  <c r="M31" i="1" s="1"/>
  <c r="L25" i="1"/>
  <c r="M25" i="1" s="1"/>
  <c r="L35" i="1"/>
  <c r="M35" i="1" s="1"/>
  <c r="L23" i="1"/>
  <c r="M23" i="1" s="1"/>
  <c r="L33" i="1"/>
  <c r="M33" i="1" s="1"/>
  <c r="L32" i="1"/>
  <c r="M32" i="1" s="1"/>
  <c r="L27" i="1"/>
  <c r="M27" i="1" s="1"/>
  <c r="L26" i="1"/>
  <c r="M26" i="1" s="1"/>
  <c r="L27" i="4"/>
  <c r="M27" i="4" s="1"/>
  <c r="L31" i="4"/>
  <c r="M31" i="4" s="1"/>
  <c r="L22" i="1"/>
  <c r="M22" i="1" s="1"/>
  <c r="L22" i="4"/>
  <c r="M22" i="4" s="1"/>
  <c r="L34" i="4"/>
  <c r="M34" i="4" s="1"/>
  <c r="L33" i="4"/>
  <c r="M33" i="4" s="1"/>
  <c r="L32" i="4"/>
  <c r="M32" i="4" s="1"/>
  <c r="L25" i="4"/>
  <c r="M25" i="4" s="1"/>
  <c r="L36" i="4"/>
  <c r="M36" i="4" s="1"/>
  <c r="L26" i="4"/>
  <c r="M26" i="4" s="1"/>
  <c r="L23" i="4"/>
  <c r="M23" i="4" s="1"/>
  <c r="L42" i="1"/>
  <c r="L24" i="4"/>
  <c r="L53" i="1"/>
  <c r="L25" i="3"/>
  <c r="M25" i="3" s="1"/>
  <c r="L22" i="3"/>
  <c r="M22" i="3" s="1"/>
  <c r="L26" i="3"/>
  <c r="M26" i="3" s="1"/>
  <c r="L23" i="3"/>
  <c r="M23" i="3" s="1"/>
  <c r="L33" i="3"/>
  <c r="M33" i="3" s="1"/>
  <c r="L24" i="3"/>
  <c r="M24" i="3" s="1"/>
  <c r="L36" i="3"/>
  <c r="M36" i="3" s="1"/>
  <c r="L35" i="3"/>
  <c r="M35" i="3" s="1"/>
  <c r="L54" i="4"/>
  <c r="L31" i="3"/>
  <c r="M31" i="3" s="1"/>
  <c r="L34" i="3"/>
  <c r="M34" i="3" s="1"/>
  <c r="L32" i="3"/>
  <c r="M32" i="3" s="1"/>
  <c r="L27" i="3"/>
  <c r="M27" i="3" s="1"/>
  <c r="L41" i="1"/>
  <c r="L55" i="1"/>
  <c r="L53" i="4" l="1"/>
  <c r="M53" i="4" s="1"/>
  <c r="B68" i="4" s="1"/>
  <c r="L51" i="1"/>
  <c r="O51" i="1" s="1"/>
  <c r="L50" i="1"/>
  <c r="N50" i="1" s="1"/>
  <c r="C66" i="1" s="1"/>
  <c r="L44" i="1"/>
  <c r="L43" i="1"/>
  <c r="N43" i="1" s="1"/>
  <c r="C67" i="1" s="1"/>
  <c r="L50" i="4"/>
  <c r="L43" i="4"/>
  <c r="L45" i="1"/>
  <c r="O55" i="1" s="1"/>
  <c r="L54" i="1"/>
  <c r="L51" i="4"/>
  <c r="L40" i="4"/>
  <c r="L55" i="4"/>
  <c r="L52" i="1"/>
  <c r="O52" i="1" s="1"/>
  <c r="L44" i="4"/>
  <c r="O54" i="4" s="1"/>
  <c r="L45" i="4"/>
  <c r="L43" i="3"/>
  <c r="L40" i="1"/>
  <c r="M40" i="1" s="1"/>
  <c r="B65" i="1" s="1"/>
  <c r="L52" i="4"/>
  <c r="N50" i="4" s="1"/>
  <c r="C66" i="4" s="1"/>
  <c r="L41" i="4"/>
  <c r="L53" i="3"/>
  <c r="M24" i="4"/>
  <c r="L42" i="4"/>
  <c r="L52" i="3"/>
  <c r="L42" i="3"/>
  <c r="L40" i="3"/>
  <c r="L44" i="3"/>
  <c r="L55" i="3"/>
  <c r="L41" i="3"/>
  <c r="L54" i="3"/>
  <c r="L50" i="3"/>
  <c r="L45" i="3"/>
  <c r="L51" i="3"/>
  <c r="N40" i="3" l="1"/>
  <c r="C65" i="3" s="1"/>
  <c r="N53" i="4"/>
  <c r="C68" i="4" s="1"/>
  <c r="O53" i="4"/>
  <c r="Q53" i="4" s="1"/>
  <c r="O59" i="4" s="1"/>
  <c r="M50" i="1"/>
  <c r="B66" i="1" s="1"/>
  <c r="O51" i="4"/>
  <c r="O50" i="4"/>
  <c r="O52" i="3"/>
  <c r="O54" i="1"/>
  <c r="O53" i="1"/>
  <c r="M43" i="1"/>
  <c r="B67" i="1" s="1"/>
  <c r="N53" i="1"/>
  <c r="C68" i="1" s="1"/>
  <c r="M53" i="1"/>
  <c r="B68" i="1" s="1"/>
  <c r="N43" i="4"/>
  <c r="C67" i="4" s="1"/>
  <c r="M43" i="4"/>
  <c r="B67" i="4" s="1"/>
  <c r="O54" i="3"/>
  <c r="N40" i="1"/>
  <c r="C65" i="1" s="1"/>
  <c r="O55" i="4"/>
  <c r="M50" i="4"/>
  <c r="B66" i="4" s="1"/>
  <c r="N40" i="4"/>
  <c r="C65" i="4" s="1"/>
  <c r="N53" i="3"/>
  <c r="C68" i="3" s="1"/>
  <c r="O50" i="1"/>
  <c r="Q50" i="1" s="1"/>
  <c r="O58" i="1" s="1"/>
  <c r="O55" i="3"/>
  <c r="O53" i="3"/>
  <c r="Q53" i="3" s="1"/>
  <c r="O59" i="3" s="1"/>
  <c r="M53" i="3"/>
  <c r="B68" i="3" s="1"/>
  <c r="O52" i="4"/>
  <c r="M40" i="4"/>
  <c r="B65" i="4" s="1"/>
  <c r="N43" i="3"/>
  <c r="C67" i="3" s="1"/>
  <c r="M50" i="3"/>
  <c r="B66" i="3" s="1"/>
  <c r="O50" i="3"/>
  <c r="P50" i="4"/>
  <c r="N58" i="4" s="1"/>
  <c r="M40" i="3"/>
  <c r="B65" i="3" s="1"/>
  <c r="O51" i="3"/>
  <c r="N50" i="3"/>
  <c r="C66" i="3" s="1"/>
  <c r="M43" i="3"/>
  <c r="B67" i="3" s="1"/>
  <c r="Q53" i="1" l="1"/>
  <c r="O59" i="1" s="1"/>
  <c r="P53" i="4"/>
  <c r="N59" i="4" s="1"/>
  <c r="Q50" i="4"/>
  <c r="O58" i="4" s="1"/>
  <c r="P53" i="1"/>
  <c r="N59" i="1" s="1"/>
  <c r="P53" i="3"/>
  <c r="N59" i="3" s="1"/>
  <c r="P50" i="1"/>
  <c r="N58" i="1" s="1"/>
  <c r="Q50" i="3"/>
  <c r="O58" i="3" s="1"/>
  <c r="P50" i="3"/>
  <c r="N58" i="3" s="1"/>
</calcChain>
</file>

<file path=xl/sharedStrings.xml><?xml version="1.0" encoding="utf-8"?>
<sst xmlns="http://schemas.openxmlformats.org/spreadsheetml/2006/main" count="282" uniqueCount="44">
  <si>
    <t>Date</t>
  </si>
  <si>
    <t>passage</t>
  </si>
  <si>
    <t>viabilité</t>
  </si>
  <si>
    <t>operateur</t>
  </si>
  <si>
    <t>Marlene</t>
  </si>
  <si>
    <t>J0</t>
  </si>
  <si>
    <t>J3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</si>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</sst>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8" fillId="0" borderId="0"/>
    <xf numFmtId="0" fontId="4" fillId="0" borderId="0"/>
    <xf numFmtId="0" fontId="15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86">
    <xf numFmtId="0" fontId="0" fillId="0" borderId="0" xfId="0"/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1" applyFont="1" applyAlignment="1">
      <alignment horizontal="left"/>
    </xf>
    <xf numFmtId="0" fontId="5" fillId="0" borderId="2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8" fillId="0" borderId="0" xfId="1"/>
    <xf numFmtId="0" fontId="5" fillId="0" borderId="1" xfId="1" applyFont="1" applyBorder="1" applyAlignment="1">
      <alignment horizontal="left"/>
    </xf>
    <xf numFmtId="0" fontId="9" fillId="0" borderId="1" xfId="1" applyFont="1" applyBorder="1" applyAlignment="1" applyProtection="1">
      <alignment horizontal="center"/>
    </xf>
    <xf numFmtId="0" fontId="9" fillId="0" borderId="3" xfId="1" applyFont="1" applyBorder="1" applyAlignment="1" applyProtection="1">
      <alignment horizontal="center"/>
      <protection locked="0"/>
    </xf>
    <xf numFmtId="0" fontId="9" fillId="0" borderId="4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0" fontId="4" fillId="0" borderId="0" xfId="2" applyFill="1"/>
    <xf numFmtId="0" fontId="10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9" fillId="0" borderId="0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1" fillId="0" borderId="1" xfId="1" applyFont="1" applyBorder="1" applyAlignment="1">
      <alignment horizontal="left"/>
    </xf>
    <xf numFmtId="0" fontId="9" fillId="0" borderId="1" xfId="1" applyFont="1" applyFill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2" fontId="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0" borderId="0" xfId="1" applyFont="1" applyFill="1" applyAlignment="1">
      <alignment horizontal="center"/>
    </xf>
    <xf numFmtId="165" fontId="5" fillId="0" borderId="0" xfId="1" applyNumberFormat="1" applyFont="1" applyFill="1" applyAlignment="1">
      <alignment horizontal="center"/>
    </xf>
    <xf numFmtId="165" fontId="11" fillId="0" borderId="0" xfId="1" applyNumberFormat="1" applyFont="1" applyAlignment="1">
      <alignment horizontal="center"/>
    </xf>
    <xf numFmtId="2" fontId="13" fillId="0" borderId="5" xfId="1" applyNumberFormat="1" applyFont="1" applyBorder="1" applyAlignment="1">
      <alignment horizontal="center"/>
    </xf>
    <xf numFmtId="2" fontId="5" fillId="0" borderId="6" xfId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" fontId="5" fillId="0" borderId="0" xfId="1" applyNumberFormat="1" applyFont="1" applyFill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5" fillId="0" borderId="5" xfId="1" applyNumberFormat="1" applyFont="1" applyBorder="1" applyAlignment="1">
      <alignment horizontal="center"/>
    </xf>
    <xf numFmtId="165" fontId="5" fillId="0" borderId="0" xfId="1" applyNumberFormat="1" applyFont="1" applyAlignment="1">
      <alignment horizontal="center"/>
    </xf>
    <xf numFmtId="2" fontId="11" fillId="0" borderId="6" xfId="1" applyNumberFormat="1" applyFont="1" applyBorder="1" applyAlignment="1">
      <alignment horizontal="center"/>
    </xf>
    <xf numFmtId="0" fontId="5" fillId="0" borderId="9" xfId="1" applyFont="1" applyBorder="1" applyAlignment="1">
      <alignment horizontal="left"/>
    </xf>
    <xf numFmtId="0" fontId="5" fillId="0" borderId="10" xfId="1" applyFont="1" applyBorder="1" applyAlignment="1">
      <alignment horizontal="left"/>
    </xf>
    <xf numFmtId="1" fontId="5" fillId="0" borderId="0" xfId="1" applyNumberFormat="1" applyFont="1" applyBorder="1" applyAlignment="1">
      <alignment horizontal="center"/>
    </xf>
    <xf numFmtId="0" fontId="11" fillId="0" borderId="0" xfId="1" applyFont="1" applyFill="1" applyAlignment="1">
      <alignment horizontal="left"/>
    </xf>
    <xf numFmtId="0" fontId="11" fillId="0" borderId="11" xfId="1" applyFont="1" applyBorder="1" applyAlignment="1">
      <alignment horizontal="center"/>
    </xf>
    <xf numFmtId="2" fontId="11" fillId="0" borderId="11" xfId="1" applyNumberFormat="1" applyFont="1" applyBorder="1" applyAlignment="1">
      <alignment horizontal="center"/>
    </xf>
    <xf numFmtId="0" fontId="5" fillId="0" borderId="5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0" xfId="1" applyFont="1" applyFill="1" applyBorder="1" applyAlignment="1">
      <alignment horizontal="left"/>
    </xf>
    <xf numFmtId="2" fontId="5" fillId="0" borderId="0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left"/>
    </xf>
    <xf numFmtId="0" fontId="11" fillId="0" borderId="0" xfId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14" fontId="11" fillId="0" borderId="0" xfId="1" applyNumberFormat="1" applyFont="1" applyBorder="1" applyAlignment="1">
      <alignment horizontal="center"/>
    </xf>
    <xf numFmtId="1" fontId="5" fillId="0" borderId="0" xfId="1" applyNumberFormat="1" applyFont="1" applyAlignment="1">
      <alignment horizontal="center"/>
    </xf>
    <xf numFmtId="0" fontId="5" fillId="0" borderId="11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0" xfId="3" applyProtection="1">
      <protection locked="0"/>
    </xf>
    <xf numFmtId="0" fontId="15" fillId="0" borderId="0" xfId="3" applyProtection="1">
      <protection locked="0"/>
    </xf>
    <xf numFmtId="0" fontId="5" fillId="0" borderId="1" xfId="0" applyFont="1" applyBorder="1" applyAlignment="1">
      <alignment horizontal="left"/>
    </xf>
    <xf numFmtId="0" fontId="3" fillId="0" borderId="0" xfId="4" applyProtection="1">
      <protection locked="0"/>
    </xf>
    <xf numFmtId="0" fontId="1" fillId="3" borderId="0" xfId="7" applyFill="1" applyProtection="1">
      <protection locked="0"/>
    </xf>
    <xf numFmtId="0" fontId="1" fillId="3" borderId="0" xfId="7" applyFill="1" applyProtection="1">
      <protection locked="0"/>
    </xf>
    <xf numFmtId="0" fontId="1" fillId="3" borderId="0" xfId="7" applyFill="1" applyProtection="1">
      <protection locked="0"/>
    </xf>
    <xf numFmtId="0" fontId="1" fillId="0" borderId="0" xfId="7" applyProtection="1">
      <protection locked="0"/>
    </xf>
    <xf numFmtId="0" fontId="1" fillId="0" borderId="0" xfId="7" applyProtection="1">
      <protection locked="0"/>
    </xf>
    <xf numFmtId="0" fontId="1" fillId="0" borderId="0" xfId="7" applyProtection="1">
      <protection locked="0"/>
    </xf>
  </cellXfs>
  <cellStyles count="8">
    <cellStyle name="Normal" xfId="0" builtinId="0"/>
    <cellStyle name="Normal 2" xfId="3"/>
    <cellStyle name="Normal 2 2" xfId="2"/>
    <cellStyle name="Normal 3" xfId="4"/>
    <cellStyle name="Normal 4" xfId="5"/>
    <cellStyle name="Normal 5" xfId="7"/>
    <cellStyle name="Normal 6" xfId="1"/>
    <cellStyle name="Normal 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-1.795880017344075</c:v>
                </c:pt>
                <c:pt idx="1">
                  <c:v>-1.0655015487564321</c:v>
                </c:pt>
                <c:pt idx="2">
                  <c:v>-0.56543109596580121</c:v>
                </c:pt>
                <c:pt idx="3">
                  <c:v>6.5095362959505818E-4</c:v>
                </c:pt>
                <c:pt idx="4">
                  <c:v>0.24526583945746125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27376"/>
        <c:axId val="257527768"/>
      </c:scatterChart>
      <c:valAx>
        <c:axId val="257527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57527768"/>
        <c:crosses val="autoZero"/>
        <c:crossBetween val="midCat"/>
      </c:valAx>
      <c:valAx>
        <c:axId val="25752776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57527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0.35937391938114993</c:v>
                  </c:pt>
                  <c:pt idx="1">
                    <c:v>0.29198027106942082</c:v>
                  </c:pt>
                  <c:pt idx="2">
                    <c:v>1.7484760657293115</c:v>
                  </c:pt>
                  <c:pt idx="3">
                    <c:v>1.9449129181917244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0.35937391938114993</c:v>
                  </c:pt>
                  <c:pt idx="1">
                    <c:v>0.29198027106942082</c:v>
                  </c:pt>
                  <c:pt idx="2">
                    <c:v>1.7484760657293115</c:v>
                  </c:pt>
                  <c:pt idx="3">
                    <c:v>1.9449129181917244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1.5940475648186168</c:v>
                </c:pt>
                <c:pt idx="1">
                  <c:v>3.4760830182000806</c:v>
                </c:pt>
                <c:pt idx="2">
                  <c:v>6.6014073155700403</c:v>
                </c:pt>
                <c:pt idx="3">
                  <c:v>11.94134326595997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08800"/>
        <c:axId val="125309192"/>
      </c:barChart>
      <c:catAx>
        <c:axId val="1253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309192"/>
        <c:crosses val="autoZero"/>
        <c:auto val="1"/>
        <c:lblAlgn val="ctr"/>
        <c:lblOffset val="100"/>
        <c:noMultiLvlLbl val="0"/>
      </c:catAx>
      <c:valAx>
        <c:axId val="125309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3088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0.57309387879027684</c:v>
                  </c:pt>
                  <c:pt idx="1">
                    <c:v>0.26172216353236372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0.57309387879027684</c:v>
                  </c:pt>
                  <c:pt idx="1">
                    <c:v>0.26172216353236372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2.2655575683133802</c:v>
                </c:pt>
                <c:pt idx="1">
                  <c:v>1.8458635290928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09976"/>
        <c:axId val="281889704"/>
      </c:barChart>
      <c:catAx>
        <c:axId val="12530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1889704"/>
        <c:crosses val="autoZero"/>
        <c:auto val="1"/>
        <c:lblAlgn val="ctr"/>
        <c:lblOffset val="100"/>
        <c:noMultiLvlLbl val="0"/>
      </c:catAx>
      <c:valAx>
        <c:axId val="281889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3099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siZFAND3!$G$9:$G$13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siZFAND3!$H$9:$H$13</c:f>
              <c:numCache>
                <c:formatCode>0.00</c:formatCode>
                <c:ptCount val="5"/>
                <c:pt idx="0">
                  <c:v>-1.795880017344075</c:v>
                </c:pt>
                <c:pt idx="1">
                  <c:v>-1.0655015487564321</c:v>
                </c:pt>
                <c:pt idx="2">
                  <c:v>-0.56543109596580121</c:v>
                </c:pt>
                <c:pt idx="3">
                  <c:v>6.5095362959505818E-4</c:v>
                </c:pt>
                <c:pt idx="4">
                  <c:v>0.24526583945746125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4552"/>
        <c:axId val="125364944"/>
      </c:scatterChart>
      <c:valAx>
        <c:axId val="1253645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5364944"/>
        <c:crosses val="autoZero"/>
        <c:crossBetween val="midCat"/>
      </c:valAx>
      <c:valAx>
        <c:axId val="1253649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364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siZFAND3!$C$65:$C$68</c:f>
                <c:numCache>
                  <c:formatCode>General</c:formatCode>
                  <c:ptCount val="4"/>
                  <c:pt idx="0">
                    <c:v>0.18174669671354193</c:v>
                  </c:pt>
                  <c:pt idx="1">
                    <c:v>0.22269534470776589</c:v>
                  </c:pt>
                  <c:pt idx="2">
                    <c:v>0.47255197282529654</c:v>
                  </c:pt>
                  <c:pt idx="3">
                    <c:v>0.36127176477173323</c:v>
                  </c:pt>
                </c:numCache>
              </c:numRef>
            </c:plus>
            <c:minus>
              <c:numRef>
                <c:f>siZFAND3!$C$65:$C$68</c:f>
                <c:numCache>
                  <c:formatCode>General</c:formatCode>
                  <c:ptCount val="4"/>
                  <c:pt idx="0">
                    <c:v>0.18174669671354193</c:v>
                  </c:pt>
                  <c:pt idx="1">
                    <c:v>0.22269534470776589</c:v>
                  </c:pt>
                  <c:pt idx="2">
                    <c:v>0.47255197282529654</c:v>
                  </c:pt>
                  <c:pt idx="3">
                    <c:v>0.36127176477173323</c:v>
                  </c:pt>
                </c:numCache>
              </c:numRef>
            </c:minus>
          </c:errBars>
          <c:cat>
            <c:strRef>
              <c:f>(siZFAND3!$A$65,siZFAND3!$A$66,siZFAND3!$A$67,siZFAND3!$A$68)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siZFAND3!$B$65:$B$68</c:f>
              <c:numCache>
                <c:formatCode>0.0</c:formatCode>
                <c:ptCount val="4"/>
                <c:pt idx="0">
                  <c:v>1.6668268195680962</c:v>
                </c:pt>
                <c:pt idx="1">
                  <c:v>2.9880303749723738</c:v>
                </c:pt>
                <c:pt idx="2">
                  <c:v>6.018889719355907</c:v>
                </c:pt>
                <c:pt idx="3">
                  <c:v>11.644347069634009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65728"/>
        <c:axId val="125530712"/>
      </c:barChart>
      <c:catAx>
        <c:axId val="1253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530712"/>
        <c:crosses val="autoZero"/>
        <c:auto val="1"/>
        <c:lblAlgn val="ctr"/>
        <c:lblOffset val="100"/>
        <c:noMultiLvlLbl val="0"/>
      </c:catAx>
      <c:valAx>
        <c:axId val="125530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siZFAND3!$M$48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3657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siZFAND3!$O$58:$O$59</c:f>
                <c:numCache>
                  <c:formatCode>General</c:formatCode>
                  <c:ptCount val="2"/>
                  <c:pt idx="0">
                    <c:v>0.35140411203892502</c:v>
                  </c:pt>
                  <c:pt idx="1">
                    <c:v>0.15068976014196622</c:v>
                  </c:pt>
                </c:numCache>
              </c:numRef>
            </c:plus>
            <c:minus>
              <c:numRef>
                <c:f>siZFAND3!$O$58:$O$59</c:f>
                <c:numCache>
                  <c:formatCode>General</c:formatCode>
                  <c:ptCount val="2"/>
                  <c:pt idx="0">
                    <c:v>0.35140411203892502</c:v>
                  </c:pt>
                  <c:pt idx="1">
                    <c:v>0.15068976014196622</c:v>
                  </c:pt>
                </c:numCache>
              </c:numRef>
            </c:minus>
          </c:errBars>
          <c:cat>
            <c:strRef>
              <c:f>siZFAND3!$M$58:$M$59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siZFAND3!$N$58:$N$59</c:f>
              <c:numCache>
                <c:formatCode>0.0</c:formatCode>
                <c:ptCount val="2"/>
                <c:pt idx="0">
                  <c:v>1.8181497538648717</c:v>
                </c:pt>
                <c:pt idx="1">
                  <c:v>1.9417803253651131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31496"/>
        <c:axId val="125531888"/>
      </c:barChart>
      <c:catAx>
        <c:axId val="12553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531888"/>
        <c:crosses val="autoZero"/>
        <c:auto val="1"/>
        <c:lblAlgn val="ctr"/>
        <c:lblOffset val="100"/>
        <c:noMultiLvlLbl val="0"/>
      </c:catAx>
      <c:valAx>
        <c:axId val="125531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siZFAND3!$M$57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5314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siZFAND6!$G$9:$G$13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siZFAND6!$H$9:$H$13</c:f>
              <c:numCache>
                <c:formatCode>0.00</c:formatCode>
                <c:ptCount val="5"/>
                <c:pt idx="0">
                  <c:v>-1.795880017344075</c:v>
                </c:pt>
                <c:pt idx="1">
                  <c:v>-1.0655015487564321</c:v>
                </c:pt>
                <c:pt idx="2">
                  <c:v>-0.56543109596580121</c:v>
                </c:pt>
                <c:pt idx="3">
                  <c:v>6.5095362959505818E-4</c:v>
                </c:pt>
                <c:pt idx="4">
                  <c:v>0.24526583945746125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1024"/>
        <c:axId val="125401416"/>
      </c:scatterChart>
      <c:valAx>
        <c:axId val="1254010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5401416"/>
        <c:crosses val="autoZero"/>
        <c:crossBetween val="midCat"/>
      </c:valAx>
      <c:valAx>
        <c:axId val="1254014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401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siZFAND6!$C$65:$C$68</c:f>
                <c:numCache>
                  <c:formatCode>General</c:formatCode>
                  <c:ptCount val="4"/>
                  <c:pt idx="0">
                    <c:v>0.11224907901987223</c:v>
                  </c:pt>
                  <c:pt idx="1">
                    <c:v>0.23408414577724812</c:v>
                  </c:pt>
                  <c:pt idx="2">
                    <c:v>0.77030726326866716</c:v>
                  </c:pt>
                  <c:pt idx="3">
                    <c:v>0.76053819385729171</c:v>
                  </c:pt>
                </c:numCache>
              </c:numRef>
            </c:plus>
            <c:minus>
              <c:numRef>
                <c:f>siZFAND6!$C$65:$C$68</c:f>
                <c:numCache>
                  <c:formatCode>General</c:formatCode>
                  <c:ptCount val="4"/>
                  <c:pt idx="0">
                    <c:v>0.11224907901987223</c:v>
                  </c:pt>
                  <c:pt idx="1">
                    <c:v>0.23408414577724812</c:v>
                  </c:pt>
                  <c:pt idx="2">
                    <c:v>0.77030726326866716</c:v>
                  </c:pt>
                  <c:pt idx="3">
                    <c:v>0.76053819385729171</c:v>
                  </c:pt>
                </c:numCache>
              </c:numRef>
            </c:minus>
          </c:errBars>
          <c:cat>
            <c:strRef>
              <c:f>(siZFAND6!$A$65,siZFAND6!$A$66,siZFAND6!$A$67,siZFAND6!$A$68)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siZFAND6!$B$65:$B$68</c:f>
              <c:numCache>
                <c:formatCode>0.0</c:formatCode>
                <c:ptCount val="4"/>
                <c:pt idx="0">
                  <c:v>1.7859064876484612</c:v>
                </c:pt>
                <c:pt idx="1">
                  <c:v>2.7026782609013602</c:v>
                </c:pt>
                <c:pt idx="2">
                  <c:v>6.1142610911034572</c:v>
                </c:pt>
                <c:pt idx="3">
                  <c:v>9.4005016507510017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02200"/>
        <c:axId val="125402592"/>
      </c:barChart>
      <c:catAx>
        <c:axId val="12540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402592"/>
        <c:crosses val="autoZero"/>
        <c:auto val="1"/>
        <c:lblAlgn val="ctr"/>
        <c:lblOffset val="100"/>
        <c:noMultiLvlLbl val="0"/>
      </c:catAx>
      <c:valAx>
        <c:axId val="125402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siZFAND6!$M$48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4022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siZFAND6!$O$58:$O$59</c:f>
                <c:numCache>
                  <c:formatCode>General</c:formatCode>
                  <c:ptCount val="2"/>
                  <c:pt idx="0">
                    <c:v>0.20929847262388213</c:v>
                  </c:pt>
                  <c:pt idx="1">
                    <c:v>0.14917058805382366</c:v>
                  </c:pt>
                </c:numCache>
              </c:numRef>
            </c:plus>
            <c:minus>
              <c:numRef>
                <c:f>siZFAND6!$O$58:$O$59</c:f>
                <c:numCache>
                  <c:formatCode>General</c:formatCode>
                  <c:ptCount val="2"/>
                  <c:pt idx="0">
                    <c:v>0.20929847262388213</c:v>
                  </c:pt>
                  <c:pt idx="1">
                    <c:v>0.14917058805382366</c:v>
                  </c:pt>
                </c:numCache>
              </c:numRef>
            </c:minus>
          </c:errBars>
          <c:cat>
            <c:strRef>
              <c:f>siZFAND6!$M$58:$M$59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siZFAND6!$N$58:$N$59</c:f>
              <c:numCache>
                <c:formatCode>0.0</c:formatCode>
                <c:ptCount val="2"/>
                <c:pt idx="0">
                  <c:v>1.5208153908732605</c:v>
                </c:pt>
                <c:pt idx="1">
                  <c:v>1.5471954853835275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77896"/>
        <c:axId val="125678288"/>
      </c:barChart>
      <c:catAx>
        <c:axId val="12567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678288"/>
        <c:crosses val="autoZero"/>
        <c:auto val="1"/>
        <c:lblAlgn val="ctr"/>
        <c:lblOffset val="100"/>
        <c:noMultiLvlLbl val="0"/>
      </c:catAx>
      <c:valAx>
        <c:axId val="125678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siZFAND6!$M$57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56778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70" zoomScaleNormal="70" workbookViewId="0">
      <selection activeCell="C72" sqref="C72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42450</v>
      </c>
    </row>
    <row r="2" spans="1:20" s="3" customFormat="1" x14ac:dyDescent="0.2">
      <c r="A2" s="1" t="s">
        <v>1</v>
      </c>
      <c r="B2" s="3">
        <v>91</v>
      </c>
      <c r="C2" s="4"/>
      <c r="E2" s="5" t="s">
        <v>2</v>
      </c>
    </row>
    <row r="3" spans="1:20" s="3" customFormat="1" ht="15" x14ac:dyDescent="0.25">
      <c r="A3" s="1" t="s">
        <v>3</v>
      </c>
      <c r="B3" s="3" t="s">
        <v>4</v>
      </c>
      <c r="D3" s="6" t="s">
        <v>5</v>
      </c>
      <c r="E3" s="80">
        <v>6845392</v>
      </c>
      <c r="F3" s="80">
        <v>7016024</v>
      </c>
      <c r="H3" s="76"/>
      <c r="I3" s="76"/>
    </row>
    <row r="4" spans="1:20" s="3" customFormat="1" ht="15" x14ac:dyDescent="0.25">
      <c r="A4" s="1"/>
      <c r="D4" s="6" t="s">
        <v>6</v>
      </c>
      <c r="E4" s="85">
        <v>6769544</v>
      </c>
      <c r="F4" s="85">
        <v>6833232</v>
      </c>
      <c r="H4" s="79"/>
      <c r="I4" s="79"/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4.9000000000000002E-2</v>
      </c>
      <c r="D8">
        <v>0.06</v>
      </c>
      <c r="E8" s="18">
        <f t="shared" ref="E8:E13" si="0">AVERAGE(C8:D8)</f>
        <v>5.45E-2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7.1999999999999995E-2</v>
      </c>
      <c r="D9">
        <v>6.9000000000000006E-2</v>
      </c>
      <c r="E9" s="18">
        <f t="shared" si="0"/>
        <v>7.0500000000000007E-2</v>
      </c>
      <c r="F9" s="19">
        <f>(E9-$E$8)</f>
        <v>1.6000000000000007E-2</v>
      </c>
      <c r="G9" s="19">
        <f>LOG(B9)</f>
        <v>-0.88460658129793046</v>
      </c>
      <c r="H9" s="19">
        <f>LOG(F9)</f>
        <v>-1.795880017344075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0.14299999999999999</v>
      </c>
      <c r="D10">
        <v>0.13800000000000001</v>
      </c>
      <c r="E10" s="18">
        <f t="shared" si="0"/>
        <v>0.14050000000000001</v>
      </c>
      <c r="F10" s="19">
        <f>(E10-$E$8)</f>
        <v>8.6000000000000021E-2</v>
      </c>
      <c r="G10" s="19">
        <f>LOG(B10)</f>
        <v>-0.37316887913897734</v>
      </c>
      <c r="H10" s="19">
        <f>LOG(F10)</f>
        <v>-1.0655015487564321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0.317</v>
      </c>
      <c r="D11">
        <v>0.33600000000000002</v>
      </c>
      <c r="E11" s="18">
        <f t="shared" si="0"/>
        <v>0.32650000000000001</v>
      </c>
      <c r="F11" s="19">
        <f>(E11-$E$8)</f>
        <v>0.27200000000000002</v>
      </c>
      <c r="G11" s="19">
        <f>LOG(B11)</f>
        <v>0.11248842805866238</v>
      </c>
      <c r="H11" s="19">
        <f>LOG(F11)</f>
        <v>-0.56543109596580121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1.089</v>
      </c>
      <c r="D12">
        <v>1.0229999999999999</v>
      </c>
      <c r="E12" s="18">
        <f t="shared" si="0"/>
        <v>1.056</v>
      </c>
      <c r="F12" s="19">
        <f>(E12-$E$8)</f>
        <v>1.0015000000000001</v>
      </c>
      <c r="G12" s="19">
        <f>LOG(B12)</f>
        <v>0.65530550328118742</v>
      </c>
      <c r="H12" s="19">
        <f>LOG(F12)</f>
        <v>6.5095362959505818E-4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1.8</v>
      </c>
      <c r="D13">
        <v>1.827</v>
      </c>
      <c r="E13" s="18">
        <f t="shared" si="0"/>
        <v>1.8134999999999999</v>
      </c>
      <c r="F13" s="19">
        <f>(E13-$E$8)</f>
        <v>1.7589999999999999</v>
      </c>
      <c r="G13" s="19">
        <f>LOG(B13)</f>
        <v>0.95424250943932487</v>
      </c>
      <c r="H13" s="19">
        <f>LOG(F13)</f>
        <v>0.24526583945746125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1.0991083397159715</v>
      </c>
      <c r="N15" s="11"/>
    </row>
    <row r="16" spans="1:20" ht="15" x14ac:dyDescent="0.25">
      <c r="A16" s="12" t="s">
        <v>15</v>
      </c>
      <c r="B16" s="18">
        <f>INTERCEPT(H9:H13,G9:G13)</f>
        <v>-0.73823379685563006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0.59</v>
      </c>
      <c r="C22">
        <v>0.59599999999999997</v>
      </c>
      <c r="D22" s="34">
        <f t="shared" ref="D22:D27" si="2">AVERAGE(B22:C22)</f>
        <v>0.59299999999999997</v>
      </c>
      <c r="E22" s="34">
        <f t="shared" ref="E22:E27" si="3">D22-E$8</f>
        <v>0.53849999999999998</v>
      </c>
      <c r="F22" s="34">
        <f>LOG(E22)</f>
        <v>-0.26881429236599963</v>
      </c>
      <c r="G22" s="35">
        <f>(F22-$B$16)/$B$15</f>
        <v>0.42709120432198383</v>
      </c>
      <c r="H22" s="35">
        <f>10^G22</f>
        <v>2.6735678142250463</v>
      </c>
      <c r="I22" s="36">
        <v>500</v>
      </c>
      <c r="J22" s="37">
        <f>(H22*I22)</f>
        <v>1336.7839071125231</v>
      </c>
      <c r="K22" s="37">
        <f>(0.05*J22/1000)*1000</f>
        <v>66.83919535562616</v>
      </c>
      <c r="L22" s="38">
        <f>K22+K40+K50</f>
        <v>70.075585987927809</v>
      </c>
      <c r="M22" s="39">
        <f>(L22*1000000/50000)/1000</f>
        <v>1.4015117197585563</v>
      </c>
      <c r="N22" s="40"/>
    </row>
    <row r="23" spans="1:17" ht="15" x14ac:dyDescent="0.3">
      <c r="B23">
        <v>0.58599999999999997</v>
      </c>
      <c r="C23">
        <v>0.53900000000000003</v>
      </c>
      <c r="D23" s="34">
        <f t="shared" si="2"/>
        <v>0.5625</v>
      </c>
      <c r="E23" s="34">
        <f t="shared" si="3"/>
        <v>0.50800000000000001</v>
      </c>
      <c r="F23" s="34">
        <f t="shared" ref="F23:F27" si="4">LOG(E23)</f>
        <v>-0.29413628771608075</v>
      </c>
      <c r="G23" s="35">
        <f t="shared" ref="G23:G27" si="5">(F23-$B$16)/$B$15</f>
        <v>0.40405253339658193</v>
      </c>
      <c r="H23" s="35">
        <f t="shared" ref="H23:H27" si="6">10^G23</f>
        <v>2.5354353048362701</v>
      </c>
      <c r="I23" s="36">
        <v>500</v>
      </c>
      <c r="J23" s="37">
        <f t="shared" ref="J23:J27" si="7">(H23*I23)</f>
        <v>1267.717652418135</v>
      </c>
      <c r="K23" s="37">
        <f t="shared" ref="K23:K27" si="8">(0.05*J23/1000)*1000</f>
        <v>63.385882620906763</v>
      </c>
      <c r="L23" s="38">
        <f>K23+K41+K51</f>
        <v>66.949435300352022</v>
      </c>
      <c r="M23" s="39">
        <f t="shared" ref="M23:M27" si="9">(L23*1000000/50000)/1000</f>
        <v>1.3389887060070405</v>
      </c>
      <c r="N23" s="40"/>
    </row>
    <row r="24" spans="1:17" ht="15" x14ac:dyDescent="0.3">
      <c r="B24">
        <v>0.56599999999999995</v>
      </c>
      <c r="C24">
        <v>0.57599999999999996</v>
      </c>
      <c r="D24" s="34">
        <f t="shared" si="2"/>
        <v>0.57099999999999995</v>
      </c>
      <c r="E24" s="34">
        <f t="shared" si="3"/>
        <v>0.51649999999999996</v>
      </c>
      <c r="F24" s="34">
        <f t="shared" si="4"/>
        <v>-0.28692967414436066</v>
      </c>
      <c r="G24" s="35">
        <f t="shared" si="5"/>
        <v>0.41060931520899396</v>
      </c>
      <c r="H24" s="35">
        <f t="shared" si="6"/>
        <v>2.5740045793322817</v>
      </c>
      <c r="I24" s="36">
        <v>500</v>
      </c>
      <c r="J24" s="37">
        <f t="shared" si="7"/>
        <v>1287.0022896661408</v>
      </c>
      <c r="K24" s="37">
        <f t="shared" si="8"/>
        <v>64.350114483307038</v>
      </c>
      <c r="L24" s="38">
        <f t="shared" ref="L24:L27" si="10">K24+K42+K52</f>
        <v>67.811019092230893</v>
      </c>
      <c r="M24" s="39">
        <f t="shared" si="9"/>
        <v>1.3562203818446179</v>
      </c>
      <c r="N24" s="40"/>
    </row>
    <row r="25" spans="1:17" ht="15" x14ac:dyDescent="0.3">
      <c r="A25" s="8" t="s">
        <v>30</v>
      </c>
      <c r="B25">
        <v>0.46500000000000002</v>
      </c>
      <c r="C25">
        <v>0.498</v>
      </c>
      <c r="D25" s="34">
        <f t="shared" si="2"/>
        <v>0.48150000000000004</v>
      </c>
      <c r="E25" s="34">
        <f t="shared" si="3"/>
        <v>0.42700000000000005</v>
      </c>
      <c r="F25" s="34">
        <f t="shared" si="4"/>
        <v>-0.3695721249749761</v>
      </c>
      <c r="G25" s="35">
        <f t="shared" si="5"/>
        <v>0.33541886505557994</v>
      </c>
      <c r="H25" s="35">
        <f t="shared" si="6"/>
        <v>2.1648054123348919</v>
      </c>
      <c r="I25" s="36">
        <v>500</v>
      </c>
      <c r="J25" s="37">
        <f t="shared" si="7"/>
        <v>1082.402706167446</v>
      </c>
      <c r="K25" s="37">
        <f t="shared" si="8"/>
        <v>54.120135308372305</v>
      </c>
      <c r="L25" s="38">
        <f t="shared" si="10"/>
        <v>64.306162444113369</v>
      </c>
      <c r="M25" s="39">
        <f t="shared" si="9"/>
        <v>1.2861232488822674</v>
      </c>
      <c r="N25" s="40"/>
    </row>
    <row r="26" spans="1:17" ht="15" x14ac:dyDescent="0.3">
      <c r="B26">
        <v>0.44400000000000001</v>
      </c>
      <c r="C26">
        <v>0.40899999999999997</v>
      </c>
      <c r="D26" s="34">
        <f t="shared" si="2"/>
        <v>0.42649999999999999</v>
      </c>
      <c r="E26" s="34">
        <f t="shared" si="3"/>
        <v>0.372</v>
      </c>
      <c r="F26" s="34">
        <f t="shared" si="4"/>
        <v>-0.42945706011810247</v>
      </c>
      <c r="G26" s="35">
        <f t="shared" si="5"/>
        <v>0.28093384935767185</v>
      </c>
      <c r="H26" s="35">
        <f t="shared" si="6"/>
        <v>1.9095623766789138</v>
      </c>
      <c r="I26" s="36">
        <v>500</v>
      </c>
      <c r="J26" s="37">
        <f t="shared" si="7"/>
        <v>954.78118833945689</v>
      </c>
      <c r="K26" s="37">
        <f t="shared" si="8"/>
        <v>47.73905941697285</v>
      </c>
      <c r="L26" s="38">
        <f t="shared" si="10"/>
        <v>60.817587208759129</v>
      </c>
      <c r="M26" s="39">
        <f t="shared" si="9"/>
        <v>1.2163517441751825</v>
      </c>
      <c r="N26" s="40"/>
    </row>
    <row r="27" spans="1:17" ht="15" x14ac:dyDescent="0.3">
      <c r="B27">
        <v>0.48399999999999999</v>
      </c>
      <c r="C27">
        <v>0.47499999999999998</v>
      </c>
      <c r="D27" s="34">
        <f t="shared" si="2"/>
        <v>0.47949999999999998</v>
      </c>
      <c r="E27" s="34">
        <f t="shared" si="3"/>
        <v>0.42499999999999999</v>
      </c>
      <c r="F27" s="34">
        <f t="shared" si="4"/>
        <v>-0.37161106994968846</v>
      </c>
      <c r="G27" s="35">
        <f t="shared" si="5"/>
        <v>0.33356377497843681</v>
      </c>
      <c r="H27" s="35">
        <f t="shared" si="6"/>
        <v>2.1555781611902063</v>
      </c>
      <c r="I27" s="36">
        <v>500</v>
      </c>
      <c r="J27" s="37">
        <f t="shared" si="7"/>
        <v>1077.7890805951031</v>
      </c>
      <c r="K27" s="37">
        <f t="shared" si="8"/>
        <v>53.889454029755157</v>
      </c>
      <c r="L27" s="38">
        <f t="shared" si="10"/>
        <v>64.044831266527254</v>
      </c>
      <c r="M27" s="39">
        <f t="shared" si="9"/>
        <v>1.2808966253305449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0.59</v>
      </c>
      <c r="C31">
        <v>0.59599999999999997</v>
      </c>
      <c r="D31" s="34">
        <f t="shared" ref="D31:D36" si="11">AVERAGE(B31:C31)</f>
        <v>0.59299999999999997</v>
      </c>
      <c r="E31" s="34">
        <f t="shared" ref="E31:E36" si="12">D31-E$8</f>
        <v>0.53849999999999998</v>
      </c>
      <c r="F31" s="34">
        <f>LOG(E31)</f>
        <v>-0.26881429236599963</v>
      </c>
      <c r="G31" s="35">
        <f>(F31-$B$16)/$B$15</f>
        <v>0.42709120432198383</v>
      </c>
      <c r="H31" s="35">
        <f>10^G31</f>
        <v>2.6735678142250463</v>
      </c>
      <c r="I31" s="36">
        <v>500</v>
      </c>
      <c r="J31" s="37">
        <f>(H31*I31)</f>
        <v>1336.7839071125231</v>
      </c>
      <c r="K31" s="37">
        <f>(0.05*J31/1000)*1000</f>
        <v>66.83919535562616</v>
      </c>
      <c r="L31" s="38">
        <f>K31+K50</f>
        <v>69.210055154599047</v>
      </c>
      <c r="M31" s="39">
        <f>(L31*1000000/50000)/1000</f>
        <v>1.3842011030919807</v>
      </c>
      <c r="N31" s="43"/>
      <c r="Q31" s="11"/>
    </row>
    <row r="32" spans="1:17" ht="15" x14ac:dyDescent="0.3">
      <c r="B32">
        <v>0.58599999999999997</v>
      </c>
      <c r="C32">
        <v>0.53900000000000003</v>
      </c>
      <c r="D32" s="34">
        <f t="shared" si="11"/>
        <v>0.5625</v>
      </c>
      <c r="E32" s="34">
        <f t="shared" si="12"/>
        <v>0.50800000000000001</v>
      </c>
      <c r="F32" s="34">
        <f t="shared" ref="F32:F36" si="13">LOG(E32)</f>
        <v>-0.29413628771608075</v>
      </c>
      <c r="G32" s="35">
        <f t="shared" ref="G32:G36" si="14">(F32-$B$16)/$B$15</f>
        <v>0.40405253339658193</v>
      </c>
      <c r="H32" s="35">
        <f t="shared" ref="H32:H36" si="15">10^G32</f>
        <v>2.5354353048362701</v>
      </c>
      <c r="I32" s="36">
        <v>500</v>
      </c>
      <c r="J32" s="37">
        <f t="shared" ref="J32:J36" si="16">(H32*I32)</f>
        <v>1267.717652418135</v>
      </c>
      <c r="K32" s="37">
        <f t="shared" ref="K32:K36" si="17">(0.05*J32/1000)*1000</f>
        <v>63.385882620906763</v>
      </c>
      <c r="L32" s="38">
        <f>K32+K51</f>
        <v>65.882851244473414</v>
      </c>
      <c r="M32" s="39">
        <f t="shared" ref="M32:M36" si="18">(L32*1000000/50000)/1000</f>
        <v>1.3176570248894681</v>
      </c>
      <c r="N32" s="44"/>
      <c r="Q32" s="11"/>
    </row>
    <row r="33" spans="1:19" ht="15" x14ac:dyDescent="0.3">
      <c r="B33">
        <v>0.56599999999999995</v>
      </c>
      <c r="C33">
        <v>0.57599999999999996</v>
      </c>
      <c r="D33" s="34">
        <f t="shared" si="11"/>
        <v>0.57099999999999995</v>
      </c>
      <c r="E33" s="34">
        <f t="shared" si="12"/>
        <v>0.51649999999999996</v>
      </c>
      <c r="F33" s="34">
        <f t="shared" si="13"/>
        <v>-0.28692967414436066</v>
      </c>
      <c r="G33" s="35">
        <f t="shared" si="14"/>
        <v>0.41060931520899396</v>
      </c>
      <c r="H33" s="35">
        <f t="shared" si="15"/>
        <v>2.5740045793322817</v>
      </c>
      <c r="I33" s="36">
        <v>500</v>
      </c>
      <c r="J33" s="37">
        <f t="shared" si="16"/>
        <v>1287.0022896661408</v>
      </c>
      <c r="K33" s="37">
        <f t="shared" si="17"/>
        <v>64.350114483307038</v>
      </c>
      <c r="L33" s="38">
        <f t="shared" ref="L33:L36" si="19">K33+K52</f>
        <v>66.486069792436894</v>
      </c>
      <c r="M33" s="39">
        <f t="shared" si="18"/>
        <v>1.3297213958487377</v>
      </c>
      <c r="N33" s="44"/>
      <c r="Q33" s="11"/>
    </row>
    <row r="34" spans="1:19" ht="15" x14ac:dyDescent="0.3">
      <c r="A34" s="8" t="s">
        <v>30</v>
      </c>
      <c r="B34">
        <v>0.46500000000000002</v>
      </c>
      <c r="C34">
        <v>0.498</v>
      </c>
      <c r="D34" s="34">
        <f t="shared" si="11"/>
        <v>0.48150000000000004</v>
      </c>
      <c r="E34" s="34">
        <f t="shared" si="12"/>
        <v>0.42700000000000005</v>
      </c>
      <c r="F34" s="34">
        <f t="shared" si="13"/>
        <v>-0.3695721249749761</v>
      </c>
      <c r="G34" s="35">
        <f t="shared" si="14"/>
        <v>0.33541886505557994</v>
      </c>
      <c r="H34" s="35">
        <f t="shared" si="15"/>
        <v>2.1648054123348919</v>
      </c>
      <c r="I34" s="36">
        <v>500</v>
      </c>
      <c r="J34" s="37">
        <f t="shared" si="16"/>
        <v>1082.402706167446</v>
      </c>
      <c r="K34" s="37">
        <f t="shared" si="17"/>
        <v>54.120135308372305</v>
      </c>
      <c r="L34" s="38">
        <f t="shared" si="19"/>
        <v>60.945951727197539</v>
      </c>
      <c r="M34" s="39">
        <f t="shared" si="18"/>
        <v>1.2189190345439507</v>
      </c>
      <c r="N34" s="44"/>
      <c r="Q34" s="11"/>
    </row>
    <row r="35" spans="1:19" ht="15" x14ac:dyDescent="0.3">
      <c r="B35">
        <v>0.44400000000000001</v>
      </c>
      <c r="C35">
        <v>0.40899999999999997</v>
      </c>
      <c r="D35" s="34">
        <f t="shared" si="11"/>
        <v>0.42649999999999999</v>
      </c>
      <c r="E35" s="34">
        <f t="shared" si="12"/>
        <v>0.372</v>
      </c>
      <c r="F35" s="34">
        <f t="shared" si="13"/>
        <v>-0.42945706011810247</v>
      </c>
      <c r="G35" s="35">
        <f t="shared" si="14"/>
        <v>0.28093384935767185</v>
      </c>
      <c r="H35" s="35">
        <f t="shared" si="15"/>
        <v>1.9095623766789138</v>
      </c>
      <c r="I35" s="36">
        <v>500</v>
      </c>
      <c r="J35" s="37">
        <f t="shared" si="16"/>
        <v>954.78118833945689</v>
      </c>
      <c r="K35" s="37">
        <f t="shared" si="17"/>
        <v>47.73905941697285</v>
      </c>
      <c r="L35" s="38">
        <f t="shared" si="19"/>
        <v>55.606194631275734</v>
      </c>
      <c r="M35" s="39">
        <f t="shared" si="18"/>
        <v>1.1121238926255148</v>
      </c>
      <c r="N35" s="44"/>
      <c r="Q35" s="11"/>
      <c r="S35" s="11"/>
    </row>
    <row r="36" spans="1:19" ht="15" x14ac:dyDescent="0.3">
      <c r="B36">
        <v>0.48399999999999999</v>
      </c>
      <c r="C36">
        <v>0.47499999999999998</v>
      </c>
      <c r="D36" s="34">
        <f t="shared" si="11"/>
        <v>0.47949999999999998</v>
      </c>
      <c r="E36" s="34">
        <f t="shared" si="12"/>
        <v>0.42499999999999999</v>
      </c>
      <c r="F36" s="34">
        <f t="shared" si="13"/>
        <v>-0.37161106994968846</v>
      </c>
      <c r="G36" s="35">
        <f t="shared" si="14"/>
        <v>0.33356377497843681</v>
      </c>
      <c r="H36" s="35">
        <f t="shared" si="15"/>
        <v>2.1555781611902063</v>
      </c>
      <c r="I36" s="36">
        <v>500</v>
      </c>
      <c r="J36" s="37">
        <f t="shared" si="16"/>
        <v>1077.7890805951031</v>
      </c>
      <c r="K36" s="37">
        <f t="shared" si="17"/>
        <v>53.889454029755157</v>
      </c>
      <c r="L36" s="38">
        <f t="shared" si="19"/>
        <v>60.195737625014729</v>
      </c>
      <c r="M36" s="39">
        <f t="shared" si="18"/>
        <v>1.2039147525002944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0.14399999999999999</v>
      </c>
      <c r="C40">
        <v>0.151</v>
      </c>
      <c r="D40" s="34">
        <f>AVERAGE(B40,C40)</f>
        <v>0.14749999999999999</v>
      </c>
      <c r="E40" s="34">
        <f t="shared" ref="E40:E45" si="20">D40-E$8</f>
        <v>9.2999999999999999E-2</v>
      </c>
      <c r="F40" s="34">
        <f t="shared" ref="F40:F45" si="21">LOG(E40)</f>
        <v>-1.031517051446065</v>
      </c>
      <c r="G40" s="35">
        <f t="shared" ref="G40:G45" si="22">(F40-$B$16)/$B$15</f>
        <v>-0.26683743903373924</v>
      </c>
      <c r="H40" s="34">
        <f t="shared" ref="H40:H45" si="23">10^G40</f>
        <v>0.54095677083047622</v>
      </c>
      <c r="I40" s="48">
        <v>16</v>
      </c>
      <c r="J40" s="49">
        <f t="shared" ref="J40:J45" si="24">H40*I40</f>
        <v>8.6553083332876195</v>
      </c>
      <c r="K40" s="37">
        <f>(0.1*J40/1000)*1000</f>
        <v>0.86553083332876202</v>
      </c>
      <c r="L40" s="50">
        <f>K40*100/L22</f>
        <v>1.2351389162523312</v>
      </c>
      <c r="M40" s="51">
        <f>AVERAGE(L40:L42)</f>
        <v>1.5940475648186168</v>
      </c>
      <c r="N40" s="52">
        <f>STDEV(L40:L42)</f>
        <v>0.35937391938114993</v>
      </c>
      <c r="R40" s="11"/>
      <c r="S40" s="11"/>
    </row>
    <row r="41" spans="1:19" ht="15" x14ac:dyDescent="0.3">
      <c r="B41">
        <v>0.16800000000000001</v>
      </c>
      <c r="C41">
        <v>0.17499999999999999</v>
      </c>
      <c r="D41" s="34">
        <f>AVERAGE(B41,C41)</f>
        <v>0.17149999999999999</v>
      </c>
      <c r="E41" s="34">
        <f t="shared" si="20"/>
        <v>0.11699999999999999</v>
      </c>
      <c r="F41" s="34">
        <f t="shared" si="21"/>
        <v>-0.93181413825383841</v>
      </c>
      <c r="G41" s="35">
        <f t="shared" si="22"/>
        <v>-0.17612489542953774</v>
      </c>
      <c r="H41" s="34">
        <f t="shared" si="23"/>
        <v>0.66661503492413132</v>
      </c>
      <c r="I41" s="48">
        <v>16</v>
      </c>
      <c r="J41" s="49">
        <f t="shared" si="24"/>
        <v>10.665840558786101</v>
      </c>
      <c r="K41" s="37">
        <f t="shared" ref="K41:K45" si="25">(0.1*J41/1000)*1000</f>
        <v>1.0665840558786102</v>
      </c>
      <c r="L41" s="50">
        <f t="shared" ref="L41:L45" si="26">K41*100/L23</f>
        <v>1.5931188233233715</v>
      </c>
      <c r="M41" s="51"/>
      <c r="N41" s="52"/>
      <c r="R41" s="11"/>
      <c r="S41" s="11"/>
    </row>
    <row r="42" spans="1:19" s="24" customFormat="1" ht="15" x14ac:dyDescent="0.3">
      <c r="A42" s="8"/>
      <c r="B42">
        <v>0.20699999999999999</v>
      </c>
      <c r="C42">
        <v>0.19900000000000001</v>
      </c>
      <c r="D42" s="34">
        <f>AVERAGE(B42,C42)</f>
        <v>0.20300000000000001</v>
      </c>
      <c r="E42" s="34">
        <f t="shared" si="20"/>
        <v>0.14850000000000002</v>
      </c>
      <c r="F42" s="34">
        <f t="shared" si="21"/>
        <v>-0.82827354634676875</v>
      </c>
      <c r="G42" s="35">
        <f t="shared" si="22"/>
        <v>-8.1920722678172478E-2</v>
      </c>
      <c r="H42" s="34">
        <f t="shared" si="23"/>
        <v>0.82809331237125261</v>
      </c>
      <c r="I42" s="48">
        <v>16</v>
      </c>
      <c r="J42" s="49">
        <f t="shared" si="24"/>
        <v>13.249492997940042</v>
      </c>
      <c r="K42" s="37">
        <f t="shared" si="25"/>
        <v>1.3249492997940042</v>
      </c>
      <c r="L42" s="50">
        <f t="shared" si="26"/>
        <v>1.953884954880148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0.48499999999999999</v>
      </c>
      <c r="C43">
        <v>0.45</v>
      </c>
      <c r="D43" s="34">
        <f t="shared" ref="D43:D45" si="27">AVERAGE(B43,C43)</f>
        <v>0.46750000000000003</v>
      </c>
      <c r="E43" s="34">
        <f t="shared" si="20"/>
        <v>0.41300000000000003</v>
      </c>
      <c r="F43" s="34">
        <f t="shared" si="21"/>
        <v>-0.38404994834359896</v>
      </c>
      <c r="G43" s="35">
        <f t="shared" si="22"/>
        <v>0.32224652994950276</v>
      </c>
      <c r="H43" s="34">
        <f t="shared" si="23"/>
        <v>2.100131698072397</v>
      </c>
      <c r="I43" s="48">
        <v>16</v>
      </c>
      <c r="J43" s="49">
        <f t="shared" si="24"/>
        <v>33.602107169158351</v>
      </c>
      <c r="K43" s="37">
        <f t="shared" si="25"/>
        <v>3.3602107169158355</v>
      </c>
      <c r="L43" s="50">
        <f t="shared" si="26"/>
        <v>5.2253323619429128</v>
      </c>
      <c r="M43" s="51">
        <f>AVERAGE(L43:L45)</f>
        <v>6.6014073155700403</v>
      </c>
      <c r="N43" s="52">
        <f>STDEV(L43:L45)</f>
        <v>1.7484760657293115</v>
      </c>
      <c r="R43" s="11"/>
      <c r="S43" s="11"/>
    </row>
    <row r="44" spans="1:19" ht="15" x14ac:dyDescent="0.3">
      <c r="A44" s="53"/>
      <c r="B44">
        <v>0.76200000000000001</v>
      </c>
      <c r="C44">
        <v>0.68500000000000005</v>
      </c>
      <c r="D44" s="34">
        <f t="shared" si="27"/>
        <v>0.72350000000000003</v>
      </c>
      <c r="E44" s="34">
        <f t="shared" si="20"/>
        <v>0.66900000000000004</v>
      </c>
      <c r="F44" s="34">
        <f t="shared" si="21"/>
        <v>-0.17457388223217687</v>
      </c>
      <c r="G44" s="35">
        <f t="shared" si="22"/>
        <v>0.51283380741985141</v>
      </c>
      <c r="H44" s="34">
        <f t="shared" si="23"/>
        <v>3.2571203609271224</v>
      </c>
      <c r="I44" s="48">
        <v>16</v>
      </c>
      <c r="J44" s="49">
        <f t="shared" si="24"/>
        <v>52.113925774833959</v>
      </c>
      <c r="K44" s="37">
        <f t="shared" si="25"/>
        <v>5.2113925774833962</v>
      </c>
      <c r="L44" s="50">
        <f t="shared" si="26"/>
        <v>8.5688907052413228</v>
      </c>
      <c r="M44" s="51"/>
      <c r="N44" s="52"/>
    </row>
    <row r="45" spans="1:19" ht="15" x14ac:dyDescent="0.3">
      <c r="A45" s="54"/>
      <c r="B45">
        <v>0.54700000000000004</v>
      </c>
      <c r="C45">
        <v>0.52100000000000002</v>
      </c>
      <c r="D45" s="34">
        <f t="shared" si="27"/>
        <v>0.53400000000000003</v>
      </c>
      <c r="E45" s="34">
        <f t="shared" si="20"/>
        <v>0.47950000000000004</v>
      </c>
      <c r="F45" s="34">
        <f t="shared" si="21"/>
        <v>-0.31921138849331754</v>
      </c>
      <c r="G45" s="35">
        <f t="shared" si="22"/>
        <v>0.38123849416936922</v>
      </c>
      <c r="H45" s="34">
        <f t="shared" si="23"/>
        <v>2.4056835259453324</v>
      </c>
      <c r="I45" s="48">
        <v>16</v>
      </c>
      <c r="J45" s="49">
        <f t="shared" si="24"/>
        <v>38.490936415125319</v>
      </c>
      <c r="K45" s="37">
        <f t="shared" si="25"/>
        <v>3.8490936415125319</v>
      </c>
      <c r="L45" s="50">
        <f t="shared" si="26"/>
        <v>6.0099988795258845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0.33600000000000002</v>
      </c>
      <c r="C50">
        <v>0.33600000000000002</v>
      </c>
      <c r="D50" s="34">
        <f t="shared" ref="D50:D52" si="28">AVERAGE(B50,C50)</f>
        <v>0.33600000000000002</v>
      </c>
      <c r="E50" s="34">
        <f t="shared" ref="E50:E55" si="29">D50-E$8</f>
        <v>0.28150000000000003</v>
      </c>
      <c r="F50" s="34">
        <f t="shared" ref="F50:F55" si="30">LOG(E50)</f>
        <v>-0.5505216008126349</v>
      </c>
      <c r="G50" s="35">
        <f t="shared" ref="G50:G55" si="31">(F50-$B$16)/$B$15</f>
        <v>0.17078589003473782</v>
      </c>
      <c r="H50" s="34">
        <f t="shared" ref="H50:H55" si="32">10^G50</f>
        <v>1.4817873743580523</v>
      </c>
      <c r="I50" s="48">
        <v>16</v>
      </c>
      <c r="J50" s="49">
        <f t="shared" ref="J50:J55" si="33">H50*I50</f>
        <v>23.708597989728837</v>
      </c>
      <c r="K50" s="37">
        <f>(0.1*J50/1000)*1000</f>
        <v>2.3708597989728837</v>
      </c>
      <c r="L50" s="50">
        <f t="shared" ref="L50:L55" si="34">K50*100/L31</f>
        <v>3.4256002161491397</v>
      </c>
      <c r="M50" s="51">
        <f>AVERAGE(L50:L52)</f>
        <v>3.4760830182000806</v>
      </c>
      <c r="N50" s="52">
        <f>STDEV(L50:L52)</f>
        <v>0.29198027106942082</v>
      </c>
      <c r="O50" s="10">
        <f>L50/L40</f>
        <v>2.7734533914153756</v>
      </c>
      <c r="P50" s="51">
        <f>AVERAGE(O50:O52)</f>
        <v>2.2655575683133802</v>
      </c>
      <c r="Q50" s="52">
        <f>STDEV(O50:O52)</f>
        <v>0.57309387879027684</v>
      </c>
      <c r="S50" s="11"/>
      <c r="T50" s="11"/>
    </row>
    <row r="51" spans="1:25" ht="15" x14ac:dyDescent="0.3">
      <c r="B51">
        <v>0.34300000000000003</v>
      </c>
      <c r="C51">
        <v>0.36199999999999999</v>
      </c>
      <c r="D51" s="34">
        <f t="shared" si="28"/>
        <v>0.35250000000000004</v>
      </c>
      <c r="E51" s="34">
        <f t="shared" si="29"/>
        <v>0.29800000000000004</v>
      </c>
      <c r="F51" s="34">
        <f t="shared" si="30"/>
        <v>-0.52578373592374472</v>
      </c>
      <c r="G51" s="35">
        <f t="shared" si="31"/>
        <v>0.1932931024677568</v>
      </c>
      <c r="H51" s="34">
        <f t="shared" si="32"/>
        <v>1.560605389729153</v>
      </c>
      <c r="I51" s="48">
        <v>16</v>
      </c>
      <c r="J51" s="49">
        <f t="shared" si="33"/>
        <v>24.969686235666448</v>
      </c>
      <c r="K51" s="37">
        <f t="shared" ref="K51:K55" si="35">(0.1*J51/1000)*1000</f>
        <v>2.4969686235666448</v>
      </c>
      <c r="L51" s="50">
        <f t="shared" si="34"/>
        <v>3.790012994885529</v>
      </c>
      <c r="M51" s="51"/>
      <c r="N51" s="52"/>
      <c r="O51" s="10">
        <f t="shared" ref="O51:O55" si="36">L51/L41</f>
        <v>2.378989526330034</v>
      </c>
      <c r="P51" s="51"/>
      <c r="Q51" s="52"/>
      <c r="S51" s="11"/>
      <c r="T51" s="11"/>
    </row>
    <row r="52" spans="1:25" ht="15" x14ac:dyDescent="0.3">
      <c r="B52">
        <v>0.29399999999999998</v>
      </c>
      <c r="C52">
        <v>0.317</v>
      </c>
      <c r="D52" s="34">
        <f t="shared" si="28"/>
        <v>0.30549999999999999</v>
      </c>
      <c r="E52" s="34">
        <f t="shared" si="29"/>
        <v>0.251</v>
      </c>
      <c r="F52" s="34">
        <f t="shared" si="30"/>
        <v>-0.60032627851896181</v>
      </c>
      <c r="G52" s="35">
        <f t="shared" si="31"/>
        <v>0.12547217899584487</v>
      </c>
      <c r="H52" s="34">
        <f t="shared" si="32"/>
        <v>1.334972068206157</v>
      </c>
      <c r="I52" s="48">
        <v>16</v>
      </c>
      <c r="J52" s="49">
        <f t="shared" si="33"/>
        <v>21.359553091298512</v>
      </c>
      <c r="K52" s="37">
        <f t="shared" si="35"/>
        <v>2.1359553091298511</v>
      </c>
      <c r="L52" s="50">
        <f t="shared" si="34"/>
        <v>3.212635843565574</v>
      </c>
      <c r="M52" s="51"/>
      <c r="N52" s="52"/>
      <c r="O52" s="10">
        <f t="shared" si="36"/>
        <v>1.6442297871947318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0.95899999999999996</v>
      </c>
      <c r="C53">
        <v>0.95</v>
      </c>
      <c r="D53" s="34">
        <f>AVERAGE(B53:C53)</f>
        <v>0.9544999999999999</v>
      </c>
      <c r="E53" s="34">
        <f t="shared" si="29"/>
        <v>0.89999999999999991</v>
      </c>
      <c r="F53" s="34">
        <f t="shared" si="30"/>
        <v>-4.5757490560675171E-2</v>
      </c>
      <c r="G53" s="35">
        <f t="shared" si="31"/>
        <v>0.63003462104009023</v>
      </c>
      <c r="H53" s="34">
        <f t="shared" si="32"/>
        <v>4.2661352617657684</v>
      </c>
      <c r="I53" s="48">
        <v>16</v>
      </c>
      <c r="J53" s="49">
        <f t="shared" si="33"/>
        <v>68.258164188252294</v>
      </c>
      <c r="K53" s="37">
        <f t="shared" si="35"/>
        <v>6.8258164188252302</v>
      </c>
      <c r="L53" s="50">
        <f t="shared" si="34"/>
        <v>11.199786409733207</v>
      </c>
      <c r="M53" s="51">
        <f>AVERAGE(L53:L55)</f>
        <v>11.94134326595997</v>
      </c>
      <c r="N53" s="52">
        <f>STDEV(L53:L55)</f>
        <v>1.9449129181917244</v>
      </c>
      <c r="O53" s="10">
        <f t="shared" si="36"/>
        <v>2.1433634521132814</v>
      </c>
      <c r="P53" s="51">
        <f>AVERAGE(O53:O55)</f>
        <v>1.8458635290928</v>
      </c>
      <c r="Q53" s="52">
        <f>STDEV(O53:O55)</f>
        <v>0.26172216353236372</v>
      </c>
      <c r="S53" s="11"/>
      <c r="T53" s="11"/>
    </row>
    <row r="54" spans="1:25" ht="15" x14ac:dyDescent="0.3">
      <c r="A54" s="53"/>
      <c r="B54">
        <v>1.1120000000000001</v>
      </c>
      <c r="C54">
        <v>1.101</v>
      </c>
      <c r="D54" s="34">
        <f>AVERAGE(B54:C54)</f>
        <v>1.1065</v>
      </c>
      <c r="E54" s="34">
        <f t="shared" si="29"/>
        <v>1.052</v>
      </c>
      <c r="F54" s="34">
        <f t="shared" si="30"/>
        <v>2.201573981772028E-2</v>
      </c>
      <c r="G54" s="35">
        <f t="shared" si="31"/>
        <v>0.69169663189873698</v>
      </c>
      <c r="H54" s="34">
        <f t="shared" si="32"/>
        <v>4.9169595089393008</v>
      </c>
      <c r="I54" s="48">
        <v>16</v>
      </c>
      <c r="J54" s="49">
        <f t="shared" si="33"/>
        <v>78.671352143028813</v>
      </c>
      <c r="K54" s="37">
        <f t="shared" si="35"/>
        <v>7.8671352143028814</v>
      </c>
      <c r="L54" s="50">
        <f t="shared" si="34"/>
        <v>14.147947484034461</v>
      </c>
      <c r="M54" s="51"/>
      <c r="N54" s="52"/>
      <c r="O54" s="10">
        <f t="shared" si="36"/>
        <v>1.6510827329587252</v>
      </c>
      <c r="P54" s="51"/>
      <c r="Q54" s="52"/>
      <c r="S54" s="11"/>
      <c r="T54" s="11"/>
    </row>
    <row r="55" spans="1:25" ht="15" x14ac:dyDescent="0.3">
      <c r="A55" s="54"/>
      <c r="B55">
        <v>0.92100000000000004</v>
      </c>
      <c r="C55">
        <v>0.83799999999999997</v>
      </c>
      <c r="D55" s="34">
        <f>AVERAGE(B55:C55)</f>
        <v>0.87949999999999995</v>
      </c>
      <c r="E55" s="34">
        <f t="shared" si="29"/>
        <v>0.82499999999999996</v>
      </c>
      <c r="F55" s="34">
        <f t="shared" si="30"/>
        <v>-8.3546051450074932E-2</v>
      </c>
      <c r="G55" s="35">
        <f t="shared" si="31"/>
        <v>0.59565351453409732</v>
      </c>
      <c r="H55" s="34">
        <f t="shared" si="32"/>
        <v>3.9414272470372307</v>
      </c>
      <c r="I55" s="48">
        <v>16</v>
      </c>
      <c r="J55" s="49">
        <f t="shared" si="33"/>
        <v>63.062835952595691</v>
      </c>
      <c r="K55" s="37">
        <f t="shared" si="35"/>
        <v>6.3062835952595693</v>
      </c>
      <c r="L55" s="50">
        <f t="shared" si="34"/>
        <v>10.476295904112241</v>
      </c>
      <c r="M55" s="51"/>
      <c r="N55" s="52"/>
      <c r="O55" s="10">
        <f t="shared" si="36"/>
        <v>1.7431444022063933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2.2655575683133802</v>
      </c>
      <c r="O58" s="51">
        <f>Q50</f>
        <v>0.57309387879027684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1.8458635290928</v>
      </c>
      <c r="O59" s="51">
        <f>Q53</f>
        <v>0.26172216353236372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1.5940475648186168</v>
      </c>
      <c r="C65" s="51">
        <f>N40</f>
        <v>0.35937391938114993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3.4760830182000806</v>
      </c>
      <c r="C66" s="51">
        <f>N50</f>
        <v>0.29198027106942082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6.6014073155700403</v>
      </c>
      <c r="C67" s="51">
        <f>N43</f>
        <v>1.7484760657293115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11.94134326595997</v>
      </c>
      <c r="C68" s="51">
        <f>N53</f>
        <v>1.9449129181917244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5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42450</v>
      </c>
    </row>
    <row r="2" spans="1:20" s="3" customFormat="1" x14ac:dyDescent="0.2">
      <c r="A2" s="1" t="s">
        <v>1</v>
      </c>
      <c r="B2" s="3">
        <v>91</v>
      </c>
      <c r="C2" s="4"/>
      <c r="E2" s="5" t="s">
        <v>2</v>
      </c>
    </row>
    <row r="3" spans="1:20" s="3" customFormat="1" ht="15" x14ac:dyDescent="0.25">
      <c r="A3" s="1" t="s">
        <v>3</v>
      </c>
      <c r="B3" s="3" t="s">
        <v>4</v>
      </c>
      <c r="D3" s="6" t="s">
        <v>5</v>
      </c>
      <c r="E3" s="81">
        <v>6601840</v>
      </c>
      <c r="F3" s="81">
        <v>6778840</v>
      </c>
      <c r="G3" s="77"/>
      <c r="H3" s="77"/>
    </row>
    <row r="4" spans="1:20" s="3" customFormat="1" ht="15" x14ac:dyDescent="0.25">
      <c r="A4" s="1"/>
      <c r="D4" s="6" t="s">
        <v>6</v>
      </c>
      <c r="E4" s="84">
        <v>6918392</v>
      </c>
      <c r="F4" s="84">
        <v>6892112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4.9000000000000002E-2</v>
      </c>
      <c r="D8">
        <v>0.06</v>
      </c>
      <c r="E8" s="18">
        <f t="shared" ref="E8:E13" si="0">AVERAGE(C8:D8)</f>
        <v>5.45E-2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7.1999999999999995E-2</v>
      </c>
      <c r="D9">
        <v>6.9000000000000006E-2</v>
      </c>
      <c r="E9" s="18">
        <f t="shared" si="0"/>
        <v>7.0500000000000007E-2</v>
      </c>
      <c r="F9" s="19">
        <f>(E9-$E$8)</f>
        <v>1.6000000000000007E-2</v>
      </c>
      <c r="G9" s="19">
        <f>LOG(B9)</f>
        <v>-0.88460658129793046</v>
      </c>
      <c r="H9" s="19">
        <f>LOG(F9)</f>
        <v>-1.795880017344075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0.14299999999999999</v>
      </c>
      <c r="D10">
        <v>0.13800000000000001</v>
      </c>
      <c r="E10" s="18">
        <f t="shared" si="0"/>
        <v>0.14050000000000001</v>
      </c>
      <c r="F10" s="19">
        <f>(E10-$E$8)</f>
        <v>8.6000000000000021E-2</v>
      </c>
      <c r="G10" s="19">
        <f>LOG(B10)</f>
        <v>-0.37316887913897734</v>
      </c>
      <c r="H10" s="19">
        <f>LOG(F10)</f>
        <v>-1.0655015487564321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0.317</v>
      </c>
      <c r="D11">
        <v>0.33600000000000002</v>
      </c>
      <c r="E11" s="18">
        <f t="shared" si="0"/>
        <v>0.32650000000000001</v>
      </c>
      <c r="F11" s="19">
        <f>(E11-$E$8)</f>
        <v>0.27200000000000002</v>
      </c>
      <c r="G11" s="19">
        <f>LOG(B11)</f>
        <v>0.11248842805866238</v>
      </c>
      <c r="H11" s="19">
        <f>LOG(F11)</f>
        <v>-0.56543109596580121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1.089</v>
      </c>
      <c r="D12">
        <v>1.0229999999999999</v>
      </c>
      <c r="E12" s="18">
        <f t="shared" si="0"/>
        <v>1.056</v>
      </c>
      <c r="F12" s="19">
        <f>(E12-$E$8)</f>
        <v>1.0015000000000001</v>
      </c>
      <c r="G12" s="19">
        <f>LOG(B12)</f>
        <v>0.65530550328118742</v>
      </c>
      <c r="H12" s="19">
        <f>LOG(F12)</f>
        <v>6.5095362959505818E-4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1.8</v>
      </c>
      <c r="D13">
        <v>1.827</v>
      </c>
      <c r="E13" s="18">
        <f t="shared" si="0"/>
        <v>1.8134999999999999</v>
      </c>
      <c r="F13" s="19">
        <f>(E13-$E$8)</f>
        <v>1.7589999999999999</v>
      </c>
      <c r="G13" s="19">
        <f>LOG(B13)</f>
        <v>0.95424250943932487</v>
      </c>
      <c r="H13" s="19">
        <f>LOG(F13)</f>
        <v>0.24526583945746125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1.0991083397159715</v>
      </c>
      <c r="N15" s="11"/>
    </row>
    <row r="16" spans="1:20" ht="15" x14ac:dyDescent="0.25">
      <c r="A16" s="12" t="s">
        <v>15</v>
      </c>
      <c r="B16" s="18">
        <f>INTERCEPT(H9:H13,G9:G13)</f>
        <v>-0.73823379685563006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0.58499999999999996</v>
      </c>
      <c r="C22">
        <v>0.60699999999999998</v>
      </c>
      <c r="D22" s="34">
        <f t="shared" ref="D22:D27" si="2">AVERAGE(B22:C22)</f>
        <v>0.59599999999999997</v>
      </c>
      <c r="E22" s="34">
        <f t="shared" ref="E22:E27" si="3">D22-E$8</f>
        <v>0.54149999999999998</v>
      </c>
      <c r="F22" s="34">
        <f>LOG(E22)</f>
        <v>-0.26640153903866087</v>
      </c>
      <c r="G22" s="35">
        <f>(F22-$B$16)/$B$15</f>
        <v>0.42928639586057432</v>
      </c>
      <c r="H22" s="35">
        <f>10^G22</f>
        <v>2.687115882330386</v>
      </c>
      <c r="I22" s="36">
        <v>500</v>
      </c>
      <c r="J22" s="37">
        <f>(H22*I22)</f>
        <v>1343.5579411651929</v>
      </c>
      <c r="K22" s="37">
        <f>(0.05*J22/1000)*1000</f>
        <v>67.177897058259646</v>
      </c>
      <c r="L22" s="38">
        <f>K22+K40+K50</f>
        <v>70.458877674938407</v>
      </c>
      <c r="M22" s="39">
        <f>(L22*1000000/50000)/1000</f>
        <v>1.4091775534987683</v>
      </c>
      <c r="N22" s="40"/>
    </row>
    <row r="23" spans="1:17" ht="15" x14ac:dyDescent="0.3">
      <c r="B23">
        <v>0.63200000000000001</v>
      </c>
      <c r="C23">
        <v>0.64200000000000002</v>
      </c>
      <c r="D23" s="34">
        <f t="shared" si="2"/>
        <v>0.63700000000000001</v>
      </c>
      <c r="E23" s="34">
        <f t="shared" si="3"/>
        <v>0.58250000000000002</v>
      </c>
      <c r="F23" s="34">
        <f t="shared" ref="F23:F27" si="4">LOG(E23)</f>
        <v>-0.2347040703019434</v>
      </c>
      <c r="G23" s="35">
        <f t="shared" ref="G23:G27" si="5">(F23-$B$16)/$B$15</f>
        <v>0.45812565364012015</v>
      </c>
      <c r="H23" s="35">
        <f t="shared" ref="H23:H27" si="6">10^G23</f>
        <v>2.8716112999683925</v>
      </c>
      <c r="I23" s="36">
        <v>500</v>
      </c>
      <c r="J23" s="37">
        <f t="shared" ref="J23:J27" si="7">(H23*I23)</f>
        <v>1435.8056499841962</v>
      </c>
      <c r="K23" s="37">
        <f t="shared" ref="K23:K27" si="8">(0.05*J23/1000)*1000</f>
        <v>71.790282499209809</v>
      </c>
      <c r="L23" s="38">
        <f>K23+K41+K51</f>
        <v>75.2409929661071</v>
      </c>
      <c r="M23" s="39">
        <f t="shared" ref="M23:M27" si="9">(L23*1000000/50000)/1000</f>
        <v>1.504819859322142</v>
      </c>
      <c r="N23" s="40"/>
    </row>
    <row r="24" spans="1:17" ht="15" x14ac:dyDescent="0.3">
      <c r="B24">
        <v>0.621</v>
      </c>
      <c r="C24">
        <v>0.61199999999999999</v>
      </c>
      <c r="D24" s="34">
        <f t="shared" si="2"/>
        <v>0.61650000000000005</v>
      </c>
      <c r="E24" s="34">
        <f t="shared" si="3"/>
        <v>0.56200000000000006</v>
      </c>
      <c r="F24" s="34">
        <f t="shared" si="4"/>
        <v>-0.25026368443093888</v>
      </c>
      <c r="G24" s="35">
        <f t="shared" si="5"/>
        <v>0.44396907455983003</v>
      </c>
      <c r="H24" s="35">
        <f t="shared" si="6"/>
        <v>2.7795153357124187</v>
      </c>
      <c r="I24" s="36">
        <v>500</v>
      </c>
      <c r="J24" s="37">
        <f t="shared" si="7"/>
        <v>1389.7576678562093</v>
      </c>
      <c r="K24" s="37">
        <f t="shared" si="8"/>
        <v>69.487883392810474</v>
      </c>
      <c r="L24" s="38">
        <f t="shared" ref="L24:L27" si="10">K24+K42+K52</f>
        <v>72.817967982367207</v>
      </c>
      <c r="M24" s="39">
        <f t="shared" si="9"/>
        <v>1.4563593596473441</v>
      </c>
      <c r="N24" s="40"/>
    </row>
    <row r="25" spans="1:17" ht="15" x14ac:dyDescent="0.3">
      <c r="A25" s="8" t="s">
        <v>30</v>
      </c>
      <c r="B25">
        <v>0.55800000000000005</v>
      </c>
      <c r="C25">
        <v>0.58099999999999996</v>
      </c>
      <c r="D25" s="34">
        <f t="shared" si="2"/>
        <v>0.56950000000000001</v>
      </c>
      <c r="E25" s="34">
        <f t="shared" si="3"/>
        <v>0.51500000000000001</v>
      </c>
      <c r="F25" s="34">
        <f t="shared" si="4"/>
        <v>-0.28819277095880896</v>
      </c>
      <c r="G25" s="35">
        <f t="shared" si="5"/>
        <v>0.40946011383474668</v>
      </c>
      <c r="H25" s="35">
        <f t="shared" si="6"/>
        <v>2.5672024220979224</v>
      </c>
      <c r="I25" s="36">
        <v>500</v>
      </c>
      <c r="J25" s="37">
        <f t="shared" si="7"/>
        <v>1283.6012110489612</v>
      </c>
      <c r="K25" s="37">
        <f t="shared" si="8"/>
        <v>64.180060552448069</v>
      </c>
      <c r="L25" s="38">
        <f t="shared" si="10"/>
        <v>76.921236533655176</v>
      </c>
      <c r="M25" s="39">
        <f t="shared" si="9"/>
        <v>1.5384247306731036</v>
      </c>
      <c r="N25" s="40"/>
    </row>
    <row r="26" spans="1:17" ht="15" x14ac:dyDescent="0.3">
      <c r="B26">
        <v>0.53300000000000003</v>
      </c>
      <c r="C26">
        <v>0.54900000000000004</v>
      </c>
      <c r="D26" s="34">
        <f t="shared" si="2"/>
        <v>0.54100000000000004</v>
      </c>
      <c r="E26" s="34">
        <f t="shared" si="3"/>
        <v>0.48650000000000004</v>
      </c>
      <c r="F26" s="34">
        <f t="shared" si="4"/>
        <v>-0.31291715539562925</v>
      </c>
      <c r="G26" s="35">
        <f t="shared" si="5"/>
        <v>0.3869651663000846</v>
      </c>
      <c r="H26" s="35">
        <f t="shared" si="6"/>
        <v>2.437615295357074</v>
      </c>
      <c r="I26" s="36">
        <v>500</v>
      </c>
      <c r="J26" s="37">
        <f t="shared" si="7"/>
        <v>1218.807647678537</v>
      </c>
      <c r="K26" s="37">
        <f t="shared" si="8"/>
        <v>60.940382383926853</v>
      </c>
      <c r="L26" s="38">
        <f t="shared" si="10"/>
        <v>73.119439068917387</v>
      </c>
      <c r="M26" s="39">
        <f t="shared" si="9"/>
        <v>1.4623887813783478</v>
      </c>
      <c r="N26" s="40"/>
    </row>
    <row r="27" spans="1:17" ht="15" x14ac:dyDescent="0.3">
      <c r="B27">
        <v>0.48099999999999998</v>
      </c>
      <c r="C27">
        <v>0.48199999999999998</v>
      </c>
      <c r="D27" s="34">
        <f t="shared" si="2"/>
        <v>0.48149999999999998</v>
      </c>
      <c r="E27" s="34">
        <f t="shared" si="3"/>
        <v>0.42699999999999999</v>
      </c>
      <c r="F27" s="34">
        <f t="shared" si="4"/>
        <v>-0.36957212497497616</v>
      </c>
      <c r="G27" s="35">
        <f t="shared" si="5"/>
        <v>0.33541886505557988</v>
      </c>
      <c r="H27" s="35">
        <f t="shared" si="6"/>
        <v>2.1648054123348914</v>
      </c>
      <c r="I27" s="36">
        <v>500</v>
      </c>
      <c r="J27" s="37">
        <f t="shared" si="7"/>
        <v>1082.4027061674458</v>
      </c>
      <c r="K27" s="37">
        <f t="shared" si="8"/>
        <v>54.120135308372291</v>
      </c>
      <c r="L27" s="38">
        <f t="shared" si="10"/>
        <v>65.732259738356362</v>
      </c>
      <c r="M27" s="39">
        <f t="shared" si="9"/>
        <v>1.3146451947671272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0.58499999999999996</v>
      </c>
      <c r="C31">
        <v>0.60699999999999998</v>
      </c>
      <c r="D31" s="34">
        <f t="shared" ref="D31:D36" si="11">AVERAGE(B31:C31)</f>
        <v>0.59599999999999997</v>
      </c>
      <c r="E31" s="34">
        <f t="shared" ref="E31:E36" si="12">D31-E$8</f>
        <v>0.54149999999999998</v>
      </c>
      <c r="F31" s="34">
        <f>LOG(E31)</f>
        <v>-0.26640153903866087</v>
      </c>
      <c r="G31" s="35">
        <f>(F31-$B$16)/$B$15</f>
        <v>0.42928639586057432</v>
      </c>
      <c r="H31" s="35">
        <f>10^G31</f>
        <v>2.687115882330386</v>
      </c>
      <c r="I31" s="36">
        <v>500</v>
      </c>
      <c r="J31" s="37">
        <f>(H31*I31)</f>
        <v>1343.5579411651929</v>
      </c>
      <c r="K31" s="37">
        <f>(0.05*J31/1000)*1000</f>
        <v>67.177897058259646</v>
      </c>
      <c r="L31" s="38">
        <f>K31+K50</f>
        <v>69.429682666786064</v>
      </c>
      <c r="M31" s="39">
        <f>(L31*1000000/50000)/1000</f>
        <v>1.3885936533357213</v>
      </c>
      <c r="N31" s="43"/>
      <c r="Q31" s="11"/>
    </row>
    <row r="32" spans="1:17" ht="15" x14ac:dyDescent="0.3">
      <c r="B32">
        <v>0.63200000000000001</v>
      </c>
      <c r="C32">
        <v>0.64200000000000002</v>
      </c>
      <c r="D32" s="34">
        <f t="shared" si="11"/>
        <v>0.63700000000000001</v>
      </c>
      <c r="E32" s="34">
        <f t="shared" si="12"/>
        <v>0.58250000000000002</v>
      </c>
      <c r="F32" s="34">
        <f t="shared" ref="F32:F36" si="13">LOG(E32)</f>
        <v>-0.2347040703019434</v>
      </c>
      <c r="G32" s="35">
        <f t="shared" ref="G32:G36" si="14">(F32-$B$16)/$B$15</f>
        <v>0.45812565364012015</v>
      </c>
      <c r="H32" s="35">
        <f t="shared" ref="H32:H36" si="15">10^G32</f>
        <v>2.8716112999683925</v>
      </c>
      <c r="I32" s="36">
        <v>500</v>
      </c>
      <c r="J32" s="37">
        <f t="shared" ref="J32:J36" si="16">(H32*I32)</f>
        <v>1435.8056499841962</v>
      </c>
      <c r="K32" s="37">
        <f t="shared" ref="K32:K36" si="17">(0.05*J32/1000)*1000</f>
        <v>71.790282499209809</v>
      </c>
      <c r="L32" s="38">
        <f>K32+K51</f>
        <v>73.883611971093998</v>
      </c>
      <c r="M32" s="39">
        <f t="shared" ref="M32:M36" si="18">(L32*1000000/50000)/1000</f>
        <v>1.47767223942188</v>
      </c>
      <c r="N32" s="44"/>
      <c r="Q32" s="11"/>
    </row>
    <row r="33" spans="1:19" ht="15" x14ac:dyDescent="0.3">
      <c r="B33">
        <v>0.621</v>
      </c>
      <c r="C33">
        <v>0.61199999999999999</v>
      </c>
      <c r="D33" s="34">
        <f t="shared" si="11"/>
        <v>0.61650000000000005</v>
      </c>
      <c r="E33" s="34">
        <f t="shared" si="12"/>
        <v>0.56200000000000006</v>
      </c>
      <c r="F33" s="34">
        <f t="shared" si="13"/>
        <v>-0.25026368443093888</v>
      </c>
      <c r="G33" s="35">
        <f t="shared" si="14"/>
        <v>0.44396907455983003</v>
      </c>
      <c r="H33" s="35">
        <f t="shared" si="15"/>
        <v>2.7795153357124187</v>
      </c>
      <c r="I33" s="36">
        <v>500</v>
      </c>
      <c r="J33" s="37">
        <f t="shared" si="16"/>
        <v>1389.7576678562093</v>
      </c>
      <c r="K33" s="37">
        <f t="shared" si="17"/>
        <v>69.487883392810474</v>
      </c>
      <c r="L33" s="38">
        <f t="shared" ref="L33:L36" si="19">K33+K52</f>
        <v>71.554042582383289</v>
      </c>
      <c r="M33" s="39">
        <f t="shared" si="18"/>
        <v>1.4310808516476659</v>
      </c>
      <c r="N33" s="44"/>
      <c r="Q33" s="11"/>
    </row>
    <row r="34" spans="1:19" ht="15" x14ac:dyDescent="0.3">
      <c r="A34" s="8" t="s">
        <v>30</v>
      </c>
      <c r="B34">
        <v>0.55800000000000005</v>
      </c>
      <c r="C34">
        <v>0.58099999999999996</v>
      </c>
      <c r="D34" s="34">
        <f t="shared" si="11"/>
        <v>0.56950000000000001</v>
      </c>
      <c r="E34" s="34">
        <f t="shared" si="12"/>
        <v>0.51500000000000001</v>
      </c>
      <c r="F34" s="34">
        <f t="shared" si="13"/>
        <v>-0.28819277095880896</v>
      </c>
      <c r="G34" s="35">
        <f t="shared" si="14"/>
        <v>0.40946011383474668</v>
      </c>
      <c r="H34" s="35">
        <f t="shared" si="15"/>
        <v>2.5672024220979224</v>
      </c>
      <c r="I34" s="36">
        <v>500</v>
      </c>
      <c r="J34" s="37">
        <f t="shared" si="16"/>
        <v>1283.6012110489612</v>
      </c>
      <c r="K34" s="37">
        <f t="shared" si="17"/>
        <v>64.180060552448069</v>
      </c>
      <c r="L34" s="38">
        <f t="shared" si="19"/>
        <v>72.308720813930918</v>
      </c>
      <c r="M34" s="39">
        <f t="shared" si="18"/>
        <v>1.4461744162786183</v>
      </c>
      <c r="N34" s="44"/>
      <c r="Q34" s="11"/>
    </row>
    <row r="35" spans="1:19" ht="15" x14ac:dyDescent="0.3">
      <c r="B35">
        <v>0.53300000000000003</v>
      </c>
      <c r="C35">
        <v>0.54900000000000004</v>
      </c>
      <c r="D35" s="34">
        <f t="shared" si="11"/>
        <v>0.54100000000000004</v>
      </c>
      <c r="E35" s="34">
        <f t="shared" si="12"/>
        <v>0.48650000000000004</v>
      </c>
      <c r="F35" s="34">
        <f t="shared" si="13"/>
        <v>-0.31291715539562925</v>
      </c>
      <c r="G35" s="35">
        <f t="shared" si="14"/>
        <v>0.3869651663000846</v>
      </c>
      <c r="H35" s="35">
        <f t="shared" si="15"/>
        <v>2.437615295357074</v>
      </c>
      <c r="I35" s="36">
        <v>500</v>
      </c>
      <c r="J35" s="37">
        <f t="shared" si="16"/>
        <v>1218.807647678537</v>
      </c>
      <c r="K35" s="37">
        <f t="shared" si="17"/>
        <v>60.940382383926853</v>
      </c>
      <c r="L35" s="38">
        <f t="shared" si="19"/>
        <v>69.055477678813688</v>
      </c>
      <c r="M35" s="39">
        <f t="shared" si="18"/>
        <v>1.3811095535762736</v>
      </c>
      <c r="N35" s="44"/>
      <c r="Q35" s="11"/>
      <c r="S35" s="11"/>
    </row>
    <row r="36" spans="1:19" ht="15" x14ac:dyDescent="0.3">
      <c r="B36">
        <v>0.48099999999999998</v>
      </c>
      <c r="C36">
        <v>0.48199999999999998</v>
      </c>
      <c r="D36" s="34">
        <f t="shared" si="11"/>
        <v>0.48149999999999998</v>
      </c>
      <c r="E36" s="34">
        <f t="shared" si="12"/>
        <v>0.42699999999999999</v>
      </c>
      <c r="F36" s="34">
        <f t="shared" si="13"/>
        <v>-0.36957212497497616</v>
      </c>
      <c r="G36" s="35">
        <f t="shared" si="14"/>
        <v>0.33541886505557988</v>
      </c>
      <c r="H36" s="35">
        <f t="shared" si="15"/>
        <v>2.1648054123348914</v>
      </c>
      <c r="I36" s="36">
        <v>500</v>
      </c>
      <c r="J36" s="37">
        <f t="shared" si="16"/>
        <v>1082.4027061674458</v>
      </c>
      <c r="K36" s="37">
        <f t="shared" si="17"/>
        <v>54.120135308372291</v>
      </c>
      <c r="L36" s="38">
        <f t="shared" si="19"/>
        <v>61.458165110930381</v>
      </c>
      <c r="M36" s="39">
        <f t="shared" si="18"/>
        <v>1.2291633022186077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0.161</v>
      </c>
      <c r="C40">
        <v>0.17299999999999999</v>
      </c>
      <c r="D40" s="34">
        <f>AVERAGE(B40,C40)</f>
        <v>0.16699999999999998</v>
      </c>
      <c r="E40" s="34">
        <f t="shared" ref="E40:E45" si="20">D40-E$8</f>
        <v>0.11249999999999999</v>
      </c>
      <c r="F40" s="34">
        <f t="shared" ref="F40:F45" si="21">LOG(E40)</f>
        <v>-0.94884747755261878</v>
      </c>
      <c r="G40" s="35">
        <f t="shared" ref="G40:G45" si="22">(F40-$B$16)/$B$15</f>
        <v>-0.1916223115470263</v>
      </c>
      <c r="H40" s="34">
        <f t="shared" ref="H40:H45" si="23">10^G40</f>
        <v>0.64324688009521458</v>
      </c>
      <c r="I40" s="48">
        <v>16</v>
      </c>
      <c r="J40" s="49">
        <f t="shared" ref="J40:J45" si="24">H40*I40</f>
        <v>10.291950081523433</v>
      </c>
      <c r="K40" s="37">
        <f>(0.1*J40/1000)*1000</f>
        <v>1.0291950081523433</v>
      </c>
      <c r="L40" s="50">
        <f>K40*100/L22</f>
        <v>1.4607030967772834</v>
      </c>
      <c r="M40" s="51">
        <f>AVERAGE(L40:L42)</f>
        <v>1.6668268195680962</v>
      </c>
      <c r="N40" s="52">
        <f>STDEV(L40:L42)</f>
        <v>0.18174669671354193</v>
      </c>
      <c r="R40" s="11"/>
      <c r="S40" s="11"/>
    </row>
    <row r="41" spans="1:19" ht="15" x14ac:dyDescent="0.3">
      <c r="B41">
        <v>0.191</v>
      </c>
      <c r="C41">
        <v>0.223</v>
      </c>
      <c r="D41" s="34">
        <f>AVERAGE(B41,C41)</f>
        <v>0.20700000000000002</v>
      </c>
      <c r="E41" s="34">
        <f t="shared" si="20"/>
        <v>0.15250000000000002</v>
      </c>
      <c r="F41" s="34">
        <f t="shared" si="21"/>
        <v>-0.81673015631719525</v>
      </c>
      <c r="G41" s="35">
        <f t="shared" si="22"/>
        <v>-7.1418218409524573E-2</v>
      </c>
      <c r="H41" s="34">
        <f t="shared" si="23"/>
        <v>0.84836312188318597</v>
      </c>
      <c r="I41" s="48">
        <v>16</v>
      </c>
      <c r="J41" s="49">
        <f t="shared" si="24"/>
        <v>13.573809950130975</v>
      </c>
      <c r="K41" s="37">
        <f t="shared" ref="K41:K45" si="25">(0.1*J41/1000)*1000</f>
        <v>1.3573809950130977</v>
      </c>
      <c r="L41" s="50">
        <f t="shared" ref="L41:L45" si="26">K41*100/L23</f>
        <v>1.8040444995516483</v>
      </c>
      <c r="M41" s="51"/>
      <c r="N41" s="52"/>
      <c r="R41" s="11"/>
      <c r="S41" s="11"/>
    </row>
    <row r="42" spans="1:19" s="24" customFormat="1" ht="15" x14ac:dyDescent="0.3">
      <c r="A42" s="8"/>
      <c r="B42">
        <v>0.20200000000000001</v>
      </c>
      <c r="C42">
        <v>0.189</v>
      </c>
      <c r="D42" s="34">
        <f>AVERAGE(B42,C42)</f>
        <v>0.19550000000000001</v>
      </c>
      <c r="E42" s="34">
        <f t="shared" si="20"/>
        <v>0.14100000000000001</v>
      </c>
      <c r="F42" s="34">
        <f t="shared" si="21"/>
        <v>-0.8507808873446201</v>
      </c>
      <c r="G42" s="35">
        <f t="shared" si="22"/>
        <v>-0.10239854109202204</v>
      </c>
      <c r="H42" s="34">
        <f t="shared" si="23"/>
        <v>0.78995337498994578</v>
      </c>
      <c r="I42" s="48">
        <v>16</v>
      </c>
      <c r="J42" s="49">
        <f t="shared" si="24"/>
        <v>12.639253999839132</v>
      </c>
      <c r="K42" s="37">
        <f t="shared" si="25"/>
        <v>1.2639253999839133</v>
      </c>
      <c r="L42" s="50">
        <f t="shared" si="26"/>
        <v>1.735732862375357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0.64800000000000002</v>
      </c>
      <c r="C43">
        <v>0.63100000000000001</v>
      </c>
      <c r="D43" s="34">
        <f t="shared" ref="D43:D45" si="27">AVERAGE(B43,C43)</f>
        <v>0.63949999999999996</v>
      </c>
      <c r="E43" s="34">
        <f t="shared" si="20"/>
        <v>0.58499999999999996</v>
      </c>
      <c r="F43" s="34">
        <f t="shared" si="21"/>
        <v>-0.23284413391781958</v>
      </c>
      <c r="G43" s="35">
        <f t="shared" si="22"/>
        <v>0.45981787661479473</v>
      </c>
      <c r="H43" s="34">
        <f t="shared" si="23"/>
        <v>2.8828223248276599</v>
      </c>
      <c r="I43" s="48">
        <v>16</v>
      </c>
      <c r="J43" s="49">
        <f t="shared" si="24"/>
        <v>46.125157197242558</v>
      </c>
      <c r="K43" s="37">
        <f t="shared" si="25"/>
        <v>4.6125157197242563</v>
      </c>
      <c r="L43" s="50">
        <f t="shared" si="26"/>
        <v>5.9964139002187675</v>
      </c>
      <c r="M43" s="51">
        <f>AVERAGE(L43:L45)</f>
        <v>6.018889719355907</v>
      </c>
      <c r="N43" s="52">
        <f>STDEV(L43:L45)</f>
        <v>0.47255197282529654</v>
      </c>
      <c r="R43" s="11"/>
      <c r="S43" s="11"/>
    </row>
    <row r="44" spans="1:19" ht="15" x14ac:dyDescent="0.3">
      <c r="A44" s="53"/>
      <c r="B44">
        <v>0.58099999999999996</v>
      </c>
      <c r="C44">
        <v>0.54600000000000004</v>
      </c>
      <c r="D44" s="34">
        <f t="shared" si="27"/>
        <v>0.5635</v>
      </c>
      <c r="E44" s="34">
        <f t="shared" si="20"/>
        <v>0.50900000000000001</v>
      </c>
      <c r="F44" s="34">
        <f t="shared" si="21"/>
        <v>-0.29328221766324125</v>
      </c>
      <c r="G44" s="35">
        <f t="shared" si="22"/>
        <v>0.40482959060011492</v>
      </c>
      <c r="H44" s="34">
        <f t="shared" si="23"/>
        <v>2.5399758688148149</v>
      </c>
      <c r="I44" s="48">
        <v>16</v>
      </c>
      <c r="J44" s="49">
        <f t="shared" si="24"/>
        <v>40.639613901037038</v>
      </c>
      <c r="K44" s="37">
        <f t="shared" si="25"/>
        <v>4.0639613901037039</v>
      </c>
      <c r="L44" s="50">
        <f t="shared" si="26"/>
        <v>5.5579767047628632</v>
      </c>
      <c r="M44" s="51"/>
      <c r="N44" s="52"/>
    </row>
    <row r="45" spans="1:19" ht="15" x14ac:dyDescent="0.3">
      <c r="A45" s="54"/>
      <c r="B45">
        <v>0.626</v>
      </c>
      <c r="C45">
        <v>0.55900000000000005</v>
      </c>
      <c r="D45" s="34">
        <f t="shared" si="27"/>
        <v>0.59250000000000003</v>
      </c>
      <c r="E45" s="34">
        <f t="shared" si="20"/>
        <v>0.53800000000000003</v>
      </c>
      <c r="F45" s="34">
        <f t="shared" si="21"/>
        <v>-0.2692177243336108</v>
      </c>
      <c r="G45" s="35">
        <f t="shared" si="22"/>
        <v>0.42672415045383155</v>
      </c>
      <c r="H45" s="34">
        <f t="shared" si="23"/>
        <v>2.6713091421412427</v>
      </c>
      <c r="I45" s="48">
        <v>16</v>
      </c>
      <c r="J45" s="49">
        <f t="shared" si="24"/>
        <v>42.740946274259883</v>
      </c>
      <c r="K45" s="37">
        <f t="shared" si="25"/>
        <v>4.2740946274259883</v>
      </c>
      <c r="L45" s="50">
        <f t="shared" si="26"/>
        <v>6.5022785530860903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0.315</v>
      </c>
      <c r="C50">
        <v>0.32600000000000001</v>
      </c>
      <c r="D50" s="34">
        <f t="shared" ref="D50:D52" si="28">AVERAGE(B50,C50)</f>
        <v>0.32050000000000001</v>
      </c>
      <c r="E50" s="34">
        <f t="shared" ref="E50:E55" si="29">D50-E$8</f>
        <v>0.26600000000000001</v>
      </c>
      <c r="F50" s="34">
        <f t="shared" ref="F50:F55" si="30">LOG(E50)</f>
        <v>-0.57511836336893296</v>
      </c>
      <c r="G50" s="35">
        <f t="shared" ref="G50:G55" si="31">(F50-$B$16)/$B$15</f>
        <v>0.14840705651350888</v>
      </c>
      <c r="H50" s="34">
        <f t="shared" ref="H50:H55" si="32">10^G50</f>
        <v>1.4073660053290098</v>
      </c>
      <c r="I50" s="48">
        <v>16</v>
      </c>
      <c r="J50" s="49">
        <f t="shared" ref="J50:J55" si="33">H50*I50</f>
        <v>22.517856085264157</v>
      </c>
      <c r="K50" s="37">
        <f>(0.1*J50/1000)*1000</f>
        <v>2.2517856085264158</v>
      </c>
      <c r="L50" s="50">
        <f t="shared" ref="L50:L55" si="34">K50*100/L31</f>
        <v>3.2432606949010734</v>
      </c>
      <c r="M50" s="51">
        <f>AVERAGE(L50:L52)</f>
        <v>2.9880303749723738</v>
      </c>
      <c r="N50" s="52">
        <f>STDEV(L50:L52)</f>
        <v>0.22269534470776589</v>
      </c>
      <c r="O50" s="10">
        <f>L50/L40</f>
        <v>2.2203421777201724</v>
      </c>
      <c r="P50" s="51">
        <f>AVERAGE(O50:O52)</f>
        <v>1.8181497538648717</v>
      </c>
      <c r="Q50" s="52">
        <f>STDEV(O50:O52)</f>
        <v>0.35140411203892502</v>
      </c>
      <c r="S50" s="11"/>
      <c r="T50" s="11"/>
    </row>
    <row r="51" spans="1:25" ht="15" x14ac:dyDescent="0.3">
      <c r="B51">
        <v>0.30399999999999999</v>
      </c>
      <c r="C51">
        <v>0.29599999999999999</v>
      </c>
      <c r="D51" s="34">
        <f t="shared" si="28"/>
        <v>0.3</v>
      </c>
      <c r="E51" s="34">
        <f t="shared" si="29"/>
        <v>0.2455</v>
      </c>
      <c r="F51" s="34">
        <f t="shared" si="30"/>
        <v>-0.60994850354101271</v>
      </c>
      <c r="G51" s="35">
        <f t="shared" si="31"/>
        <v>0.11671760524332704</v>
      </c>
      <c r="H51" s="34">
        <f t="shared" si="32"/>
        <v>1.3083309199276165</v>
      </c>
      <c r="I51" s="48">
        <v>16</v>
      </c>
      <c r="J51" s="49">
        <f t="shared" si="33"/>
        <v>20.933294718841864</v>
      </c>
      <c r="K51" s="37">
        <f t="shared" ref="K51:K55" si="35">(0.1*J51/1000)*1000</f>
        <v>2.0933294718841866</v>
      </c>
      <c r="L51" s="50">
        <f t="shared" si="34"/>
        <v>2.8332798248997011</v>
      </c>
      <c r="M51" s="51"/>
      <c r="N51" s="52"/>
      <c r="O51" s="10">
        <f t="shared" ref="O51:O55" si="36">L51/L41</f>
        <v>1.570515486510363</v>
      </c>
      <c r="P51" s="51"/>
      <c r="Q51" s="52"/>
      <c r="S51" s="11"/>
      <c r="T51" s="11"/>
    </row>
    <row r="52" spans="1:25" ht="15" x14ac:dyDescent="0.3">
      <c r="B52">
        <v>0.29499999999999998</v>
      </c>
      <c r="C52">
        <v>0.29799999999999999</v>
      </c>
      <c r="D52" s="34">
        <f t="shared" si="28"/>
        <v>0.29649999999999999</v>
      </c>
      <c r="E52" s="34">
        <f t="shared" si="29"/>
        <v>0.24199999999999999</v>
      </c>
      <c r="F52" s="34">
        <f t="shared" si="30"/>
        <v>-0.61618463401956869</v>
      </c>
      <c r="G52" s="35">
        <f t="shared" si="31"/>
        <v>0.11104379652655622</v>
      </c>
      <c r="H52" s="34">
        <f t="shared" si="32"/>
        <v>1.2913494934830105</v>
      </c>
      <c r="I52" s="48">
        <v>16</v>
      </c>
      <c r="J52" s="49">
        <f t="shared" si="33"/>
        <v>20.661591895728169</v>
      </c>
      <c r="K52" s="37">
        <f t="shared" si="35"/>
        <v>2.0661591895728169</v>
      </c>
      <c r="L52" s="50">
        <f t="shared" si="34"/>
        <v>2.8875506051163464</v>
      </c>
      <c r="M52" s="51"/>
      <c r="N52" s="52"/>
      <c r="O52" s="10">
        <f t="shared" si="36"/>
        <v>1.6635915973640798</v>
      </c>
      <c r="P52" s="51"/>
      <c r="Q52" s="52"/>
      <c r="S52" s="11"/>
      <c r="T52" s="11"/>
    </row>
    <row r="53" spans="1:25" ht="15" x14ac:dyDescent="0.3">
      <c r="A53" s="8" t="s">
        <v>30</v>
      </c>
      <c r="B53">
        <v>1.115</v>
      </c>
      <c r="C53">
        <v>1.175</v>
      </c>
      <c r="D53" s="34">
        <f>AVERAGE(B53:C53)</f>
        <v>1.145</v>
      </c>
      <c r="E53" s="34">
        <f t="shared" si="29"/>
        <v>1.0905</v>
      </c>
      <c r="F53" s="34">
        <f t="shared" si="30"/>
        <v>3.7625669914719086E-2</v>
      </c>
      <c r="G53" s="35">
        <f t="shared" si="31"/>
        <v>0.70589898987650712</v>
      </c>
      <c r="H53" s="34">
        <f t="shared" si="32"/>
        <v>5.080412663426781</v>
      </c>
      <c r="I53" s="48">
        <v>16</v>
      </c>
      <c r="J53" s="49">
        <f t="shared" si="33"/>
        <v>81.286602614828496</v>
      </c>
      <c r="K53" s="37">
        <f t="shared" si="35"/>
        <v>8.1286602614828496</v>
      </c>
      <c r="L53" s="50">
        <f t="shared" si="34"/>
        <v>11.241604290580661</v>
      </c>
      <c r="M53" s="51">
        <f>AVERAGE(L53:L55)</f>
        <v>11.644347069634009</v>
      </c>
      <c r="N53" s="52">
        <f>STDEV(L53:L55)</f>
        <v>0.36127176477173323</v>
      </c>
      <c r="O53" s="10">
        <f t="shared" si="36"/>
        <v>1.8747212046470862</v>
      </c>
      <c r="P53" s="51">
        <f>AVERAGE(O53:O55)</f>
        <v>1.9417803253651131</v>
      </c>
      <c r="Q53" s="52">
        <f>STDEV(O53:O55)</f>
        <v>0.15068976014196622</v>
      </c>
      <c r="S53" s="11"/>
      <c r="T53" s="11"/>
    </row>
    <row r="54" spans="1:25" ht="15" x14ac:dyDescent="0.3">
      <c r="A54" s="53"/>
      <c r="B54">
        <v>1.1579999999999999</v>
      </c>
      <c r="C54">
        <v>1.1279999999999999</v>
      </c>
      <c r="D54" s="34">
        <f>AVERAGE(B54:C54)</f>
        <v>1.1429999999999998</v>
      </c>
      <c r="E54" s="34">
        <f t="shared" si="29"/>
        <v>1.0884999999999998</v>
      </c>
      <c r="F54" s="34">
        <f t="shared" si="30"/>
        <v>3.6828433377113064E-2</v>
      </c>
      <c r="G54" s="35">
        <f t="shared" si="31"/>
        <v>0.70517364142012828</v>
      </c>
      <c r="H54" s="34">
        <f t="shared" si="32"/>
        <v>5.0719345593042693</v>
      </c>
      <c r="I54" s="48">
        <v>16</v>
      </c>
      <c r="J54" s="49">
        <f t="shared" si="33"/>
        <v>81.150952948868309</v>
      </c>
      <c r="K54" s="37">
        <f t="shared" si="35"/>
        <v>8.1150952948868316</v>
      </c>
      <c r="L54" s="50">
        <f t="shared" si="34"/>
        <v>11.751559134282195</v>
      </c>
      <c r="M54" s="51"/>
      <c r="N54" s="52"/>
      <c r="O54" s="10">
        <f t="shared" si="36"/>
        <v>2.1143591919361215</v>
      </c>
      <c r="P54" s="51"/>
      <c r="Q54" s="52"/>
      <c r="S54" s="11"/>
      <c r="T54" s="11"/>
    </row>
    <row r="55" spans="1:25" ht="15" x14ac:dyDescent="0.3">
      <c r="A55" s="54"/>
      <c r="B55">
        <v>1.0820000000000001</v>
      </c>
      <c r="C55">
        <v>0.97599999999999998</v>
      </c>
      <c r="D55" s="34">
        <f>AVERAGE(B55:C55)</f>
        <v>1.0289999999999999</v>
      </c>
      <c r="E55" s="34">
        <f t="shared" si="29"/>
        <v>0.97449999999999992</v>
      </c>
      <c r="F55" s="34">
        <f t="shared" si="30"/>
        <v>-1.1218156546359794E-2</v>
      </c>
      <c r="G55" s="35">
        <f t="shared" si="31"/>
        <v>0.66145948860432047</v>
      </c>
      <c r="H55" s="34">
        <f t="shared" si="32"/>
        <v>4.5862686265988044</v>
      </c>
      <c r="I55" s="48">
        <v>16</v>
      </c>
      <c r="J55" s="49">
        <f t="shared" si="33"/>
        <v>73.380298025580871</v>
      </c>
      <c r="K55" s="37">
        <f t="shared" si="35"/>
        <v>7.3380298025580872</v>
      </c>
      <c r="L55" s="50">
        <f t="shared" si="34"/>
        <v>11.939877784039169</v>
      </c>
      <c r="M55" s="51"/>
      <c r="N55" s="52"/>
      <c r="O55" s="10">
        <f t="shared" si="36"/>
        <v>1.8362605795121316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1.8181497538648717</v>
      </c>
      <c r="O58" s="51">
        <f>Q50</f>
        <v>0.35140411203892502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1.9417803253651131</v>
      </c>
      <c r="O59" s="51">
        <f>Q53</f>
        <v>0.15068976014196622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1.6668268195680962</v>
      </c>
      <c r="C65" s="51">
        <f>N40</f>
        <v>0.18174669671354193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2.9880303749723738</v>
      </c>
      <c r="C66" s="51">
        <f>N50</f>
        <v>0.22269534470776589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6.018889719355907</v>
      </c>
      <c r="C67" s="51">
        <f>N43</f>
        <v>0.47255197282529654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11.644347069634009</v>
      </c>
      <c r="C68" s="51">
        <f>N53</f>
        <v>0.36127176477173323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19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42450</v>
      </c>
    </row>
    <row r="2" spans="1:20" s="3" customFormat="1" x14ac:dyDescent="0.2">
      <c r="A2" s="1" t="s">
        <v>1</v>
      </c>
      <c r="B2" s="3">
        <v>91</v>
      </c>
      <c r="C2" s="4"/>
      <c r="E2" s="5" t="s">
        <v>2</v>
      </c>
    </row>
    <row r="3" spans="1:20" s="3" customFormat="1" ht="15" x14ac:dyDescent="0.25">
      <c r="A3" s="1" t="s">
        <v>3</v>
      </c>
      <c r="B3" s="3" t="s">
        <v>4</v>
      </c>
      <c r="D3" s="6" t="s">
        <v>5</v>
      </c>
      <c r="E3" s="82">
        <v>6757928</v>
      </c>
      <c r="F3" s="82">
        <v>6764592</v>
      </c>
    </row>
    <row r="4" spans="1:20" s="3" customFormat="1" ht="15" x14ac:dyDescent="0.25">
      <c r="A4" s="1"/>
      <c r="D4" s="6" t="s">
        <v>6</v>
      </c>
      <c r="E4" s="83">
        <v>6510984</v>
      </c>
      <c r="F4" s="83">
        <v>6592496</v>
      </c>
    </row>
    <row r="5" spans="1:20" s="3" customFormat="1" x14ac:dyDescent="0.2">
      <c r="A5" s="1"/>
      <c r="D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4.9000000000000002E-2</v>
      </c>
      <c r="D8">
        <v>0.06</v>
      </c>
      <c r="E8" s="18">
        <f t="shared" ref="E8:E13" si="0">AVERAGE(C8:D8)</f>
        <v>5.45E-2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7.1999999999999995E-2</v>
      </c>
      <c r="D9">
        <v>6.9000000000000006E-2</v>
      </c>
      <c r="E9" s="18">
        <f t="shared" si="0"/>
        <v>7.0500000000000007E-2</v>
      </c>
      <c r="F9" s="19">
        <f>(E9-$E$8)</f>
        <v>1.6000000000000007E-2</v>
      </c>
      <c r="G9" s="19">
        <f>LOG(B9)</f>
        <v>-0.88460658129793046</v>
      </c>
      <c r="H9" s="19">
        <f>LOG(F9)</f>
        <v>-1.795880017344075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0.14299999999999999</v>
      </c>
      <c r="D10">
        <v>0.13800000000000001</v>
      </c>
      <c r="E10" s="18">
        <f t="shared" si="0"/>
        <v>0.14050000000000001</v>
      </c>
      <c r="F10" s="19">
        <f>(E10-$E$8)</f>
        <v>8.6000000000000021E-2</v>
      </c>
      <c r="G10" s="19">
        <f>LOG(B10)</f>
        <v>-0.37316887913897734</v>
      </c>
      <c r="H10" s="19">
        <f>LOG(F10)</f>
        <v>-1.0655015487564321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0.317</v>
      </c>
      <c r="D11">
        <v>0.33600000000000002</v>
      </c>
      <c r="E11" s="18">
        <f t="shared" si="0"/>
        <v>0.32650000000000001</v>
      </c>
      <c r="F11" s="19">
        <f>(E11-$E$8)</f>
        <v>0.27200000000000002</v>
      </c>
      <c r="G11" s="19">
        <f>LOG(B11)</f>
        <v>0.11248842805866238</v>
      </c>
      <c r="H11" s="19">
        <f>LOG(F11)</f>
        <v>-0.56543109596580121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1.089</v>
      </c>
      <c r="D12">
        <v>1.0229999999999999</v>
      </c>
      <c r="E12" s="18">
        <f t="shared" si="0"/>
        <v>1.056</v>
      </c>
      <c r="F12" s="19">
        <f>(E12-$E$8)</f>
        <v>1.0015000000000001</v>
      </c>
      <c r="G12" s="19">
        <f>LOG(B12)</f>
        <v>0.65530550328118742</v>
      </c>
      <c r="H12" s="19">
        <f>LOG(F12)</f>
        <v>6.5095362959505818E-4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1.8</v>
      </c>
      <c r="D13">
        <v>1.827</v>
      </c>
      <c r="E13" s="18">
        <f t="shared" si="0"/>
        <v>1.8134999999999999</v>
      </c>
      <c r="F13" s="19">
        <f>(E13-$E$8)</f>
        <v>1.7589999999999999</v>
      </c>
      <c r="G13" s="19">
        <f>LOG(B13)</f>
        <v>0.95424250943932487</v>
      </c>
      <c r="H13" s="19">
        <f>LOG(F13)</f>
        <v>0.24526583945746125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1.0991083397159715</v>
      </c>
      <c r="N15" s="11"/>
    </row>
    <row r="16" spans="1:20" ht="15" x14ac:dyDescent="0.25">
      <c r="A16" s="12" t="s">
        <v>15</v>
      </c>
      <c r="B16" s="18">
        <f>INTERCEPT(H9:H13,G9:G13)</f>
        <v>-0.73823379685563006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0.48099999999999998</v>
      </c>
      <c r="C22">
        <v>0.54400000000000004</v>
      </c>
      <c r="D22" s="34">
        <f t="shared" ref="D22:D27" si="2">AVERAGE(B22:C22)</f>
        <v>0.51249999999999996</v>
      </c>
      <c r="E22" s="34">
        <f t="shared" ref="E22:E27" si="3">D22-E$8</f>
        <v>0.45799999999999996</v>
      </c>
      <c r="F22" s="34">
        <f>LOG(E22)</f>
        <v>-0.33913452199613087</v>
      </c>
      <c r="G22" s="35">
        <f>(F22-$B$16)/$B$15</f>
        <v>0.36311186116796573</v>
      </c>
      <c r="H22" s="35">
        <f>10^G22</f>
        <v>2.3073414137894952</v>
      </c>
      <c r="I22" s="36">
        <v>500</v>
      </c>
      <c r="J22" s="37">
        <f>(H22*I22)</f>
        <v>1153.6707068947476</v>
      </c>
      <c r="K22" s="37">
        <f>(0.05*J22/1000)*1000</f>
        <v>57.683535344737379</v>
      </c>
      <c r="L22" s="38">
        <f>K22+K40+K50</f>
        <v>60.240357451881174</v>
      </c>
      <c r="M22" s="39">
        <f>(L22*1000000/50000)/1000</f>
        <v>1.2048071490376235</v>
      </c>
      <c r="N22" s="40"/>
    </row>
    <row r="23" spans="1:17" ht="15" x14ac:dyDescent="0.3">
      <c r="B23">
        <v>0.52200000000000002</v>
      </c>
      <c r="C23">
        <v>0.56899999999999995</v>
      </c>
      <c r="D23" s="34">
        <f t="shared" si="2"/>
        <v>0.54549999999999998</v>
      </c>
      <c r="E23" s="34">
        <f t="shared" si="3"/>
        <v>0.49099999999999999</v>
      </c>
      <c r="F23" s="34">
        <f t="shared" ref="F23:F27" si="4">LOG(E23)</f>
        <v>-0.30891850787703151</v>
      </c>
      <c r="G23" s="35">
        <f t="shared" ref="G23:G27" si="5">(F23-$B$16)/$B$15</f>
        <v>0.39060324943903252</v>
      </c>
      <c r="H23" s="35">
        <f t="shared" ref="H23:H27" si="6">10^G23</f>
        <v>2.4581209569516287</v>
      </c>
      <c r="I23" s="36">
        <v>500</v>
      </c>
      <c r="J23" s="37">
        <f t="shared" ref="J23:J27" si="7">(H23*I23)</f>
        <v>1229.0604784758143</v>
      </c>
      <c r="K23" s="37">
        <f t="shared" ref="K23:K27" si="8">(0.05*J23/1000)*1000</f>
        <v>61.453023923790717</v>
      </c>
      <c r="L23" s="38">
        <f>K23+K41+K51</f>
        <v>64.330219940692089</v>
      </c>
      <c r="M23" s="39">
        <f t="shared" ref="M23:M27" si="9">(L23*1000000/50000)/1000</f>
        <v>1.2866043988138418</v>
      </c>
      <c r="N23" s="40"/>
    </row>
    <row r="24" spans="1:17" ht="15" x14ac:dyDescent="0.3">
      <c r="B24">
        <v>0.53300000000000003</v>
      </c>
      <c r="C24">
        <v>0.52600000000000002</v>
      </c>
      <c r="D24" s="34">
        <f t="shared" si="2"/>
        <v>0.52950000000000008</v>
      </c>
      <c r="E24" s="34">
        <f t="shared" si="3"/>
        <v>0.47500000000000009</v>
      </c>
      <c r="F24" s="34">
        <f t="shared" si="4"/>
        <v>-0.32330639037513337</v>
      </c>
      <c r="G24" s="35">
        <f t="shared" si="5"/>
        <v>0.37751274509273675</v>
      </c>
      <c r="H24" s="35">
        <f t="shared" si="6"/>
        <v>2.3851337901497383</v>
      </c>
      <c r="I24" s="36">
        <v>500</v>
      </c>
      <c r="J24" s="37">
        <f t="shared" si="7"/>
        <v>1192.5668950748691</v>
      </c>
      <c r="K24" s="37">
        <f t="shared" si="8"/>
        <v>59.628344753743455</v>
      </c>
      <c r="L24" s="38">
        <f t="shared" ref="L24:L27" si="10">K24+K42+K52</f>
        <v>62.506372143312248</v>
      </c>
      <c r="M24" s="39">
        <f t="shared" si="9"/>
        <v>1.250127442866245</v>
      </c>
      <c r="N24" s="40"/>
    </row>
    <row r="25" spans="1:17" ht="15" x14ac:dyDescent="0.3">
      <c r="A25" s="8" t="s">
        <v>30</v>
      </c>
      <c r="B25">
        <v>0.42699999999999999</v>
      </c>
      <c r="C25">
        <v>0.47699999999999998</v>
      </c>
      <c r="D25" s="34">
        <f t="shared" si="2"/>
        <v>0.45199999999999996</v>
      </c>
      <c r="E25" s="34">
        <f t="shared" si="3"/>
        <v>0.39749999999999996</v>
      </c>
      <c r="F25" s="34">
        <f t="shared" si="4"/>
        <v>-0.40066286700751097</v>
      </c>
      <c r="G25" s="35">
        <f t="shared" si="5"/>
        <v>0.30713162447239117</v>
      </c>
      <c r="H25" s="35">
        <f t="shared" si="6"/>
        <v>2.0282973557365627</v>
      </c>
      <c r="I25" s="36">
        <v>500</v>
      </c>
      <c r="J25" s="37">
        <f t="shared" si="7"/>
        <v>1014.1486778682813</v>
      </c>
      <c r="K25" s="37">
        <f t="shared" si="8"/>
        <v>50.70743389341407</v>
      </c>
      <c r="L25" s="38">
        <f t="shared" si="10"/>
        <v>58.615047321941191</v>
      </c>
      <c r="M25" s="39">
        <f t="shared" si="9"/>
        <v>1.1723009464388237</v>
      </c>
      <c r="N25" s="40"/>
    </row>
    <row r="26" spans="1:17" ht="15" x14ac:dyDescent="0.3">
      <c r="B26">
        <v>0.44500000000000001</v>
      </c>
      <c r="C26">
        <v>0.48699999999999999</v>
      </c>
      <c r="D26" s="34">
        <f t="shared" si="2"/>
        <v>0.46599999999999997</v>
      </c>
      <c r="E26" s="34">
        <f t="shared" si="3"/>
        <v>0.41149999999999998</v>
      </c>
      <c r="F26" s="34">
        <f t="shared" si="4"/>
        <v>-0.38563016045171139</v>
      </c>
      <c r="G26" s="35">
        <f t="shared" si="5"/>
        <v>0.32080880806985551</v>
      </c>
      <c r="H26" s="35">
        <f t="shared" si="6"/>
        <v>2.0931907557101495</v>
      </c>
      <c r="I26" s="36">
        <v>500</v>
      </c>
      <c r="J26" s="37">
        <f t="shared" si="7"/>
        <v>1046.5953778550747</v>
      </c>
      <c r="K26" s="37">
        <f t="shared" si="8"/>
        <v>52.329768892753741</v>
      </c>
      <c r="L26" s="38">
        <f t="shared" si="10"/>
        <v>62.112369925265646</v>
      </c>
      <c r="M26" s="39">
        <f t="shared" si="9"/>
        <v>1.2422473985053128</v>
      </c>
      <c r="N26" s="40"/>
    </row>
    <row r="27" spans="1:17" ht="15" x14ac:dyDescent="0.3">
      <c r="B27">
        <v>0.442</v>
      </c>
      <c r="C27">
        <v>0.441</v>
      </c>
      <c r="D27" s="34">
        <f t="shared" si="2"/>
        <v>0.4415</v>
      </c>
      <c r="E27" s="34">
        <f t="shared" si="3"/>
        <v>0.38700000000000001</v>
      </c>
      <c r="F27" s="34">
        <f t="shared" si="4"/>
        <v>-0.4122890349810886</v>
      </c>
      <c r="G27" s="35">
        <f t="shared" si="5"/>
        <v>0.29655380647805035</v>
      </c>
      <c r="H27" s="35">
        <f t="shared" si="6"/>
        <v>1.979492253247751</v>
      </c>
      <c r="I27" s="36">
        <v>500</v>
      </c>
      <c r="J27" s="37">
        <f t="shared" si="7"/>
        <v>989.74612662387551</v>
      </c>
      <c r="K27" s="37">
        <f t="shared" si="8"/>
        <v>49.487306331193778</v>
      </c>
      <c r="L27" s="38">
        <f t="shared" si="10"/>
        <v>58.615246427012515</v>
      </c>
      <c r="M27" s="39">
        <f t="shared" si="9"/>
        <v>1.1723049285402503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0.48099999999999998</v>
      </c>
      <c r="C31">
        <v>0.54400000000000004</v>
      </c>
      <c r="D31" s="34">
        <f t="shared" ref="D31:D36" si="11">AVERAGE(B31:C31)</f>
        <v>0.51249999999999996</v>
      </c>
      <c r="E31" s="34">
        <f t="shared" ref="E31:E36" si="12">D31-E$8</f>
        <v>0.45799999999999996</v>
      </c>
      <c r="F31" s="34">
        <f>LOG(E31)</f>
        <v>-0.33913452199613087</v>
      </c>
      <c r="G31" s="35">
        <f>(F31-$B$16)/$B$15</f>
        <v>0.36311186116796573</v>
      </c>
      <c r="H31" s="35">
        <f>10^G31</f>
        <v>2.3073414137894952</v>
      </c>
      <c r="I31" s="36">
        <v>500</v>
      </c>
      <c r="J31" s="37">
        <f>(H31*I31)</f>
        <v>1153.6707068947476</v>
      </c>
      <c r="K31" s="37">
        <f>(0.05*J31/1000)*1000</f>
        <v>57.683535344737379</v>
      </c>
      <c r="L31" s="38">
        <f>K31+K50</f>
        <v>59.177921241071601</v>
      </c>
      <c r="M31" s="39">
        <f>(L31*1000000/50000)/1000</f>
        <v>1.1835584248214319</v>
      </c>
      <c r="N31" s="43"/>
      <c r="Q31" s="11"/>
    </row>
    <row r="32" spans="1:17" ht="15" x14ac:dyDescent="0.3">
      <c r="B32">
        <v>0.52200000000000002</v>
      </c>
      <c r="C32">
        <v>0.56899999999999995</v>
      </c>
      <c r="D32" s="34">
        <f t="shared" si="11"/>
        <v>0.54549999999999998</v>
      </c>
      <c r="E32" s="34">
        <f t="shared" si="12"/>
        <v>0.49099999999999999</v>
      </c>
      <c r="F32" s="34">
        <f t="shared" ref="F32:F36" si="13">LOG(E32)</f>
        <v>-0.30891850787703151</v>
      </c>
      <c r="G32" s="35">
        <f t="shared" ref="G32:G36" si="14">(F32-$B$16)/$B$15</f>
        <v>0.39060324943903252</v>
      </c>
      <c r="H32" s="35">
        <f t="shared" ref="H32:H36" si="15">10^G32</f>
        <v>2.4581209569516287</v>
      </c>
      <c r="I32" s="36">
        <v>500</v>
      </c>
      <c r="J32" s="37">
        <f t="shared" ref="J32:J36" si="16">(H32*I32)</f>
        <v>1229.0604784758143</v>
      </c>
      <c r="K32" s="37">
        <f t="shared" ref="K32:K36" si="17">(0.05*J32/1000)*1000</f>
        <v>61.453023923790717</v>
      </c>
      <c r="L32" s="38">
        <f>K32+K51</f>
        <v>63.103048671828155</v>
      </c>
      <c r="M32" s="39">
        <f t="shared" ref="M32:M36" si="18">(L32*1000000/50000)/1000</f>
        <v>1.2620609734365633</v>
      </c>
      <c r="N32" s="44"/>
      <c r="Q32" s="11"/>
    </row>
    <row r="33" spans="1:19" ht="15" x14ac:dyDescent="0.3">
      <c r="B33">
        <v>0.53300000000000003</v>
      </c>
      <c r="C33">
        <v>0.52600000000000002</v>
      </c>
      <c r="D33" s="34">
        <f t="shared" si="11"/>
        <v>0.52950000000000008</v>
      </c>
      <c r="E33" s="34">
        <f t="shared" si="12"/>
        <v>0.47500000000000009</v>
      </c>
      <c r="F33" s="34">
        <f t="shared" si="13"/>
        <v>-0.32330639037513337</v>
      </c>
      <c r="G33" s="35">
        <f t="shared" si="14"/>
        <v>0.37751274509273675</v>
      </c>
      <c r="H33" s="35">
        <f t="shared" si="15"/>
        <v>2.3851337901497383</v>
      </c>
      <c r="I33" s="36">
        <v>500</v>
      </c>
      <c r="J33" s="37">
        <f t="shared" si="16"/>
        <v>1192.5668950748691</v>
      </c>
      <c r="K33" s="37">
        <f t="shared" si="17"/>
        <v>59.628344753743455</v>
      </c>
      <c r="L33" s="38">
        <f t="shared" ref="L33:L36" si="19">K33+K52</f>
        <v>61.452236446813458</v>
      </c>
      <c r="M33" s="39">
        <f t="shared" si="18"/>
        <v>1.2290447289362691</v>
      </c>
      <c r="N33" s="44"/>
      <c r="Q33" s="11"/>
    </row>
    <row r="34" spans="1:19" ht="15" x14ac:dyDescent="0.3">
      <c r="A34" s="8" t="s">
        <v>30</v>
      </c>
      <c r="B34">
        <v>0.42699999999999999</v>
      </c>
      <c r="C34">
        <v>0.47699999999999998</v>
      </c>
      <c r="D34" s="34">
        <f t="shared" si="11"/>
        <v>0.45199999999999996</v>
      </c>
      <c r="E34" s="34">
        <f t="shared" si="12"/>
        <v>0.39749999999999996</v>
      </c>
      <c r="F34" s="34">
        <f t="shared" si="13"/>
        <v>-0.40066286700751097</v>
      </c>
      <c r="G34" s="35">
        <f t="shared" si="14"/>
        <v>0.30713162447239117</v>
      </c>
      <c r="H34" s="35">
        <f t="shared" si="15"/>
        <v>2.0282973557365627</v>
      </c>
      <c r="I34" s="36">
        <v>500</v>
      </c>
      <c r="J34" s="37">
        <f t="shared" si="16"/>
        <v>1014.1486778682813</v>
      </c>
      <c r="K34" s="37">
        <f t="shared" si="17"/>
        <v>50.70743389341407</v>
      </c>
      <c r="L34" s="38">
        <f t="shared" si="19"/>
        <v>55.473931335596134</v>
      </c>
      <c r="M34" s="39">
        <f t="shared" si="18"/>
        <v>1.1094786267119228</v>
      </c>
      <c r="N34" s="44"/>
      <c r="Q34" s="11"/>
    </row>
    <row r="35" spans="1:19" ht="15" x14ac:dyDescent="0.3">
      <c r="B35">
        <v>0.44500000000000001</v>
      </c>
      <c r="C35">
        <v>0.48699999999999999</v>
      </c>
      <c r="D35" s="34">
        <f t="shared" si="11"/>
        <v>0.46599999999999997</v>
      </c>
      <c r="E35" s="34">
        <f t="shared" si="12"/>
        <v>0.41149999999999998</v>
      </c>
      <c r="F35" s="34">
        <f t="shared" si="13"/>
        <v>-0.38563016045171139</v>
      </c>
      <c r="G35" s="35">
        <f t="shared" si="14"/>
        <v>0.32080880806985551</v>
      </c>
      <c r="H35" s="35">
        <f t="shared" si="15"/>
        <v>2.0931907557101495</v>
      </c>
      <c r="I35" s="36">
        <v>500</v>
      </c>
      <c r="J35" s="37">
        <f t="shared" si="16"/>
        <v>1046.5953778550747</v>
      </c>
      <c r="K35" s="37">
        <f t="shared" si="17"/>
        <v>52.329768892753741</v>
      </c>
      <c r="L35" s="38">
        <f t="shared" si="19"/>
        <v>57.827434579206283</v>
      </c>
      <c r="M35" s="39">
        <f t="shared" si="18"/>
        <v>1.1565486915841257</v>
      </c>
      <c r="N35" s="44"/>
      <c r="Q35" s="11"/>
      <c r="S35" s="11"/>
    </row>
    <row r="36" spans="1:19" ht="15" x14ac:dyDescent="0.3">
      <c r="B36">
        <v>0.442</v>
      </c>
      <c r="C36">
        <v>0.441</v>
      </c>
      <c r="D36" s="34">
        <f t="shared" si="11"/>
        <v>0.4415</v>
      </c>
      <c r="E36" s="34">
        <f t="shared" si="12"/>
        <v>0.38700000000000001</v>
      </c>
      <c r="F36" s="34">
        <f t="shared" si="13"/>
        <v>-0.4122890349810886</v>
      </c>
      <c r="G36" s="35">
        <f t="shared" si="14"/>
        <v>0.29655380647805035</v>
      </c>
      <c r="H36" s="35">
        <f t="shared" si="15"/>
        <v>1.979492253247751</v>
      </c>
      <c r="I36" s="36">
        <v>500</v>
      </c>
      <c r="J36" s="37">
        <f t="shared" si="16"/>
        <v>989.74612662387551</v>
      </c>
      <c r="K36" s="37">
        <f t="shared" si="17"/>
        <v>49.487306331193778</v>
      </c>
      <c r="L36" s="38">
        <f t="shared" si="19"/>
        <v>55.048385356697253</v>
      </c>
      <c r="M36" s="39">
        <f t="shared" si="18"/>
        <v>1.1009677071339452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0.17399999999999999</v>
      </c>
      <c r="C40">
        <v>0.16800000000000001</v>
      </c>
      <c r="D40" s="34">
        <f>AVERAGE(B40,C40)</f>
        <v>0.17099999999999999</v>
      </c>
      <c r="E40" s="34">
        <f t="shared" ref="E40:E45" si="20">D40-E$8</f>
        <v>0.11649999999999999</v>
      </c>
      <c r="F40" s="34">
        <f t="shared" ref="F40:F45" si="21">LOG(E40)</f>
        <v>-0.93367407463796226</v>
      </c>
      <c r="G40" s="35">
        <f t="shared" ref="G40:G45" si="22">(F40-$B$16)/$B$15</f>
        <v>-0.17781711840421238</v>
      </c>
      <c r="H40" s="34">
        <f t="shared" ref="H40:H45" si="23">10^G40</f>
        <v>0.66402263175598164</v>
      </c>
      <c r="I40" s="48">
        <v>16</v>
      </c>
      <c r="J40" s="49">
        <f t="shared" ref="J40:J45" si="24">H40*I40</f>
        <v>10.624362108095706</v>
      </c>
      <c r="K40" s="37">
        <f>(0.1*J40/1000)*1000</f>
        <v>1.0624362108095706</v>
      </c>
      <c r="L40" s="50">
        <f>K40*100/L22</f>
        <v>1.763661863491139</v>
      </c>
      <c r="M40" s="51">
        <f>AVERAGE(L40:L42)</f>
        <v>1.7859064876484612</v>
      </c>
      <c r="N40" s="52">
        <f>STDEV(L40:L42)</f>
        <v>0.11224907901987223</v>
      </c>
      <c r="R40" s="11"/>
      <c r="S40" s="11"/>
    </row>
    <row r="41" spans="1:19" ht="15" x14ac:dyDescent="0.3">
      <c r="B41">
        <v>0.19</v>
      </c>
      <c r="C41">
        <v>0.192</v>
      </c>
      <c r="D41" s="34">
        <f>AVERAGE(B41,C41)</f>
        <v>0.191</v>
      </c>
      <c r="E41" s="34">
        <f t="shared" si="20"/>
        <v>0.13650000000000001</v>
      </c>
      <c r="F41" s="34">
        <f t="shared" si="21"/>
        <v>-0.86486734862322512</v>
      </c>
      <c r="G41" s="35">
        <f t="shared" si="22"/>
        <v>-0.11521480384756187</v>
      </c>
      <c r="H41" s="34">
        <f t="shared" si="23"/>
        <v>0.7669820430399612</v>
      </c>
      <c r="I41" s="48">
        <v>16</v>
      </c>
      <c r="J41" s="49">
        <f t="shared" si="24"/>
        <v>12.271712688639379</v>
      </c>
      <c r="K41" s="37">
        <f t="shared" ref="K41:K45" si="25">(0.1*J41/1000)*1000</f>
        <v>1.227171268863938</v>
      </c>
      <c r="L41" s="50">
        <f t="shared" ref="L41:L45" si="26">K41*100/L23</f>
        <v>1.9076124253815752</v>
      </c>
      <c r="M41" s="51"/>
      <c r="N41" s="52"/>
      <c r="R41" s="11"/>
      <c r="S41" s="11"/>
    </row>
    <row r="42" spans="1:19" s="24" customFormat="1" ht="15" x14ac:dyDescent="0.3">
      <c r="A42" s="8"/>
      <c r="B42">
        <v>0.17100000000000001</v>
      </c>
      <c r="C42">
        <v>0.16900000000000001</v>
      </c>
      <c r="D42" s="34">
        <f>AVERAGE(B42,C42)</f>
        <v>0.17</v>
      </c>
      <c r="E42" s="34">
        <f t="shared" si="20"/>
        <v>0.11550000000000002</v>
      </c>
      <c r="F42" s="34">
        <f t="shared" si="21"/>
        <v>-0.93741801577183681</v>
      </c>
      <c r="G42" s="35">
        <f t="shared" si="22"/>
        <v>-0.18122346243654139</v>
      </c>
      <c r="H42" s="34">
        <f t="shared" si="23"/>
        <v>0.65883481031174573</v>
      </c>
      <c r="I42" s="48">
        <v>16</v>
      </c>
      <c r="J42" s="49">
        <f t="shared" si="24"/>
        <v>10.541356964987932</v>
      </c>
      <c r="K42" s="37">
        <f t="shared" si="25"/>
        <v>1.0541356964987931</v>
      </c>
      <c r="L42" s="50">
        <f t="shared" si="26"/>
        <v>1.6864451740726698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0.434</v>
      </c>
      <c r="C43">
        <v>0.442</v>
      </c>
      <c r="D43" s="34">
        <f t="shared" ref="D43:D45" si="27">AVERAGE(B43,C43)</f>
        <v>0.438</v>
      </c>
      <c r="E43" s="34">
        <f t="shared" si="20"/>
        <v>0.38350000000000001</v>
      </c>
      <c r="F43" s="34">
        <f t="shared" si="21"/>
        <v>-0.41623463171500025</v>
      </c>
      <c r="G43" s="35">
        <f t="shared" si="22"/>
        <v>0.29296399045051369</v>
      </c>
      <c r="H43" s="34">
        <f t="shared" si="23"/>
        <v>1.9631974914656596</v>
      </c>
      <c r="I43" s="48">
        <v>16</v>
      </c>
      <c r="J43" s="49">
        <f t="shared" si="24"/>
        <v>31.411159863450553</v>
      </c>
      <c r="K43" s="37">
        <f t="shared" si="25"/>
        <v>3.1411159863450555</v>
      </c>
      <c r="L43" s="50">
        <f t="shared" si="26"/>
        <v>5.3588901312193444</v>
      </c>
      <c r="M43" s="51">
        <f>AVERAGE(L43:L45)</f>
        <v>6.1142610911034572</v>
      </c>
      <c r="N43" s="52">
        <f>STDEV(L43:L45)</f>
        <v>0.77030726326866716</v>
      </c>
      <c r="R43" s="11"/>
      <c r="S43" s="11"/>
    </row>
    <row r="44" spans="1:19" ht="15" x14ac:dyDescent="0.3">
      <c r="A44" s="53"/>
      <c r="B44">
        <v>0.61099999999999999</v>
      </c>
      <c r="C44">
        <v>0.57699999999999996</v>
      </c>
      <c r="D44" s="34">
        <f t="shared" si="27"/>
        <v>0.59399999999999997</v>
      </c>
      <c r="E44" s="34">
        <f t="shared" si="20"/>
        <v>0.53949999999999998</v>
      </c>
      <c r="F44" s="34">
        <f t="shared" si="21"/>
        <v>-0.26800855098107051</v>
      </c>
      <c r="G44" s="35">
        <f t="shared" si="22"/>
        <v>0.42782429073013295</v>
      </c>
      <c r="H44" s="34">
        <f t="shared" si="23"/>
        <v>2.6780845912871016</v>
      </c>
      <c r="I44" s="48">
        <v>16</v>
      </c>
      <c r="J44" s="49">
        <f t="shared" si="24"/>
        <v>42.849353460593626</v>
      </c>
      <c r="K44" s="37">
        <f t="shared" si="25"/>
        <v>4.2849353460593624</v>
      </c>
      <c r="L44" s="50">
        <f t="shared" si="26"/>
        <v>6.8986827442183394</v>
      </c>
      <c r="M44" s="51"/>
      <c r="N44" s="52"/>
    </row>
    <row r="45" spans="1:19" ht="15" x14ac:dyDescent="0.3">
      <c r="A45" s="54"/>
      <c r="B45">
        <v>0.502</v>
      </c>
      <c r="C45">
        <v>0.48899999999999999</v>
      </c>
      <c r="D45" s="34">
        <f t="shared" si="27"/>
        <v>0.4955</v>
      </c>
      <c r="E45" s="34">
        <f t="shared" si="20"/>
        <v>0.441</v>
      </c>
      <c r="F45" s="34">
        <f t="shared" si="21"/>
        <v>-0.35556141053216145</v>
      </c>
      <c r="G45" s="35">
        <f t="shared" si="22"/>
        <v>0.34816621118747743</v>
      </c>
      <c r="H45" s="34">
        <f t="shared" si="23"/>
        <v>2.2292881689470403</v>
      </c>
      <c r="I45" s="48">
        <v>16</v>
      </c>
      <c r="J45" s="49">
        <f t="shared" si="24"/>
        <v>35.668610703152645</v>
      </c>
      <c r="K45" s="37">
        <f t="shared" si="25"/>
        <v>3.5668610703152646</v>
      </c>
      <c r="L45" s="50">
        <f t="shared" si="26"/>
        <v>6.0852103978726868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0.219</v>
      </c>
      <c r="C50">
        <v>0.22900000000000001</v>
      </c>
      <c r="D50" s="34">
        <f t="shared" ref="D50:D52" si="28">AVERAGE(B50,C50)</f>
        <v>0.224</v>
      </c>
      <c r="E50" s="34">
        <f t="shared" ref="E50:E55" si="29">D50-E$8</f>
        <v>0.16950000000000001</v>
      </c>
      <c r="F50" s="34">
        <f t="shared" ref="F50:F55" si="30">LOG(E50)</f>
        <v>-0.77083029746089904</v>
      </c>
      <c r="G50" s="35">
        <f t="shared" ref="G50:G55" si="31">(F50-$B$16)/$B$15</f>
        <v>-2.9657222520659308E-2</v>
      </c>
      <c r="H50" s="34">
        <f t="shared" ref="H50:H55" si="32">10^G50</f>
        <v>0.93399118520889013</v>
      </c>
      <c r="I50" s="48">
        <v>16</v>
      </c>
      <c r="J50" s="49">
        <f t="shared" ref="J50:J55" si="33">H50*I50</f>
        <v>14.943858963342242</v>
      </c>
      <c r="K50" s="37">
        <f>(0.1*J50/1000)*1000</f>
        <v>1.4943858963342243</v>
      </c>
      <c r="L50" s="50">
        <f t="shared" ref="L50:L55" si="34">K50*100/L31</f>
        <v>2.5252422947514197</v>
      </c>
      <c r="M50" s="51">
        <f>AVERAGE(L50:L52)</f>
        <v>2.7026782609013602</v>
      </c>
      <c r="N50" s="52">
        <f>STDEV(L50:L52)</f>
        <v>0.23408414577724812</v>
      </c>
      <c r="O50" s="10">
        <f>L50/L40</f>
        <v>1.4318177123548756</v>
      </c>
      <c r="P50" s="51">
        <f>AVERAGE(O50:O52)</f>
        <v>1.5208153908732605</v>
      </c>
      <c r="Q50" s="52">
        <f>STDEV(O50:O52)</f>
        <v>0.20929847262388213</v>
      </c>
      <c r="S50" s="11"/>
      <c r="T50" s="11"/>
    </row>
    <row r="51" spans="1:25" ht="15" x14ac:dyDescent="0.3">
      <c r="B51">
        <v>0.248</v>
      </c>
      <c r="C51">
        <v>0.23899999999999999</v>
      </c>
      <c r="D51" s="34">
        <f t="shared" si="28"/>
        <v>0.24349999999999999</v>
      </c>
      <c r="E51" s="34">
        <f t="shared" si="29"/>
        <v>0.189</v>
      </c>
      <c r="F51" s="34">
        <f t="shared" si="30"/>
        <v>-0.72353819582675583</v>
      </c>
      <c r="G51" s="35">
        <f t="shared" si="31"/>
        <v>1.337047540979612E-2</v>
      </c>
      <c r="H51" s="34">
        <f t="shared" si="32"/>
        <v>1.0312654675233976</v>
      </c>
      <c r="I51" s="48">
        <v>16</v>
      </c>
      <c r="J51" s="49">
        <f t="shared" si="33"/>
        <v>16.500247480374362</v>
      </c>
      <c r="K51" s="37">
        <f t="shared" ref="K51:K55" si="35">(0.1*J51/1000)*1000</f>
        <v>1.6500247480374364</v>
      </c>
      <c r="L51" s="50">
        <f t="shared" si="34"/>
        <v>2.6148098749055788</v>
      </c>
      <c r="M51" s="51"/>
      <c r="N51" s="52"/>
      <c r="O51" s="10">
        <f t="shared" ref="O51:O55" si="36">L51/L41</f>
        <v>1.3707238640902355</v>
      </c>
      <c r="P51" s="51"/>
      <c r="Q51" s="52"/>
      <c r="S51" s="11"/>
      <c r="T51" s="11"/>
    </row>
    <row r="52" spans="1:25" ht="15" x14ac:dyDescent="0.3">
      <c r="B52">
        <v>0.26700000000000002</v>
      </c>
      <c r="C52">
        <v>0.26400000000000001</v>
      </c>
      <c r="D52" s="34">
        <f t="shared" si="28"/>
        <v>0.26550000000000001</v>
      </c>
      <c r="E52" s="34">
        <f t="shared" si="29"/>
        <v>0.21100000000000002</v>
      </c>
      <c r="F52" s="34">
        <f t="shared" si="30"/>
        <v>-0.67571754470230727</v>
      </c>
      <c r="G52" s="35">
        <f t="shared" si="31"/>
        <v>5.6879062685920537E-2</v>
      </c>
      <c r="H52" s="34">
        <f t="shared" si="32"/>
        <v>1.1399323081687536</v>
      </c>
      <c r="I52" s="48">
        <v>16</v>
      </c>
      <c r="J52" s="49">
        <f t="shared" si="33"/>
        <v>18.238916930700057</v>
      </c>
      <c r="K52" s="37">
        <f t="shared" si="35"/>
        <v>1.8238916930700058</v>
      </c>
      <c r="L52" s="50">
        <f t="shared" si="34"/>
        <v>2.9679826130470826</v>
      </c>
      <c r="M52" s="51"/>
      <c r="N52" s="52"/>
      <c r="O52" s="10">
        <f t="shared" si="36"/>
        <v>1.7599045961746698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0.67700000000000005</v>
      </c>
      <c r="C53">
        <v>0.64500000000000002</v>
      </c>
      <c r="D53" s="34">
        <f>AVERAGE(B53:C53)</f>
        <v>0.66100000000000003</v>
      </c>
      <c r="E53" s="34">
        <f t="shared" si="29"/>
        <v>0.60650000000000004</v>
      </c>
      <c r="F53" s="34">
        <f t="shared" si="30"/>
        <v>-0.2171691947974082</v>
      </c>
      <c r="G53" s="35">
        <f t="shared" si="31"/>
        <v>0.47407938164937768</v>
      </c>
      <c r="H53" s="34">
        <f t="shared" si="32"/>
        <v>2.9790609013637908</v>
      </c>
      <c r="I53" s="48">
        <v>16</v>
      </c>
      <c r="J53" s="49">
        <f t="shared" si="33"/>
        <v>47.664974421820652</v>
      </c>
      <c r="K53" s="37">
        <f t="shared" si="35"/>
        <v>4.7664974421820654</v>
      </c>
      <c r="L53" s="50">
        <f t="shared" si="34"/>
        <v>8.5923195407705517</v>
      </c>
      <c r="M53" s="51">
        <f>AVERAGE(L53:L55)</f>
        <v>9.4005016507510017</v>
      </c>
      <c r="N53" s="52">
        <f>STDEV(L53:L55)</f>
        <v>0.76053819385729171</v>
      </c>
      <c r="O53" s="10">
        <f t="shared" si="36"/>
        <v>1.603376693751227</v>
      </c>
      <c r="P53" s="51">
        <f>AVERAGE(O53:O55)</f>
        <v>1.5471954853835275</v>
      </c>
      <c r="Q53" s="52">
        <f>STDEV(O53:O55)</f>
        <v>0.14917058805382366</v>
      </c>
      <c r="S53" s="11"/>
      <c r="T53" s="11"/>
    </row>
    <row r="54" spans="1:25" ht="15" x14ac:dyDescent="0.3">
      <c r="A54" s="53"/>
      <c r="B54">
        <v>0.76100000000000001</v>
      </c>
      <c r="C54">
        <v>0.76700000000000002</v>
      </c>
      <c r="D54" s="34">
        <f>AVERAGE(B54:C54)</f>
        <v>0.76400000000000001</v>
      </c>
      <c r="E54" s="34">
        <f t="shared" si="29"/>
        <v>0.70950000000000002</v>
      </c>
      <c r="F54" s="34">
        <f t="shared" si="30"/>
        <v>-0.14904760020650717</v>
      </c>
      <c r="G54" s="35">
        <f t="shared" si="31"/>
        <v>0.53605834416776299</v>
      </c>
      <c r="H54" s="34">
        <f t="shared" si="32"/>
        <v>3.4360410540328377</v>
      </c>
      <c r="I54" s="48">
        <v>16</v>
      </c>
      <c r="J54" s="49">
        <f t="shared" si="33"/>
        <v>54.976656864525403</v>
      </c>
      <c r="K54" s="37">
        <f t="shared" si="35"/>
        <v>5.4976656864525406</v>
      </c>
      <c r="L54" s="50">
        <f t="shared" si="34"/>
        <v>9.5070198539110073</v>
      </c>
      <c r="M54" s="51"/>
      <c r="N54" s="52"/>
      <c r="O54" s="10">
        <f t="shared" si="36"/>
        <v>1.3780920512511854</v>
      </c>
      <c r="P54" s="51"/>
      <c r="Q54" s="52"/>
      <c r="S54" s="11"/>
      <c r="T54" s="11"/>
    </row>
    <row r="55" spans="1:25" ht="15" x14ac:dyDescent="0.3">
      <c r="A55" s="54"/>
      <c r="B55">
        <v>0.83</v>
      </c>
      <c r="C55">
        <v>0.71599999999999997</v>
      </c>
      <c r="D55" s="34">
        <f>AVERAGE(B55:C55)</f>
        <v>0.77299999999999991</v>
      </c>
      <c r="E55" s="34">
        <f t="shared" si="29"/>
        <v>0.71849999999999992</v>
      </c>
      <c r="F55" s="34">
        <f t="shared" si="30"/>
        <v>-0.1435732275297556</v>
      </c>
      <c r="G55" s="35">
        <f t="shared" si="31"/>
        <v>0.54103908399015965</v>
      </c>
      <c r="H55" s="34">
        <f t="shared" si="32"/>
        <v>3.475674390939671</v>
      </c>
      <c r="I55" s="48">
        <v>16</v>
      </c>
      <c r="J55" s="49">
        <f t="shared" si="33"/>
        <v>55.610790255034736</v>
      </c>
      <c r="K55" s="37">
        <f t="shared" si="35"/>
        <v>5.5610790255034743</v>
      </c>
      <c r="L55" s="50">
        <f t="shared" si="34"/>
        <v>10.10216555757145</v>
      </c>
      <c r="M55" s="51"/>
      <c r="N55" s="52"/>
      <c r="O55" s="10">
        <f t="shared" si="36"/>
        <v>1.66011771114817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1.5208153908732605</v>
      </c>
      <c r="O58" s="51">
        <f>Q50</f>
        <v>0.20929847262388213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1.5471954853835275</v>
      </c>
      <c r="O59" s="51">
        <f>Q53</f>
        <v>0.14917058805382366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1.7859064876484612</v>
      </c>
      <c r="C65" s="51">
        <f>N40</f>
        <v>0.11224907901987223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2.7026782609013602</v>
      </c>
      <c r="C66" s="51">
        <f>N50</f>
        <v>0.23408414577724812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6.1142610911034572</v>
      </c>
      <c r="C67" s="51">
        <f>N43</f>
        <v>0.77030726326866716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9.4005016507510017</v>
      </c>
      <c r="C68" s="51">
        <f>N53</f>
        <v>0.76053819385729171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siZFAND3</vt:lpstr>
      <vt:lpstr>siZFAND6</vt:lpstr>
      <vt:lpstr>siNTP!Zone_d_impression</vt:lpstr>
      <vt:lpstr>siZFAND3!Zone_d_impression</vt:lpstr>
      <vt:lpstr>siZFAND6!Zone_d_impression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dcterms:created xsi:type="dcterms:W3CDTF">2016-03-17T14:56:32Z</dcterms:created>
  <dcterms:modified xsi:type="dcterms:W3CDTF">2016-04-19T14:16:48Z</dcterms:modified>
</cp:coreProperties>
</file>