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fils\marlene\Desktop\"/>
    </mc:Choice>
  </mc:AlternateContent>
  <bookViews>
    <workbookView xWindow="0" yWindow="0" windowWidth="28800" windowHeight="12435" activeTab="2"/>
  </bookViews>
  <sheets>
    <sheet name="siNTP" sheetId="1" r:id="rId1"/>
    <sheet name="siSSR1" sheetId="3" r:id="rId2"/>
    <sheet name="siSLC30A8" sheetId="4" r:id="rId3"/>
  </sheets>
  <externalReferences>
    <externalReference r:id="rId4"/>
  </externalReferences>
  <definedNames>
    <definedName name="_xlnm.Print_Area" localSheetId="0">siNTP!$A$6:$Q$83</definedName>
    <definedName name="_xlnm.Print_Area" localSheetId="2">siSLC30A8!$A$6:$Q$83</definedName>
    <definedName name="_xlnm.Print_Area" localSheetId="1">siSSR1!$A$6:$Q$83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4" l="1"/>
  <c r="D54" i="4"/>
  <c r="D53" i="4"/>
  <c r="D52" i="4"/>
  <c r="D51" i="4"/>
  <c r="D50" i="4"/>
  <c r="D45" i="4"/>
  <c r="D44" i="4"/>
  <c r="D43" i="4"/>
  <c r="D42" i="4"/>
  <c r="D41" i="4"/>
  <c r="D40" i="4"/>
  <c r="D36" i="4"/>
  <c r="D35" i="4"/>
  <c r="D34" i="4"/>
  <c r="D33" i="4"/>
  <c r="D32" i="4"/>
  <c r="D31" i="4"/>
  <c r="D27" i="4"/>
  <c r="D26" i="4"/>
  <c r="D25" i="4"/>
  <c r="D24" i="4"/>
  <c r="D23" i="4"/>
  <c r="D22" i="4"/>
  <c r="G13" i="4"/>
  <c r="E13" i="4"/>
  <c r="B13" i="4"/>
  <c r="G12" i="4"/>
  <c r="E12" i="4"/>
  <c r="B12" i="4"/>
  <c r="E11" i="4"/>
  <c r="B11" i="4"/>
  <c r="G11" i="4" s="1"/>
  <c r="E10" i="4"/>
  <c r="B10" i="4"/>
  <c r="G10" i="4" s="1"/>
  <c r="G9" i="4"/>
  <c r="E9" i="4"/>
  <c r="B9" i="4"/>
  <c r="E8" i="4"/>
  <c r="D55" i="3"/>
  <c r="D54" i="3"/>
  <c r="D53" i="3"/>
  <c r="D52" i="3"/>
  <c r="D51" i="3"/>
  <c r="D50" i="3"/>
  <c r="D45" i="3"/>
  <c r="D44" i="3"/>
  <c r="D43" i="3"/>
  <c r="D42" i="3"/>
  <c r="D41" i="3"/>
  <c r="D40" i="3"/>
  <c r="D36" i="3"/>
  <c r="D35" i="3"/>
  <c r="D34" i="3"/>
  <c r="D33" i="3"/>
  <c r="D32" i="3"/>
  <c r="D31" i="3"/>
  <c r="D27" i="3"/>
  <c r="D26" i="3"/>
  <c r="D25" i="3"/>
  <c r="D24" i="3"/>
  <c r="D23" i="3"/>
  <c r="D22" i="3"/>
  <c r="G13" i="3"/>
  <c r="E13" i="3"/>
  <c r="B13" i="3"/>
  <c r="G12" i="3"/>
  <c r="E12" i="3"/>
  <c r="B12" i="3"/>
  <c r="E11" i="3"/>
  <c r="B11" i="3"/>
  <c r="G11" i="3" s="1"/>
  <c r="E10" i="3"/>
  <c r="B10" i="3"/>
  <c r="G10" i="3" s="1"/>
  <c r="G9" i="3"/>
  <c r="E9" i="3"/>
  <c r="B9" i="3"/>
  <c r="E8" i="3"/>
  <c r="D55" i="1"/>
  <c r="D54" i="1"/>
  <c r="D53" i="1"/>
  <c r="D52" i="1"/>
  <c r="D51" i="1"/>
  <c r="D50" i="1"/>
  <c r="D45" i="1"/>
  <c r="D44" i="1"/>
  <c r="D43" i="1"/>
  <c r="D42" i="1"/>
  <c r="D41" i="1"/>
  <c r="D40" i="1"/>
  <c r="D36" i="1"/>
  <c r="D35" i="1"/>
  <c r="D34" i="1"/>
  <c r="D33" i="1"/>
  <c r="D32" i="1"/>
  <c r="D31" i="1"/>
  <c r="D27" i="1"/>
  <c r="D26" i="1"/>
  <c r="D25" i="1"/>
  <c r="D24" i="1"/>
  <c r="D23" i="1"/>
  <c r="D22" i="1"/>
  <c r="E13" i="1"/>
  <c r="B13" i="1"/>
  <c r="G13" i="1" s="1"/>
  <c r="E12" i="1"/>
  <c r="B12" i="1"/>
  <c r="G12" i="1" s="1"/>
  <c r="G11" i="1"/>
  <c r="E11" i="1"/>
  <c r="B11" i="1"/>
  <c r="E10" i="1"/>
  <c r="B10" i="1"/>
  <c r="G10" i="1" s="1"/>
  <c r="E9" i="1"/>
  <c r="B9" i="1"/>
  <c r="G9" i="1" s="1"/>
  <c r="E8" i="1"/>
  <c r="E54" i="1" s="1"/>
  <c r="F54" i="1" s="1"/>
  <c r="F9" i="4" l="1"/>
  <c r="H9" i="4" s="1"/>
  <c r="E45" i="4"/>
  <c r="F45" i="4" s="1"/>
  <c r="E40" i="4"/>
  <c r="F40" i="4" s="1"/>
  <c r="E24" i="4"/>
  <c r="F24" i="4" s="1"/>
  <c r="F10" i="3"/>
  <c r="H10" i="3" s="1"/>
  <c r="E32" i="3"/>
  <c r="F32" i="3" s="1"/>
  <c r="E51" i="3"/>
  <c r="F51" i="3" s="1"/>
  <c r="F9" i="3"/>
  <c r="H9" i="3" s="1"/>
  <c r="E26" i="3"/>
  <c r="F26" i="3" s="1"/>
  <c r="E40" i="3"/>
  <c r="F40" i="3" s="1"/>
  <c r="E43" i="3"/>
  <c r="F43" i="3" s="1"/>
  <c r="E42" i="3"/>
  <c r="F42" i="3" s="1"/>
  <c r="E54" i="3"/>
  <c r="F54" i="3" s="1"/>
  <c r="E52" i="3"/>
  <c r="F52" i="3" s="1"/>
  <c r="F13" i="4"/>
  <c r="H13" i="4" s="1"/>
  <c r="E34" i="4"/>
  <c r="F34" i="4" s="1"/>
  <c r="E52" i="4"/>
  <c r="F52" i="4" s="1"/>
  <c r="E42" i="4"/>
  <c r="F42" i="4" s="1"/>
  <c r="F13" i="3"/>
  <c r="H13" i="3" s="1"/>
  <c r="E24" i="3"/>
  <c r="F24" i="3" s="1"/>
  <c r="E35" i="3"/>
  <c r="F35" i="3" s="1"/>
  <c r="E45" i="3"/>
  <c r="F45" i="3" s="1"/>
  <c r="E23" i="3"/>
  <c r="F23" i="3" s="1"/>
  <c r="E41" i="3"/>
  <c r="F41" i="3" s="1"/>
  <c r="F10" i="1"/>
  <c r="H10" i="1" s="1"/>
  <c r="F11" i="4"/>
  <c r="H11" i="4" s="1"/>
  <c r="E22" i="4"/>
  <c r="F22" i="4" s="1"/>
  <c r="E25" i="4"/>
  <c r="F25" i="4" s="1"/>
  <c r="E31" i="4"/>
  <c r="F31" i="4" s="1"/>
  <c r="E50" i="4"/>
  <c r="F50" i="4" s="1"/>
  <c r="E53" i="4"/>
  <c r="F53" i="4" s="1"/>
  <c r="E23" i="4"/>
  <c r="F23" i="4" s="1"/>
  <c r="E26" i="4"/>
  <c r="F26" i="4" s="1"/>
  <c r="E32" i="4"/>
  <c r="F32" i="4" s="1"/>
  <c r="E35" i="4"/>
  <c r="F35" i="4" s="1"/>
  <c r="E41" i="4"/>
  <c r="F41" i="4" s="1"/>
  <c r="E43" i="4"/>
  <c r="F43" i="4" s="1"/>
  <c r="E51" i="4"/>
  <c r="F51" i="4" s="1"/>
  <c r="E54" i="4"/>
  <c r="F54" i="4" s="1"/>
  <c r="F10" i="4"/>
  <c r="H10" i="4" s="1"/>
  <c r="F12" i="4"/>
  <c r="H12" i="4" s="1"/>
  <c r="E27" i="4"/>
  <c r="F27" i="4" s="1"/>
  <c r="E33" i="4"/>
  <c r="F33" i="4" s="1"/>
  <c r="E36" i="4"/>
  <c r="F36" i="4" s="1"/>
  <c r="E44" i="4"/>
  <c r="F44" i="4" s="1"/>
  <c r="E55" i="4"/>
  <c r="F55" i="4" s="1"/>
  <c r="F12" i="1"/>
  <c r="H12" i="1" s="1"/>
  <c r="E32" i="1"/>
  <c r="F32" i="1" s="1"/>
  <c r="E55" i="1"/>
  <c r="F55" i="1" s="1"/>
  <c r="E22" i="1"/>
  <c r="F22" i="1" s="1"/>
  <c r="F11" i="1"/>
  <c r="H11" i="1" s="1"/>
  <c r="F13" i="1"/>
  <c r="H13" i="1" s="1"/>
  <c r="E31" i="1"/>
  <c r="F31" i="1" s="1"/>
  <c r="E35" i="1"/>
  <c r="F35" i="1" s="1"/>
  <c r="E36" i="1"/>
  <c r="F36" i="1" s="1"/>
  <c r="E25" i="1"/>
  <c r="F25" i="1" s="1"/>
  <c r="E51" i="1"/>
  <c r="F51" i="1" s="1"/>
  <c r="F9" i="1"/>
  <c r="H9" i="1" s="1"/>
  <c r="E23" i="1"/>
  <c r="F23" i="1" s="1"/>
  <c r="E27" i="1"/>
  <c r="F27" i="1" s="1"/>
  <c r="E34" i="1"/>
  <c r="F34" i="1" s="1"/>
  <c r="E41" i="1"/>
  <c r="F41" i="1" s="1"/>
  <c r="E34" i="3"/>
  <c r="F34" i="3" s="1"/>
  <c r="E27" i="3"/>
  <c r="F27" i="3" s="1"/>
  <c r="E33" i="3"/>
  <c r="F33" i="3" s="1"/>
  <c r="E36" i="3"/>
  <c r="F36" i="3" s="1"/>
  <c r="E44" i="3"/>
  <c r="F44" i="3" s="1"/>
  <c r="E55" i="3"/>
  <c r="F55" i="3" s="1"/>
  <c r="F11" i="3"/>
  <c r="H11" i="3" s="1"/>
  <c r="E22" i="3"/>
  <c r="F22" i="3" s="1"/>
  <c r="E25" i="3"/>
  <c r="F25" i="3" s="1"/>
  <c r="E31" i="3"/>
  <c r="F31" i="3" s="1"/>
  <c r="E50" i="3"/>
  <c r="F50" i="3" s="1"/>
  <c r="E53" i="3"/>
  <c r="F53" i="3" s="1"/>
  <c r="F12" i="3"/>
  <c r="H12" i="3" s="1"/>
  <c r="E24" i="1"/>
  <c r="F24" i="1" s="1"/>
  <c r="E42" i="1"/>
  <c r="F42" i="1" s="1"/>
  <c r="E43" i="1"/>
  <c r="F43" i="1" s="1"/>
  <c r="E52" i="1"/>
  <c r="F52" i="1" s="1"/>
  <c r="E53" i="1"/>
  <c r="F53" i="1" s="1"/>
  <c r="E26" i="1"/>
  <c r="F26" i="1" s="1"/>
  <c r="E33" i="1"/>
  <c r="F33" i="1" s="1"/>
  <c r="E40" i="1"/>
  <c r="F40" i="1" s="1"/>
  <c r="E44" i="1"/>
  <c r="F44" i="1" s="1"/>
  <c r="E45" i="1"/>
  <c r="F45" i="1" s="1"/>
  <c r="E50" i="1"/>
  <c r="F50" i="1" s="1"/>
  <c r="B15" i="4" l="1"/>
  <c r="B16" i="1"/>
  <c r="G36" i="1" s="1"/>
  <c r="H36" i="1" s="1"/>
  <c r="J36" i="1" s="1"/>
  <c r="K36" i="1" s="1"/>
  <c r="B15" i="1"/>
  <c r="G41" i="1" s="1"/>
  <c r="H41" i="1" s="1"/>
  <c r="J41" i="1" s="1"/>
  <c r="K41" i="1" s="1"/>
  <c r="B16" i="4"/>
  <c r="B16" i="3"/>
  <c r="B15" i="3"/>
  <c r="G42" i="4" l="1"/>
  <c r="H42" i="4" s="1"/>
  <c r="J42" i="4" s="1"/>
  <c r="K42" i="4" s="1"/>
  <c r="G23" i="1"/>
  <c r="H23" i="1" s="1"/>
  <c r="J23" i="1" s="1"/>
  <c r="K23" i="1" s="1"/>
  <c r="G42" i="1"/>
  <c r="H42" i="1" s="1"/>
  <c r="J42" i="1" s="1"/>
  <c r="K42" i="1" s="1"/>
  <c r="G25" i="1"/>
  <c r="H25" i="1" s="1"/>
  <c r="J25" i="1" s="1"/>
  <c r="K25" i="1" s="1"/>
  <c r="G33" i="1"/>
  <c r="H33" i="1" s="1"/>
  <c r="J33" i="1" s="1"/>
  <c r="K33" i="1" s="1"/>
  <c r="G34" i="1"/>
  <c r="H34" i="1" s="1"/>
  <c r="J34" i="1" s="1"/>
  <c r="K34" i="1" s="1"/>
  <c r="L34" i="1" s="1"/>
  <c r="M34" i="1" s="1"/>
  <c r="G31" i="1"/>
  <c r="H31" i="1" s="1"/>
  <c r="J31" i="1" s="1"/>
  <c r="K31" i="1" s="1"/>
  <c r="L31" i="1" s="1"/>
  <c r="M31" i="1" s="1"/>
  <c r="G52" i="1"/>
  <c r="H52" i="1" s="1"/>
  <c r="J52" i="1" s="1"/>
  <c r="K52" i="1" s="1"/>
  <c r="G35" i="1"/>
  <c r="H35" i="1" s="1"/>
  <c r="J35" i="1" s="1"/>
  <c r="K35" i="1" s="1"/>
  <c r="G55" i="1"/>
  <c r="H55" i="1" s="1"/>
  <c r="J55" i="1" s="1"/>
  <c r="K55" i="1" s="1"/>
  <c r="L36" i="1" s="1"/>
  <c r="M36" i="1" s="1"/>
  <c r="G50" i="1"/>
  <c r="H50" i="1" s="1"/>
  <c r="J50" i="1" s="1"/>
  <c r="K50" i="1" s="1"/>
  <c r="G51" i="1"/>
  <c r="H51" i="1" s="1"/>
  <c r="J51" i="1" s="1"/>
  <c r="K51" i="1" s="1"/>
  <c r="G32" i="1"/>
  <c r="H32" i="1" s="1"/>
  <c r="J32" i="1" s="1"/>
  <c r="K32" i="1" s="1"/>
  <c r="G40" i="1"/>
  <c r="H40" i="1" s="1"/>
  <c r="J40" i="1" s="1"/>
  <c r="K40" i="1" s="1"/>
  <c r="G24" i="1"/>
  <c r="H24" i="1" s="1"/>
  <c r="J24" i="1" s="1"/>
  <c r="K24" i="1" s="1"/>
  <c r="L24" i="1" s="1"/>
  <c r="M24" i="1" s="1"/>
  <c r="G22" i="1"/>
  <c r="H22" i="1" s="1"/>
  <c r="J22" i="1" s="1"/>
  <c r="K22" i="1" s="1"/>
  <c r="G53" i="1"/>
  <c r="H53" i="1" s="1"/>
  <c r="J53" i="1" s="1"/>
  <c r="K53" i="1" s="1"/>
  <c r="G26" i="1"/>
  <c r="H26" i="1" s="1"/>
  <c r="J26" i="1" s="1"/>
  <c r="K26" i="1" s="1"/>
  <c r="G43" i="1"/>
  <c r="H43" i="1" s="1"/>
  <c r="J43" i="1" s="1"/>
  <c r="K43" i="1" s="1"/>
  <c r="G44" i="1"/>
  <c r="H44" i="1" s="1"/>
  <c r="J44" i="1" s="1"/>
  <c r="K44" i="1" s="1"/>
  <c r="G45" i="1"/>
  <c r="H45" i="1" s="1"/>
  <c r="J45" i="1" s="1"/>
  <c r="K45" i="1" s="1"/>
  <c r="G27" i="1"/>
  <c r="H27" i="1" s="1"/>
  <c r="J27" i="1" s="1"/>
  <c r="K27" i="1" s="1"/>
  <c r="L27" i="1" s="1"/>
  <c r="M27" i="1" s="1"/>
  <c r="G54" i="1"/>
  <c r="H54" i="1" s="1"/>
  <c r="J54" i="1" s="1"/>
  <c r="K54" i="1" s="1"/>
  <c r="L35" i="1" s="1"/>
  <c r="M35" i="1" s="1"/>
  <c r="G33" i="4"/>
  <c r="H33" i="4" s="1"/>
  <c r="J33" i="4" s="1"/>
  <c r="K33" i="4" s="1"/>
  <c r="G44" i="4"/>
  <c r="H44" i="4" s="1"/>
  <c r="J44" i="4" s="1"/>
  <c r="K44" i="4" s="1"/>
  <c r="G23" i="4"/>
  <c r="H23" i="4" s="1"/>
  <c r="J23" i="4" s="1"/>
  <c r="K23" i="4" s="1"/>
  <c r="G34" i="4"/>
  <c r="H34" i="4" s="1"/>
  <c r="J34" i="4" s="1"/>
  <c r="K34" i="4" s="1"/>
  <c r="G31" i="4"/>
  <c r="H31" i="4" s="1"/>
  <c r="J31" i="4" s="1"/>
  <c r="K31" i="4" s="1"/>
  <c r="G43" i="4"/>
  <c r="H43" i="4" s="1"/>
  <c r="J43" i="4" s="1"/>
  <c r="K43" i="4" s="1"/>
  <c r="G54" i="4"/>
  <c r="H54" i="4" s="1"/>
  <c r="J54" i="4" s="1"/>
  <c r="K54" i="4" s="1"/>
  <c r="G22" i="4"/>
  <c r="H22" i="4" s="1"/>
  <c r="J22" i="4" s="1"/>
  <c r="K22" i="4" s="1"/>
  <c r="G55" i="4"/>
  <c r="H55" i="4" s="1"/>
  <c r="J55" i="4" s="1"/>
  <c r="K55" i="4" s="1"/>
  <c r="G53" i="4"/>
  <c r="H53" i="4" s="1"/>
  <c r="J53" i="4" s="1"/>
  <c r="K53" i="4" s="1"/>
  <c r="G36" i="4"/>
  <c r="H36" i="4" s="1"/>
  <c r="J36" i="4" s="1"/>
  <c r="K36" i="4" s="1"/>
  <c r="G50" i="4"/>
  <c r="H50" i="4" s="1"/>
  <c r="J50" i="4" s="1"/>
  <c r="K50" i="4" s="1"/>
  <c r="G24" i="4"/>
  <c r="H24" i="4" s="1"/>
  <c r="J24" i="4" s="1"/>
  <c r="K24" i="4" s="1"/>
  <c r="G41" i="4"/>
  <c r="H41" i="4" s="1"/>
  <c r="J41" i="4" s="1"/>
  <c r="K41" i="4" s="1"/>
  <c r="G52" i="4"/>
  <c r="H52" i="4" s="1"/>
  <c r="J52" i="4" s="1"/>
  <c r="K52" i="4" s="1"/>
  <c r="G32" i="4"/>
  <c r="H32" i="4" s="1"/>
  <c r="J32" i="4" s="1"/>
  <c r="K32" i="4" s="1"/>
  <c r="G25" i="4"/>
  <c r="H25" i="4" s="1"/>
  <c r="J25" i="4" s="1"/>
  <c r="K25" i="4" s="1"/>
  <c r="G26" i="4"/>
  <c r="H26" i="4" s="1"/>
  <c r="J26" i="4" s="1"/>
  <c r="K26" i="4" s="1"/>
  <c r="G35" i="4"/>
  <c r="H35" i="4" s="1"/>
  <c r="J35" i="4" s="1"/>
  <c r="K35" i="4" s="1"/>
  <c r="L35" i="4" s="1"/>
  <c r="M35" i="4" s="1"/>
  <c r="G45" i="4"/>
  <c r="H45" i="4" s="1"/>
  <c r="J45" i="4" s="1"/>
  <c r="K45" i="4" s="1"/>
  <c r="G27" i="4"/>
  <c r="H27" i="4" s="1"/>
  <c r="J27" i="4" s="1"/>
  <c r="K27" i="4" s="1"/>
  <c r="G40" i="4"/>
  <c r="H40" i="4" s="1"/>
  <c r="J40" i="4" s="1"/>
  <c r="K40" i="4" s="1"/>
  <c r="G51" i="4"/>
  <c r="H51" i="4" s="1"/>
  <c r="J51" i="4" s="1"/>
  <c r="K51" i="4" s="1"/>
  <c r="G42" i="3"/>
  <c r="H42" i="3" s="1"/>
  <c r="J42" i="3" s="1"/>
  <c r="K42" i="3" s="1"/>
  <c r="G36" i="3"/>
  <c r="H36" i="3" s="1"/>
  <c r="J36" i="3" s="1"/>
  <c r="K36" i="3" s="1"/>
  <c r="G33" i="3"/>
  <c r="H33" i="3" s="1"/>
  <c r="J33" i="3" s="1"/>
  <c r="K33" i="3" s="1"/>
  <c r="G52" i="3"/>
  <c r="H52" i="3" s="1"/>
  <c r="J52" i="3" s="1"/>
  <c r="K52" i="3" s="1"/>
  <c r="G41" i="3"/>
  <c r="H41" i="3" s="1"/>
  <c r="J41" i="3" s="1"/>
  <c r="K41" i="3" s="1"/>
  <c r="G51" i="3"/>
  <c r="H51" i="3" s="1"/>
  <c r="J51" i="3" s="1"/>
  <c r="K51" i="3" s="1"/>
  <c r="G35" i="3"/>
  <c r="H35" i="3" s="1"/>
  <c r="J35" i="3" s="1"/>
  <c r="K35" i="3" s="1"/>
  <c r="G32" i="3"/>
  <c r="H32" i="3" s="1"/>
  <c r="J32" i="3" s="1"/>
  <c r="K32" i="3" s="1"/>
  <c r="G43" i="3"/>
  <c r="H43" i="3" s="1"/>
  <c r="J43" i="3" s="1"/>
  <c r="K43" i="3" s="1"/>
  <c r="G24" i="3"/>
  <c r="H24" i="3" s="1"/>
  <c r="J24" i="3" s="1"/>
  <c r="K24" i="3" s="1"/>
  <c r="G23" i="3"/>
  <c r="H23" i="3" s="1"/>
  <c r="J23" i="3" s="1"/>
  <c r="K23" i="3" s="1"/>
  <c r="G34" i="3"/>
  <c r="H34" i="3" s="1"/>
  <c r="J34" i="3" s="1"/>
  <c r="K34" i="3" s="1"/>
  <c r="G53" i="3"/>
  <c r="H53" i="3" s="1"/>
  <c r="J53" i="3" s="1"/>
  <c r="K53" i="3" s="1"/>
  <c r="G50" i="3"/>
  <c r="H50" i="3" s="1"/>
  <c r="J50" i="3" s="1"/>
  <c r="K50" i="3" s="1"/>
  <c r="G26" i="3"/>
  <c r="H26" i="3" s="1"/>
  <c r="J26" i="3" s="1"/>
  <c r="K26" i="3" s="1"/>
  <c r="G55" i="3"/>
  <c r="H55" i="3" s="1"/>
  <c r="J55" i="3" s="1"/>
  <c r="K55" i="3" s="1"/>
  <c r="G25" i="3"/>
  <c r="H25" i="3" s="1"/>
  <c r="J25" i="3" s="1"/>
  <c r="K25" i="3" s="1"/>
  <c r="G44" i="3"/>
  <c r="H44" i="3" s="1"/>
  <c r="J44" i="3" s="1"/>
  <c r="K44" i="3" s="1"/>
  <c r="G22" i="3"/>
  <c r="H22" i="3" s="1"/>
  <c r="J22" i="3" s="1"/>
  <c r="K22" i="3" s="1"/>
  <c r="G40" i="3"/>
  <c r="H40" i="3" s="1"/>
  <c r="J40" i="3" s="1"/>
  <c r="K40" i="3" s="1"/>
  <c r="G31" i="3"/>
  <c r="H31" i="3" s="1"/>
  <c r="J31" i="3" s="1"/>
  <c r="K31" i="3" s="1"/>
  <c r="G27" i="3"/>
  <c r="H27" i="3" s="1"/>
  <c r="J27" i="3" s="1"/>
  <c r="K27" i="3" s="1"/>
  <c r="G45" i="3"/>
  <c r="H45" i="3" s="1"/>
  <c r="J45" i="3" s="1"/>
  <c r="K45" i="3" s="1"/>
  <c r="G54" i="3"/>
  <c r="H54" i="3" s="1"/>
  <c r="J54" i="3" s="1"/>
  <c r="K54" i="3" s="1"/>
  <c r="L22" i="1" l="1"/>
  <c r="M22" i="1" s="1"/>
  <c r="L32" i="1"/>
  <c r="M32" i="1" s="1"/>
  <c r="L25" i="1"/>
  <c r="M25" i="1" s="1"/>
  <c r="L27" i="4"/>
  <c r="M27" i="4" s="1"/>
  <c r="L22" i="4"/>
  <c r="M22" i="4" s="1"/>
  <c r="L34" i="4"/>
  <c r="M34" i="4" s="1"/>
  <c r="L23" i="1"/>
  <c r="M23" i="1" s="1"/>
  <c r="L26" i="1"/>
  <c r="M26" i="1" s="1"/>
  <c r="L33" i="1"/>
  <c r="M33" i="1" s="1"/>
  <c r="L31" i="4"/>
  <c r="M31" i="4" s="1"/>
  <c r="L32" i="4"/>
  <c r="L51" i="4" s="1"/>
  <c r="L33" i="4"/>
  <c r="L52" i="4" s="1"/>
  <c r="M33" i="4"/>
  <c r="L25" i="4"/>
  <c r="M25" i="4" s="1"/>
  <c r="L36" i="4"/>
  <c r="M36" i="4" s="1"/>
  <c r="L26" i="4"/>
  <c r="M26" i="4" s="1"/>
  <c r="L23" i="4"/>
  <c r="M23" i="4" s="1"/>
  <c r="L42" i="1"/>
  <c r="M32" i="4"/>
  <c r="L24" i="4"/>
  <c r="L53" i="1"/>
  <c r="L54" i="1"/>
  <c r="L50" i="4"/>
  <c r="L25" i="3"/>
  <c r="M25" i="3" s="1"/>
  <c r="L22" i="3"/>
  <c r="M22" i="3" s="1"/>
  <c r="L26" i="3"/>
  <c r="M26" i="3" s="1"/>
  <c r="L23" i="3"/>
  <c r="M23" i="3" s="1"/>
  <c r="L33" i="3"/>
  <c r="M33" i="3" s="1"/>
  <c r="L24" i="3"/>
  <c r="M24" i="3" s="1"/>
  <c r="L36" i="3"/>
  <c r="M36" i="3" s="1"/>
  <c r="L35" i="3"/>
  <c r="M35" i="3" s="1"/>
  <c r="L54" i="4"/>
  <c r="L45" i="4"/>
  <c r="L53" i="4"/>
  <c r="L44" i="4"/>
  <c r="L31" i="3"/>
  <c r="M31" i="3" s="1"/>
  <c r="L34" i="3"/>
  <c r="M34" i="3" s="1"/>
  <c r="L32" i="3"/>
  <c r="M32" i="3" s="1"/>
  <c r="L27" i="3"/>
  <c r="M27" i="3" s="1"/>
  <c r="L50" i="1"/>
  <c r="L41" i="1"/>
  <c r="L45" i="1"/>
  <c r="L55" i="1"/>
  <c r="L43" i="1"/>
  <c r="L40" i="1" l="1"/>
  <c r="M40" i="1" s="1"/>
  <c r="B65" i="1" s="1"/>
  <c r="L51" i="1"/>
  <c r="O51" i="1" s="1"/>
  <c r="L55" i="4"/>
  <c r="O55" i="4" s="1"/>
  <c r="L40" i="4"/>
  <c r="L44" i="1"/>
  <c r="O54" i="1"/>
  <c r="L52" i="1"/>
  <c r="O52" i="1" s="1"/>
  <c r="L41" i="4"/>
  <c r="O51" i="4" s="1"/>
  <c r="L43" i="4"/>
  <c r="N43" i="4" s="1"/>
  <c r="C67" i="4" s="1"/>
  <c r="L43" i="3"/>
  <c r="N50" i="4"/>
  <c r="C66" i="4" s="1"/>
  <c r="L53" i="3"/>
  <c r="M24" i="4"/>
  <c r="L42" i="4"/>
  <c r="N40" i="4" s="1"/>
  <c r="C65" i="4" s="1"/>
  <c r="L52" i="3"/>
  <c r="O50" i="4"/>
  <c r="M50" i="4"/>
  <c r="B66" i="4" s="1"/>
  <c r="O54" i="4"/>
  <c r="O55" i="1"/>
  <c r="L42" i="3"/>
  <c r="L40" i="3"/>
  <c r="N40" i="3" s="1"/>
  <c r="C65" i="3" s="1"/>
  <c r="L44" i="3"/>
  <c r="L55" i="3"/>
  <c r="L41" i="3"/>
  <c r="L54" i="3"/>
  <c r="L50" i="3"/>
  <c r="M53" i="4"/>
  <c r="B68" i="4" s="1"/>
  <c r="N53" i="4"/>
  <c r="C68" i="4" s="1"/>
  <c r="L45" i="3"/>
  <c r="L51" i="3"/>
  <c r="N53" i="1"/>
  <c r="C68" i="1" s="1"/>
  <c r="N50" i="1"/>
  <c r="C66" i="1" s="1"/>
  <c r="O50" i="1"/>
  <c r="M53" i="1"/>
  <c r="B68" i="1" s="1"/>
  <c r="N40" i="1"/>
  <c r="C65" i="1" s="1"/>
  <c r="N43" i="1"/>
  <c r="C67" i="1" s="1"/>
  <c r="M43" i="1"/>
  <c r="B67" i="1" s="1"/>
  <c r="O53" i="1"/>
  <c r="M50" i="1" l="1"/>
  <c r="B66" i="1" s="1"/>
  <c r="O53" i="4"/>
  <c r="O53" i="3"/>
  <c r="P53" i="3" s="1"/>
  <c r="N59" i="3" s="1"/>
  <c r="M53" i="3"/>
  <c r="B68" i="3" s="1"/>
  <c r="M43" i="4"/>
  <c r="B67" i="4" s="1"/>
  <c r="O52" i="3"/>
  <c r="N53" i="3"/>
  <c r="C68" i="3" s="1"/>
  <c r="O54" i="3"/>
  <c r="O55" i="3"/>
  <c r="O52" i="4"/>
  <c r="Q50" i="4" s="1"/>
  <c r="O58" i="4" s="1"/>
  <c r="M40" i="4"/>
  <c r="B65" i="4" s="1"/>
  <c r="N43" i="3"/>
  <c r="C67" i="3" s="1"/>
  <c r="M50" i="3"/>
  <c r="B66" i="3" s="1"/>
  <c r="O50" i="3"/>
  <c r="Q50" i="3" s="1"/>
  <c r="O58" i="3" s="1"/>
  <c r="P50" i="4"/>
  <c r="N58" i="4" s="1"/>
  <c r="M40" i="3"/>
  <c r="B65" i="3" s="1"/>
  <c r="O51" i="3"/>
  <c r="Q53" i="4"/>
  <c r="O59" i="4" s="1"/>
  <c r="P53" i="4"/>
  <c r="N59" i="4" s="1"/>
  <c r="N50" i="3"/>
  <c r="C66" i="3" s="1"/>
  <c r="M43" i="3"/>
  <c r="B67" i="3" s="1"/>
  <c r="Q50" i="1"/>
  <c r="O58" i="1" s="1"/>
  <c r="P50" i="1"/>
  <c r="N58" i="1" s="1"/>
  <c r="Q53" i="1"/>
  <c r="O59" i="1" s="1"/>
  <c r="P53" i="1"/>
  <c r="N59" i="1" s="1"/>
  <c r="Q53" i="3" l="1"/>
  <c r="O59" i="3" s="1"/>
  <c r="P50" i="3"/>
  <c r="N58" i="3" s="1"/>
</calcChain>
</file>

<file path=xl/sharedStrings.xml><?xml version="1.0" encoding="utf-8"?>
<sst xmlns="http://schemas.openxmlformats.org/spreadsheetml/2006/main" count="300" uniqueCount="44">
  <si>
    <t>Date</t>
  </si>
  <si>
    <t>passage</t>
  </si>
  <si>
    <t>viabilité</t>
  </si>
  <si>
    <t>operateur</t>
  </si>
  <si>
    <t>Marlene</t>
  </si>
  <si>
    <t>J0</t>
  </si>
  <si>
    <t>J3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</si>
  <si>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</si>
  <si>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</si>
  <si>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</si>
  <si>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</si>
  <si>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</si>
  <si>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</si>
  <si>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</si>
  <si>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</si>
  <si>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</si>
  <si>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</si>
  <si>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</si>
  <si>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</si>
  <si>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</si>
  <si>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</si>
  <si>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</si>
  <si>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</si>
  <si>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</si>
  <si>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</si>
  <si>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</si>
  <si>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</si>
  <si>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</si>
  <si>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</si>
  <si>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</si>
  <si>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</si>
  <si>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</si>
  <si>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</si>
  <si>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</si>
  <si>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</si>
  <si>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</si>
  <si>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</si>
  <si>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</si>
  <si>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</si>
  <si>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</si>
  <si>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11mM/0,5mM</t>
  </si>
  <si>
    <t>Fold change</t>
  </si>
  <si>
    <t>Mean</t>
  </si>
  <si>
    <t>ectype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</si>
</sst>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sz val="10"/>
      <name val="Comic Sans MS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78">
    <xf numFmtId="0" fontId="0" fillId="0" borderId="0" xfId="0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Protection="1">
      <protection locked="0"/>
    </xf>
    <xf numFmtId="0" fontId="2" fillId="0" borderId="0" xfId="0" applyFont="1" applyBorder="1" applyAlignment="1">
      <alignment horizontal="center"/>
    </xf>
    <xf numFmtId="0" fontId="2" fillId="0" borderId="0" xfId="1" applyFont="1" applyAlignment="1">
      <alignment horizontal="left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5" fillId="0" borderId="0" xfId="1"/>
    <xf numFmtId="0" fontId="2" fillId="0" borderId="1" xfId="1" applyFont="1" applyBorder="1" applyAlignment="1">
      <alignment horizontal="left"/>
    </xf>
    <xf numFmtId="0" fontId="6" fillId="0" borderId="1" xfId="1" applyFont="1" applyBorder="1" applyAlignment="1" applyProtection="1">
      <alignment horizontal="center"/>
    </xf>
    <xf numFmtId="0" fontId="6" fillId="0" borderId="3" xfId="1" applyFont="1" applyBorder="1" applyAlignment="1" applyProtection="1">
      <alignment horizontal="center"/>
      <protection locked="0"/>
    </xf>
    <xf numFmtId="0" fontId="6" fillId="0" borderId="4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0" fontId="1" fillId="0" borderId="0" xfId="2" applyFill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8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8" fillId="2" borderId="0" xfId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2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1" applyFont="1" applyFill="1" applyAlignment="1">
      <alignment horizontal="center"/>
    </xf>
    <xf numFmtId="165" fontId="2" fillId="0" borderId="0" xfId="1" applyNumberFormat="1" applyFont="1" applyFill="1" applyAlignment="1">
      <alignment horizontal="center"/>
    </xf>
    <xf numFmtId="165" fontId="8" fillId="0" borderId="0" xfId="1" applyNumberFormat="1" applyFont="1" applyAlignment="1">
      <alignment horizontal="center"/>
    </xf>
    <xf numFmtId="2" fontId="10" fillId="0" borderId="5" xfId="1" applyNumberFormat="1" applyFont="1" applyBorder="1" applyAlignment="1">
      <alignment horizontal="center"/>
    </xf>
    <xf numFmtId="2" fontId="2" fillId="0" borderId="6" xfId="1" applyNumberFormat="1" applyFont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1" fontId="2" fillId="0" borderId="0" xfId="1" applyNumberFormat="1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0" borderId="5" xfId="1" applyNumberFormat="1" applyFont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2" fontId="8" fillId="0" borderId="6" xfId="1" applyNumberFormat="1" applyFont="1" applyBorder="1" applyAlignment="1">
      <alignment horizontal="center"/>
    </xf>
    <xf numFmtId="0" fontId="2" fillId="0" borderId="9" xfId="1" applyFont="1" applyBorder="1" applyAlignment="1">
      <alignment horizontal="left"/>
    </xf>
    <xf numFmtId="0" fontId="2" fillId="0" borderId="10" xfId="1" applyFont="1" applyBorder="1" applyAlignment="1">
      <alignment horizontal="left"/>
    </xf>
    <xf numFmtId="1" fontId="2" fillId="0" borderId="0" xfId="1" applyNumberFormat="1" applyFont="1" applyBorder="1" applyAlignment="1">
      <alignment horizontal="center"/>
    </xf>
    <xf numFmtId="0" fontId="8" fillId="0" borderId="0" xfId="1" applyFont="1" applyFill="1" applyAlignment="1">
      <alignment horizontal="left"/>
    </xf>
    <xf numFmtId="0" fontId="8" fillId="0" borderId="11" xfId="1" applyFont="1" applyBorder="1" applyAlignment="1">
      <alignment horizontal="center"/>
    </xf>
    <xf numFmtId="2" fontId="8" fillId="0" borderId="11" xfId="1" applyNumberFormat="1" applyFont="1" applyBorder="1" applyAlignment="1">
      <alignment horizontal="center"/>
    </xf>
    <xf numFmtId="0" fontId="2" fillId="0" borderId="5" xfId="1" applyFont="1" applyBorder="1" applyAlignment="1">
      <alignment horizontal="left"/>
    </xf>
    <xf numFmtId="0" fontId="9" fillId="0" borderId="0" xfId="1" applyFont="1" applyAlignment="1">
      <alignment horizontal="left"/>
    </xf>
    <xf numFmtId="0" fontId="2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left"/>
    </xf>
    <xf numFmtId="2" fontId="2" fillId="0" borderId="0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8" fillId="0" borderId="0" xfId="1" applyFont="1" applyBorder="1" applyAlignment="1">
      <alignment horizontal="center"/>
    </xf>
    <xf numFmtId="2" fontId="8" fillId="0" borderId="0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14" fontId="8" fillId="0" borderId="0" xfId="1" applyNumberFormat="1" applyFont="1" applyBorder="1" applyAlignment="1">
      <alignment horizontal="center"/>
    </xf>
    <xf numFmtId="1" fontId="2" fillId="0" borderId="0" xfId="1" applyNumberFormat="1" applyFont="1" applyAlignment="1">
      <alignment horizontal="center"/>
    </xf>
    <xf numFmtId="0" fontId="2" fillId="0" borderId="11" xfId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3">
    <cellStyle name="Normal" xfId="0" builtinId="0"/>
    <cellStyle name="Normal 2 2" xfId="2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-1.530177984021837</c:v>
                </c:pt>
                <c:pt idx="1">
                  <c:v>-0.97469413473522981</c:v>
                </c:pt>
                <c:pt idx="2">
                  <c:v>-0.51927462101151234</c:v>
                </c:pt>
                <c:pt idx="3">
                  <c:v>5.1805125037803143E-3</c:v>
                </c:pt>
                <c:pt idx="4">
                  <c:v>0.27841060147581598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49136"/>
        <c:axId val="120977752"/>
      </c:scatterChart>
      <c:valAx>
        <c:axId val="2362491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0977752"/>
        <c:crosses val="autoZero"/>
        <c:crossBetween val="midCat"/>
      </c:valAx>
      <c:valAx>
        <c:axId val="12097775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362491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0.22016788906953544</c:v>
                  </c:pt>
                  <c:pt idx="1">
                    <c:v>0.10957172944726755</c:v>
                  </c:pt>
                  <c:pt idx="2">
                    <c:v>0.1534193128560504</c:v>
                  </c:pt>
                  <c:pt idx="3">
                    <c:v>0.57338043863754751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0.22016788906953544</c:v>
                  </c:pt>
                  <c:pt idx="1">
                    <c:v>0.10957172944726755</c:v>
                  </c:pt>
                  <c:pt idx="2">
                    <c:v>0.1534193128560504</c:v>
                  </c:pt>
                  <c:pt idx="3">
                    <c:v>0.57338043863754751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0.84479673602426375</c:v>
                </c:pt>
                <c:pt idx="1">
                  <c:v>1.6432581102185864</c:v>
                </c:pt>
                <c:pt idx="2">
                  <c:v>1.7323605893488747</c:v>
                </c:pt>
                <c:pt idx="3">
                  <c:v>3.6257456024986183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48744"/>
        <c:axId val="204596816"/>
      </c:barChart>
      <c:catAx>
        <c:axId val="23624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4596816"/>
        <c:crosses val="autoZero"/>
        <c:auto val="1"/>
        <c:lblAlgn val="ctr"/>
        <c:lblOffset val="100"/>
        <c:noMultiLvlLbl val="0"/>
      </c:catAx>
      <c:valAx>
        <c:axId val="2045968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362487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0.43208001389660727</c:v>
                  </c:pt>
                  <c:pt idx="1">
                    <c:v>0.44993098724920383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0.43208001389660727</c:v>
                  </c:pt>
                  <c:pt idx="1">
                    <c:v>0.44993098724920383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2.019449222232824</c:v>
                </c:pt>
                <c:pt idx="1">
                  <c:v>2.1126393865514643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96032"/>
        <c:axId val="204595640"/>
      </c:barChart>
      <c:catAx>
        <c:axId val="20459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4595640"/>
        <c:crosses val="autoZero"/>
        <c:auto val="1"/>
        <c:lblAlgn val="ctr"/>
        <c:lblOffset val="100"/>
        <c:noMultiLvlLbl val="0"/>
      </c:catAx>
      <c:valAx>
        <c:axId val="2045956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45960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siSSR1!$G$9:$G$13</c:f>
              <c:numCache>
                <c:formatCode>0.00</c:formatCode>
                <c:ptCount val="5"/>
                <c:pt idx="0">
                  <c:v>-0.85930071603316016</c:v>
                </c:pt>
                <c:pt idx="1">
                  <c:v>-0.34053853694765485</c:v>
                </c:pt>
                <c:pt idx="2">
                  <c:v>0.13103255300924463</c:v>
                </c:pt>
                <c:pt idx="3">
                  <c:v>0.65110938868757939</c:v>
                </c:pt>
                <c:pt idx="4">
                  <c:v>0.96868593733159802</c:v>
                </c:pt>
              </c:numCache>
            </c:numRef>
          </c:xVal>
          <c:yVal>
            <c:numRef>
              <c:f>siSSR1!$H$9:$H$13</c:f>
              <c:numCache>
                <c:formatCode>0.00</c:formatCode>
                <c:ptCount val="5"/>
                <c:pt idx="0">
                  <c:v>-1.6108339156354676</c:v>
                </c:pt>
                <c:pt idx="1">
                  <c:v>-1.0530567293021744</c:v>
                </c:pt>
                <c:pt idx="2">
                  <c:v>-0.55206713440781985</c:v>
                </c:pt>
                <c:pt idx="3">
                  <c:v>-2.6641200113602319E-2</c:v>
                </c:pt>
                <c:pt idx="4">
                  <c:v>0.2303211689190785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80976"/>
        <c:axId val="240181368"/>
      </c:scatterChart>
      <c:valAx>
        <c:axId val="2401809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40181368"/>
        <c:crosses val="autoZero"/>
        <c:crossBetween val="midCat"/>
      </c:valAx>
      <c:valAx>
        <c:axId val="24018136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401809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siSSR1!$C$65:$C$68</c:f>
                <c:numCache>
                  <c:formatCode>General</c:formatCode>
                  <c:ptCount val="4"/>
                  <c:pt idx="0">
                    <c:v>0.21239656735706045</c:v>
                  </c:pt>
                  <c:pt idx="1">
                    <c:v>3.8559281816625997E-2</c:v>
                  </c:pt>
                  <c:pt idx="2">
                    <c:v>0.35130455214821243</c:v>
                  </c:pt>
                  <c:pt idx="3">
                    <c:v>0.31607238563830042</c:v>
                  </c:pt>
                </c:numCache>
              </c:numRef>
            </c:plus>
            <c:minus>
              <c:numRef>
                <c:f>siSSR1!$C$65:$C$68</c:f>
                <c:numCache>
                  <c:formatCode>General</c:formatCode>
                  <c:ptCount val="4"/>
                  <c:pt idx="0">
                    <c:v>0.21239656735706045</c:v>
                  </c:pt>
                  <c:pt idx="1">
                    <c:v>3.8559281816625997E-2</c:v>
                  </c:pt>
                  <c:pt idx="2">
                    <c:v>0.35130455214821243</c:v>
                  </c:pt>
                  <c:pt idx="3">
                    <c:v>0.31607238563830042</c:v>
                  </c:pt>
                </c:numCache>
              </c:numRef>
            </c:minus>
          </c:errBars>
          <c:cat>
            <c:strRef>
              <c:f>(siSSR1!$A$65,siSSR1!$A$66,siSSR1!$A$67,siSSR1!$A$68)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siSSR1!$B$65:$B$68</c:f>
              <c:numCache>
                <c:formatCode>0.0</c:formatCode>
                <c:ptCount val="4"/>
                <c:pt idx="0">
                  <c:v>0.85539574852582734</c:v>
                </c:pt>
                <c:pt idx="1">
                  <c:v>1.6229366479980831</c:v>
                </c:pt>
                <c:pt idx="2">
                  <c:v>1.5544871740927118</c:v>
                </c:pt>
                <c:pt idx="3">
                  <c:v>3.3042126011980746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482904"/>
        <c:axId val="240483296"/>
      </c:barChart>
      <c:catAx>
        <c:axId val="24048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40483296"/>
        <c:crosses val="autoZero"/>
        <c:auto val="1"/>
        <c:lblAlgn val="ctr"/>
        <c:lblOffset val="100"/>
        <c:noMultiLvlLbl val="0"/>
      </c:catAx>
      <c:valAx>
        <c:axId val="2404832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siSSR1!$M$48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404829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siSSR1!$O$58:$O$59</c:f>
                <c:numCache>
                  <c:formatCode>General</c:formatCode>
                  <c:ptCount val="2"/>
                  <c:pt idx="0">
                    <c:v>0.47182410818447074</c:v>
                  </c:pt>
                  <c:pt idx="1">
                    <c:v>0.71751855742202808</c:v>
                  </c:pt>
                </c:numCache>
              </c:numRef>
            </c:plus>
            <c:minus>
              <c:numRef>
                <c:f>siSSR1!$O$58:$O$59</c:f>
                <c:numCache>
                  <c:formatCode>General</c:formatCode>
                  <c:ptCount val="2"/>
                  <c:pt idx="0">
                    <c:v>0.47182410818447074</c:v>
                  </c:pt>
                  <c:pt idx="1">
                    <c:v>0.71751855742202808</c:v>
                  </c:pt>
                </c:numCache>
              </c:numRef>
            </c:minus>
          </c:errBars>
          <c:cat>
            <c:strRef>
              <c:f>siSSR1!$M$58:$M$59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siSSR1!$N$58:$N$59</c:f>
              <c:numCache>
                <c:formatCode>0.0</c:formatCode>
                <c:ptCount val="2"/>
                <c:pt idx="0">
                  <c:v>1.9753403651772057</c:v>
                </c:pt>
                <c:pt idx="1">
                  <c:v>2.2311529420045395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484080"/>
        <c:axId val="240484472"/>
      </c:barChart>
      <c:catAx>
        <c:axId val="24048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40484472"/>
        <c:crosses val="autoZero"/>
        <c:auto val="1"/>
        <c:lblAlgn val="ctr"/>
        <c:lblOffset val="100"/>
        <c:noMultiLvlLbl val="0"/>
      </c:catAx>
      <c:valAx>
        <c:axId val="2404844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siSSR1!$M$57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404840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siSLC30A8!$G$9:$G$13</c:f>
              <c:numCache>
                <c:formatCode>0.00</c:formatCode>
                <c:ptCount val="5"/>
                <c:pt idx="0">
                  <c:v>-0.85930071603316016</c:v>
                </c:pt>
                <c:pt idx="1">
                  <c:v>-0.34053853694765485</c:v>
                </c:pt>
                <c:pt idx="2">
                  <c:v>0.13103255300924463</c:v>
                </c:pt>
                <c:pt idx="3">
                  <c:v>0.65110938868757939</c:v>
                </c:pt>
                <c:pt idx="4">
                  <c:v>0.96868593733159802</c:v>
                </c:pt>
              </c:numCache>
            </c:numRef>
          </c:xVal>
          <c:yVal>
            <c:numRef>
              <c:f>siSLC30A8!$H$9:$H$13</c:f>
              <c:numCache>
                <c:formatCode>0.00</c:formatCode>
                <c:ptCount val="5"/>
                <c:pt idx="0">
                  <c:v>-1.6108339156354676</c:v>
                </c:pt>
                <c:pt idx="1">
                  <c:v>-1.0530567293021744</c:v>
                </c:pt>
                <c:pt idx="2">
                  <c:v>-0.55206713440781985</c:v>
                </c:pt>
                <c:pt idx="3">
                  <c:v>-2.6641200113602319E-2</c:v>
                </c:pt>
                <c:pt idx="4">
                  <c:v>0.2303211689190785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85256"/>
        <c:axId val="240485648"/>
      </c:scatterChart>
      <c:valAx>
        <c:axId val="2404852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40485648"/>
        <c:crosses val="autoZero"/>
        <c:crossBetween val="midCat"/>
      </c:valAx>
      <c:valAx>
        <c:axId val="24048564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404852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siSLC30A8!$C$65:$C$68</c:f>
                <c:numCache>
                  <c:formatCode>General</c:formatCode>
                  <c:ptCount val="4"/>
                  <c:pt idx="0">
                    <c:v>6.4401907937842603E-2</c:v>
                  </c:pt>
                  <c:pt idx="1">
                    <c:v>0.154302259203554</c:v>
                  </c:pt>
                  <c:pt idx="2">
                    <c:v>0.21413823780148053</c:v>
                  </c:pt>
                  <c:pt idx="3">
                    <c:v>0.55034253693114898</c:v>
                  </c:pt>
                </c:numCache>
              </c:numRef>
            </c:plus>
            <c:minus>
              <c:numRef>
                <c:f>siSLC30A8!$C$65:$C$68</c:f>
                <c:numCache>
                  <c:formatCode>General</c:formatCode>
                  <c:ptCount val="4"/>
                  <c:pt idx="0">
                    <c:v>6.4401907937842603E-2</c:v>
                  </c:pt>
                  <c:pt idx="1">
                    <c:v>0.154302259203554</c:v>
                  </c:pt>
                  <c:pt idx="2">
                    <c:v>0.21413823780148053</c:v>
                  </c:pt>
                  <c:pt idx="3">
                    <c:v>0.55034253693114898</c:v>
                  </c:pt>
                </c:numCache>
              </c:numRef>
            </c:minus>
          </c:errBars>
          <c:cat>
            <c:strRef>
              <c:f>(siSLC30A8!$A$65,siSLC30A8!$A$66,siSLC30A8!$A$67,siSLC30A8!$A$68)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siSLC30A8!$B$65:$B$68</c:f>
              <c:numCache>
                <c:formatCode>0.0</c:formatCode>
                <c:ptCount val="4"/>
                <c:pt idx="0">
                  <c:v>0.85815999220662198</c:v>
                </c:pt>
                <c:pt idx="1">
                  <c:v>1.0289888661441935</c:v>
                </c:pt>
                <c:pt idx="2">
                  <c:v>1.4757820534289026</c:v>
                </c:pt>
                <c:pt idx="3">
                  <c:v>2.5912162253011659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682472"/>
        <c:axId val="240682864"/>
      </c:barChart>
      <c:catAx>
        <c:axId val="24068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40682864"/>
        <c:crosses val="autoZero"/>
        <c:auto val="1"/>
        <c:lblAlgn val="ctr"/>
        <c:lblOffset val="100"/>
        <c:noMultiLvlLbl val="0"/>
      </c:catAx>
      <c:valAx>
        <c:axId val="2406828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siSLC30A8!$M$48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406824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siSLC30A8!$O$58:$O$59</c:f>
                <c:numCache>
                  <c:formatCode>General</c:formatCode>
                  <c:ptCount val="2"/>
                  <c:pt idx="0">
                    <c:v>0.22269604014358765</c:v>
                  </c:pt>
                  <c:pt idx="1">
                    <c:v>0.15830391661749912</c:v>
                  </c:pt>
                </c:numCache>
              </c:numRef>
            </c:plus>
            <c:minus>
              <c:numRef>
                <c:f>siSLC30A8!$O$58:$O$59</c:f>
                <c:numCache>
                  <c:formatCode>General</c:formatCode>
                  <c:ptCount val="2"/>
                  <c:pt idx="0">
                    <c:v>0.22269604014358765</c:v>
                  </c:pt>
                  <c:pt idx="1">
                    <c:v>0.15830391661749912</c:v>
                  </c:pt>
                </c:numCache>
              </c:numRef>
            </c:minus>
          </c:errBars>
          <c:cat>
            <c:strRef>
              <c:f>siSLC30A8!$M$58:$M$59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siSLC30A8!$N$58:$N$59</c:f>
              <c:numCache>
                <c:formatCode>0.0</c:formatCode>
                <c:ptCount val="2"/>
                <c:pt idx="0">
                  <c:v>1.2066284051543057</c:v>
                </c:pt>
                <c:pt idx="1">
                  <c:v>1.7446800882776163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683648"/>
        <c:axId val="240684040"/>
      </c:barChart>
      <c:catAx>
        <c:axId val="2406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40684040"/>
        <c:crosses val="autoZero"/>
        <c:auto val="1"/>
        <c:lblAlgn val="ctr"/>
        <c:lblOffset val="100"/>
        <c:noMultiLvlLbl val="0"/>
      </c:catAx>
      <c:valAx>
        <c:axId val="240684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siSLC30A8!$M$57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406836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P10-PC141\Profils\profils\marlene\Mes%20documents\Endo%20cell-betaTrophin\ELISA\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34" zoomScale="70" zoomScaleNormal="70" workbookViewId="0">
      <selection activeCell="B22" sqref="B22:C55"/>
    </sheetView>
  </sheetViews>
  <sheetFormatPr baseColWidth="10" defaultColWidth="8.75" defaultRowHeight="12.75" x14ac:dyDescent="0.2"/>
  <cols>
    <col min="1" max="1" width="28.125" style="9" customWidth="1"/>
    <col min="2" max="2" width="9" style="11" bestFit="1" customWidth="1"/>
    <col min="3" max="3" width="11.875" style="11" bestFit="1" customWidth="1"/>
    <col min="4" max="5" width="6" style="11" bestFit="1" customWidth="1"/>
    <col min="6" max="8" width="11" style="11" bestFit="1" customWidth="1"/>
    <col min="9" max="9" width="12.125" style="11" bestFit="1" customWidth="1"/>
    <col min="10" max="10" width="12" style="11" bestFit="1" customWidth="1"/>
    <col min="11" max="11" width="12.125" style="11" bestFit="1" customWidth="1"/>
    <col min="12" max="12" width="13" style="11" bestFit="1" customWidth="1"/>
    <col min="13" max="13" width="14.875" style="11" bestFit="1" customWidth="1"/>
    <col min="14" max="14" width="13.75" style="11" bestFit="1" customWidth="1"/>
    <col min="15" max="15" width="14" style="11" customWidth="1"/>
    <col min="16" max="16" width="11.375" style="11" customWidth="1"/>
    <col min="17" max="17" width="10.375" style="11" bestFit="1" customWidth="1"/>
    <col min="18" max="16384" width="8.75" style="11"/>
  </cols>
  <sheetData>
    <row r="1" spans="1:20" s="3" customFormat="1" x14ac:dyDescent="0.2">
      <c r="A1" s="1" t="s">
        <v>0</v>
      </c>
      <c r="B1" s="2">
        <v>42304</v>
      </c>
    </row>
    <row r="2" spans="1:20" s="3" customFormat="1" x14ac:dyDescent="0.2">
      <c r="A2" s="1" t="s">
        <v>1</v>
      </c>
      <c r="B2" s="3">
        <v>89</v>
      </c>
      <c r="C2" s="4"/>
      <c r="E2" s="5" t="s">
        <v>2</v>
      </c>
    </row>
    <row r="3" spans="1:20" s="3" customFormat="1" ht="15" x14ac:dyDescent="0.3">
      <c r="A3" s="1" t="s">
        <v>3</v>
      </c>
      <c r="B3" s="3" t="s">
        <v>4</v>
      </c>
      <c r="D3" s="6" t="s">
        <v>5</v>
      </c>
      <c r="E3" s="7">
        <v>346912</v>
      </c>
      <c r="F3" s="7">
        <v>347096</v>
      </c>
    </row>
    <row r="4" spans="1:20" s="3" customFormat="1" ht="15" x14ac:dyDescent="0.3">
      <c r="A4" s="1"/>
      <c r="D4" s="6" t="s">
        <v>6</v>
      </c>
      <c r="E4" s="7">
        <v>458144</v>
      </c>
      <c r="F4" s="7">
        <v>454672</v>
      </c>
    </row>
    <row r="5" spans="1:20" s="3" customFormat="1" x14ac:dyDescent="0.2">
      <c r="A5" s="1"/>
      <c r="D5" s="8"/>
      <c r="F5" s="8"/>
    </row>
    <row r="6" spans="1:20" ht="15" x14ac:dyDescent="0.3">
      <c r="B6" s="10"/>
      <c r="C6" s="10"/>
      <c r="D6" s="10"/>
      <c r="N6" s="12"/>
      <c r="O6" s="12"/>
      <c r="P6" s="12"/>
    </row>
    <row r="7" spans="1:20" ht="15" x14ac:dyDescent="0.3">
      <c r="A7" s="13" t="s">
        <v>7</v>
      </c>
      <c r="B7" s="14" t="s">
        <v>8</v>
      </c>
      <c r="C7" s="15" t="s">
        <v>9</v>
      </c>
      <c r="D7" s="15"/>
      <c r="E7" s="16" t="s">
        <v>10</v>
      </c>
      <c r="F7" s="17" t="s">
        <v>11</v>
      </c>
      <c r="G7" s="18" t="s">
        <v>12</v>
      </c>
      <c r="H7" s="18" t="s">
        <v>13</v>
      </c>
      <c r="N7" s="12"/>
      <c r="O7" s="12"/>
      <c r="P7" s="12"/>
    </row>
    <row r="8" spans="1:20" ht="15" x14ac:dyDescent="0.3">
      <c r="A8" s="77">
        <v>0</v>
      </c>
      <c r="B8" s="18">
        <v>0</v>
      </c>
      <c r="C8">
        <v>4.7E-2</v>
      </c>
      <c r="D8">
        <v>5.1999999999999998E-2</v>
      </c>
      <c r="E8" s="19">
        <f t="shared" ref="E8:E13" si="0">AVERAGE(C8:D8)</f>
        <v>4.9500000000000002E-2</v>
      </c>
      <c r="F8" s="20"/>
      <c r="G8" s="18"/>
      <c r="H8" s="18"/>
      <c r="N8" s="12"/>
      <c r="O8" s="12"/>
      <c r="P8" s="12"/>
    </row>
    <row r="9" spans="1:20" ht="15" x14ac:dyDescent="0.3">
      <c r="A9" s="77">
        <v>3</v>
      </c>
      <c r="B9" s="20">
        <f>A9/23</f>
        <v>0.13043478260869565</v>
      </c>
      <c r="C9">
        <v>7.5999999999999998E-2</v>
      </c>
      <c r="D9">
        <v>8.2000000000000003E-2</v>
      </c>
      <c r="E9" s="19">
        <f t="shared" si="0"/>
        <v>7.9000000000000001E-2</v>
      </c>
      <c r="F9" s="20">
        <f>(E9-$E$8)</f>
        <v>2.9499999999999998E-2</v>
      </c>
      <c r="G9" s="20">
        <f>LOG(B9)</f>
        <v>-0.88460658129793046</v>
      </c>
      <c r="H9" s="20">
        <f>LOG(F9)</f>
        <v>-1.530177984021837</v>
      </c>
      <c r="N9" s="12"/>
      <c r="O9" s="12"/>
      <c r="P9" s="12"/>
    </row>
    <row r="10" spans="1:20" ht="15" x14ac:dyDescent="0.3">
      <c r="A10" s="77">
        <v>9.74</v>
      </c>
      <c r="B10" s="20">
        <f t="shared" ref="B10:B13" si="1">A10/23</f>
        <v>0.42347826086956525</v>
      </c>
      <c r="C10">
        <v>0.153</v>
      </c>
      <c r="D10">
        <v>0.158</v>
      </c>
      <c r="E10" s="19">
        <f t="shared" si="0"/>
        <v>0.1555</v>
      </c>
      <c r="F10" s="20">
        <f>(E10-$E$8)</f>
        <v>0.106</v>
      </c>
      <c r="G10" s="20">
        <f>LOG(B10)</f>
        <v>-0.37316887913897734</v>
      </c>
      <c r="H10" s="20">
        <f>LOG(F10)</f>
        <v>-0.97469413473522981</v>
      </c>
      <c r="N10" s="12"/>
      <c r="O10" s="12"/>
      <c r="P10" s="12"/>
    </row>
    <row r="11" spans="1:20" ht="15" x14ac:dyDescent="0.3">
      <c r="A11" s="77">
        <v>29.8</v>
      </c>
      <c r="B11" s="20">
        <f t="shared" si="1"/>
        <v>1.2956521739130435</v>
      </c>
      <c r="C11">
        <v>0.34200000000000003</v>
      </c>
      <c r="D11">
        <v>0.36199999999999999</v>
      </c>
      <c r="E11" s="19">
        <f t="shared" si="0"/>
        <v>0.35199999999999998</v>
      </c>
      <c r="F11" s="20">
        <f>(E11-$E$8)</f>
        <v>0.30249999999999999</v>
      </c>
      <c r="G11" s="20">
        <f>LOG(B11)</f>
        <v>0.11248842805866238</v>
      </c>
      <c r="H11" s="20">
        <f>LOG(F11)</f>
        <v>-0.51927462101151234</v>
      </c>
      <c r="N11" s="12"/>
      <c r="O11" s="12"/>
      <c r="P11" s="12"/>
      <c r="Q11" s="12"/>
      <c r="R11" s="12"/>
      <c r="S11" s="12"/>
      <c r="T11" s="12"/>
    </row>
    <row r="12" spans="1:20" ht="15" x14ac:dyDescent="0.3">
      <c r="A12" s="77">
        <v>104</v>
      </c>
      <c r="B12" s="20">
        <f t="shared" si="1"/>
        <v>4.5217391304347823</v>
      </c>
      <c r="C12">
        <v>1.028</v>
      </c>
      <c r="D12">
        <v>1.095</v>
      </c>
      <c r="E12" s="19">
        <f t="shared" si="0"/>
        <v>1.0615000000000001</v>
      </c>
      <c r="F12" s="20">
        <f>(E12-$E$8)</f>
        <v>1.012</v>
      </c>
      <c r="G12" s="20">
        <f>LOG(B12)</f>
        <v>0.65530550328118742</v>
      </c>
      <c r="H12" s="20">
        <f>LOG(F12)</f>
        <v>5.1805125037803143E-3</v>
      </c>
      <c r="N12" s="12"/>
      <c r="O12" s="12"/>
      <c r="P12" s="12"/>
      <c r="Q12" s="12"/>
      <c r="R12" s="12"/>
      <c r="S12" s="12"/>
      <c r="T12" s="12"/>
    </row>
    <row r="13" spans="1:20" ht="15" x14ac:dyDescent="0.3">
      <c r="A13" s="77">
        <v>207</v>
      </c>
      <c r="B13" s="20">
        <f t="shared" si="1"/>
        <v>9</v>
      </c>
      <c r="C13">
        <v>1.954</v>
      </c>
      <c r="D13">
        <v>1.9419999999999999</v>
      </c>
      <c r="E13" s="19">
        <f t="shared" si="0"/>
        <v>1.948</v>
      </c>
      <c r="F13" s="20">
        <f>(E13-$E$8)</f>
        <v>1.8984999999999999</v>
      </c>
      <c r="G13" s="20">
        <f>LOG(B13)</f>
        <v>0.95424250943932487</v>
      </c>
      <c r="H13" s="20">
        <f>LOG(F13)</f>
        <v>0.27841060147581598</v>
      </c>
      <c r="N13" s="12"/>
    </row>
    <row r="14" spans="1:20" ht="15" x14ac:dyDescent="0.3">
      <c r="N14" s="12"/>
    </row>
    <row r="15" spans="1:20" ht="15" x14ac:dyDescent="0.3">
      <c r="A15" s="13" t="s">
        <v>14</v>
      </c>
      <c r="B15" s="19">
        <f>SLOPE(H9:H13,G9:G13)</f>
        <v>0.97809266645875115</v>
      </c>
      <c r="N15" s="12"/>
    </row>
    <row r="16" spans="1:20" ht="15" x14ac:dyDescent="0.25">
      <c r="A16" s="13" t="s">
        <v>15</v>
      </c>
      <c r="B16" s="19">
        <f>INTERCEPT(H9:H13,G9:G13)</f>
        <v>-0.63892917719694098</v>
      </c>
      <c r="C16" s="21"/>
      <c r="G16" s="21"/>
      <c r="H16" s="21"/>
    </row>
    <row r="17" spans="1:17" ht="15" x14ac:dyDescent="0.3">
      <c r="B17" s="12"/>
      <c r="C17" s="12"/>
      <c r="D17" s="12"/>
      <c r="E17" s="12"/>
      <c r="F17" s="12"/>
      <c r="G17" s="12"/>
    </row>
    <row r="18" spans="1:17" ht="15" x14ac:dyDescent="0.3">
      <c r="B18" s="12"/>
      <c r="C18" s="12"/>
      <c r="D18" s="12"/>
      <c r="E18" s="12"/>
      <c r="F18" s="12"/>
      <c r="G18" s="12"/>
    </row>
    <row r="19" spans="1:17" ht="23.25" x14ac:dyDescent="0.35">
      <c r="A19" s="22" t="s">
        <v>16</v>
      </c>
      <c r="B19" s="23"/>
      <c r="C19" s="23"/>
      <c r="K19" s="24"/>
      <c r="L19" s="25" t="s">
        <v>17</v>
      </c>
      <c r="M19" s="26"/>
    </row>
    <row r="20" spans="1:17" s="25" customFormat="1" x14ac:dyDescent="0.2">
      <c r="A20" s="27" t="s">
        <v>18</v>
      </c>
      <c r="B20" s="17" t="s">
        <v>19</v>
      </c>
      <c r="C20" s="17" t="s">
        <v>19</v>
      </c>
      <c r="D20" s="17" t="s">
        <v>20</v>
      </c>
      <c r="E20" s="28" t="s">
        <v>21</v>
      </c>
      <c r="F20" s="29" t="s">
        <v>13</v>
      </c>
      <c r="G20" s="29" t="s">
        <v>22</v>
      </c>
      <c r="H20" s="29" t="s">
        <v>23</v>
      </c>
      <c r="I20" s="17" t="s">
        <v>24</v>
      </c>
      <c r="J20" s="29" t="s">
        <v>25</v>
      </c>
      <c r="K20" s="29" t="s">
        <v>26</v>
      </c>
      <c r="L20" s="29" t="s">
        <v>27</v>
      </c>
      <c r="M20" s="30" t="s">
        <v>28</v>
      </c>
    </row>
    <row r="21" spans="1:17" s="32" customFormat="1" x14ac:dyDescent="0.2">
      <c r="A21" s="31"/>
      <c r="L21" s="33"/>
      <c r="M21" s="34"/>
    </row>
    <row r="22" spans="1:17" ht="15" x14ac:dyDescent="0.3">
      <c r="A22" s="9" t="s">
        <v>29</v>
      </c>
      <c r="B22">
        <v>1.054</v>
      </c>
      <c r="C22">
        <v>1.071</v>
      </c>
      <c r="D22" s="35">
        <f t="shared" ref="D22:D27" si="2">AVERAGE(B22:C22)</f>
        <v>1.0625</v>
      </c>
      <c r="E22" s="35">
        <f t="shared" ref="E22:E27" si="3">D22-E$8</f>
        <v>1.0129999999999999</v>
      </c>
      <c r="F22" s="35">
        <f>LOG(E22)</f>
        <v>5.6094453602803856E-3</v>
      </c>
      <c r="G22" s="36">
        <f>(F22-$B$16)/$B$15</f>
        <v>0.65897500784952812</v>
      </c>
      <c r="H22" s="36">
        <f>10^G22</f>
        <v>4.5601067335378129</v>
      </c>
      <c r="I22" s="37">
        <v>500</v>
      </c>
      <c r="J22" s="38">
        <f>(H22*I22)</f>
        <v>2280.0533667689065</v>
      </c>
      <c r="K22" s="38">
        <f>(0.05*J22/1000)*1000</f>
        <v>114.00266833844533</v>
      </c>
      <c r="L22" s="39">
        <f>K22+K40+K50</f>
        <v>117.25965736726464</v>
      </c>
      <c r="M22" s="40">
        <f>(L22*1000000/50000)/1000</f>
        <v>2.3451931473452929</v>
      </c>
      <c r="N22" s="41"/>
    </row>
    <row r="23" spans="1:17" ht="15" x14ac:dyDescent="0.3">
      <c r="B23">
        <v>1.0820000000000001</v>
      </c>
      <c r="C23">
        <v>1.0229999999999999</v>
      </c>
      <c r="D23" s="35">
        <f t="shared" si="2"/>
        <v>1.0525</v>
      </c>
      <c r="E23" s="35">
        <f t="shared" si="3"/>
        <v>1.0029999999999999</v>
      </c>
      <c r="F23" s="35">
        <f t="shared" ref="F23:F27" si="4">LOG(E23)</f>
        <v>1.300933020418072E-3</v>
      </c>
      <c r="G23" s="36">
        <f t="shared" ref="G23:G27" si="5">(F23-$B$16)/$B$15</f>
        <v>0.65456999338861654</v>
      </c>
      <c r="H23" s="36">
        <f t="shared" ref="H23:H27" si="6">10^G23</f>
        <v>4.5140877110432065</v>
      </c>
      <c r="I23" s="37">
        <v>500</v>
      </c>
      <c r="J23" s="38">
        <f t="shared" ref="J23:J27" si="7">(H23*I23)</f>
        <v>2257.0438555216033</v>
      </c>
      <c r="K23" s="38">
        <f t="shared" ref="K23:K27" si="8">(0.05*J23/1000)*1000</f>
        <v>112.85219277608017</v>
      </c>
      <c r="L23" s="39">
        <f>K23+K41+K51</f>
        <v>115.3092419152123</v>
      </c>
      <c r="M23" s="40">
        <f t="shared" ref="M23:M27" si="9">(L23*1000000/50000)/1000</f>
        <v>2.306184838304246</v>
      </c>
      <c r="N23" s="41"/>
    </row>
    <row r="24" spans="1:17" ht="15" x14ac:dyDescent="0.3">
      <c r="B24">
        <v>0.94399999999999995</v>
      </c>
      <c r="C24">
        <v>0.95899999999999996</v>
      </c>
      <c r="D24" s="35">
        <f t="shared" si="2"/>
        <v>0.95150000000000001</v>
      </c>
      <c r="E24" s="35">
        <f t="shared" si="3"/>
        <v>0.90200000000000002</v>
      </c>
      <c r="F24" s="35">
        <f t="shared" si="4"/>
        <v>-4.4793462458058257E-2</v>
      </c>
      <c r="G24" s="36">
        <f t="shared" si="5"/>
        <v>0.60744317498053657</v>
      </c>
      <c r="H24" s="36">
        <f t="shared" si="6"/>
        <v>4.0498895111596349</v>
      </c>
      <c r="I24" s="37">
        <v>500</v>
      </c>
      <c r="J24" s="38">
        <f t="shared" si="7"/>
        <v>2024.9447555798174</v>
      </c>
      <c r="K24" s="38">
        <f t="shared" si="8"/>
        <v>101.24723777899088</v>
      </c>
      <c r="L24" s="39">
        <f t="shared" ref="L24:L27" si="10">K24+K42+K52</f>
        <v>103.8578228126572</v>
      </c>
      <c r="M24" s="40">
        <f t="shared" si="9"/>
        <v>2.0771564562531442</v>
      </c>
      <c r="N24" s="41"/>
    </row>
    <row r="25" spans="1:17" ht="15" x14ac:dyDescent="0.3">
      <c r="A25" s="9" t="s">
        <v>30</v>
      </c>
      <c r="B25">
        <v>0.96499999999999997</v>
      </c>
      <c r="C25">
        <v>0.998</v>
      </c>
      <c r="D25" s="35">
        <f t="shared" si="2"/>
        <v>0.98150000000000004</v>
      </c>
      <c r="E25" s="35">
        <f t="shared" si="3"/>
        <v>0.93200000000000005</v>
      </c>
      <c r="F25" s="35">
        <f t="shared" si="4"/>
        <v>-3.0584087646018613E-2</v>
      </c>
      <c r="G25" s="36">
        <f t="shared" si="5"/>
        <v>0.62197081157297274</v>
      </c>
      <c r="H25" s="36">
        <f t="shared" si="6"/>
        <v>4.1876541943531</v>
      </c>
      <c r="I25" s="37">
        <v>500</v>
      </c>
      <c r="J25" s="38">
        <f t="shared" si="7"/>
        <v>2093.8270971765501</v>
      </c>
      <c r="K25" s="38">
        <f t="shared" si="8"/>
        <v>104.69135485882751</v>
      </c>
      <c r="L25" s="39">
        <f t="shared" si="10"/>
        <v>111.21216227994286</v>
      </c>
      <c r="M25" s="40">
        <f t="shared" si="9"/>
        <v>2.2242432455988568</v>
      </c>
      <c r="N25" s="41"/>
    </row>
    <row r="26" spans="1:17" ht="15" x14ac:dyDescent="0.3">
      <c r="B26">
        <v>0.97299999999999998</v>
      </c>
      <c r="C26">
        <v>0.95299999999999996</v>
      </c>
      <c r="D26" s="35">
        <f t="shared" si="2"/>
        <v>0.96299999999999997</v>
      </c>
      <c r="E26" s="35">
        <f t="shared" si="3"/>
        <v>0.91349999999999998</v>
      </c>
      <c r="F26" s="35">
        <f t="shared" si="4"/>
        <v>-3.9291448311443412E-2</v>
      </c>
      <c r="G26" s="36">
        <f t="shared" si="5"/>
        <v>0.613068423318749</v>
      </c>
      <c r="H26" s="36">
        <f t="shared" si="6"/>
        <v>4.1026873594512505</v>
      </c>
      <c r="I26" s="37">
        <v>500</v>
      </c>
      <c r="J26" s="38">
        <f t="shared" si="7"/>
        <v>2051.3436797256254</v>
      </c>
      <c r="K26" s="38">
        <f t="shared" si="8"/>
        <v>102.56718398628128</v>
      </c>
      <c r="L26" s="39">
        <f t="shared" si="10"/>
        <v>107.83852550631543</v>
      </c>
      <c r="M26" s="40">
        <f t="shared" si="9"/>
        <v>2.1567705101263086</v>
      </c>
      <c r="N26" s="41"/>
    </row>
    <row r="27" spans="1:17" ht="15" x14ac:dyDescent="0.3">
      <c r="B27">
        <v>0.96599999999999997</v>
      </c>
      <c r="C27">
        <v>0.99299999999999999</v>
      </c>
      <c r="D27" s="35">
        <f t="shared" si="2"/>
        <v>0.97950000000000004</v>
      </c>
      <c r="E27" s="35">
        <f t="shared" si="3"/>
        <v>0.93</v>
      </c>
      <c r="F27" s="35">
        <f t="shared" si="4"/>
        <v>-3.1517051446064863E-2</v>
      </c>
      <c r="G27" s="36">
        <f t="shared" si="5"/>
        <v>0.62101695123638101</v>
      </c>
      <c r="H27" s="36">
        <f t="shared" si="6"/>
        <v>4.1784667557946511</v>
      </c>
      <c r="I27" s="37">
        <v>500</v>
      </c>
      <c r="J27" s="38">
        <f t="shared" si="7"/>
        <v>2089.2333778973257</v>
      </c>
      <c r="K27" s="38">
        <f t="shared" si="8"/>
        <v>104.46166889486629</v>
      </c>
      <c r="L27" s="39">
        <f t="shared" si="10"/>
        <v>110.11634546305206</v>
      </c>
      <c r="M27" s="40">
        <f t="shared" si="9"/>
        <v>2.2023269092610409</v>
      </c>
      <c r="N27" s="41"/>
    </row>
    <row r="28" spans="1:17" ht="23.25" x14ac:dyDescent="0.35">
      <c r="A28" s="22" t="s">
        <v>16</v>
      </c>
      <c r="B28" s="73"/>
      <c r="C28" s="73"/>
      <c r="I28" s="37"/>
      <c r="J28" s="37"/>
      <c r="K28" s="42"/>
      <c r="L28" s="25" t="s">
        <v>17</v>
      </c>
      <c r="M28" s="26"/>
    </row>
    <row r="29" spans="1:17" s="25" customFormat="1" x14ac:dyDescent="0.2">
      <c r="A29" s="27" t="s">
        <v>18</v>
      </c>
      <c r="B29" s="74" t="s">
        <v>19</v>
      </c>
      <c r="C29" s="74" t="s">
        <v>19</v>
      </c>
      <c r="D29" s="17" t="s">
        <v>20</v>
      </c>
      <c r="E29" s="28" t="s">
        <v>21</v>
      </c>
      <c r="F29" s="29" t="s">
        <v>13</v>
      </c>
      <c r="G29" s="29" t="s">
        <v>22</v>
      </c>
      <c r="H29" s="29" t="s">
        <v>23</v>
      </c>
      <c r="I29" s="28" t="s">
        <v>24</v>
      </c>
      <c r="J29" s="43" t="s">
        <v>25</v>
      </c>
      <c r="K29" s="43" t="s">
        <v>26</v>
      </c>
      <c r="L29" s="29" t="s">
        <v>27</v>
      </c>
      <c r="M29" s="30" t="s">
        <v>28</v>
      </c>
    </row>
    <row r="30" spans="1:17" s="32" customFormat="1" x14ac:dyDescent="0.2">
      <c r="A30" s="31"/>
      <c r="B30" s="75"/>
      <c r="C30" s="75"/>
      <c r="L30" s="33"/>
      <c r="M30" s="34"/>
    </row>
    <row r="31" spans="1:17" ht="15" x14ac:dyDescent="0.3">
      <c r="A31" s="9" t="s">
        <v>29</v>
      </c>
      <c r="B31">
        <v>1.054</v>
      </c>
      <c r="C31">
        <v>1.071</v>
      </c>
      <c r="D31" s="35">
        <f t="shared" ref="D31:D36" si="11">AVERAGE(B31:C31)</f>
        <v>1.0625</v>
      </c>
      <c r="E31" s="35">
        <f t="shared" ref="E31:E36" si="12">D31-E$8</f>
        <v>1.0129999999999999</v>
      </c>
      <c r="F31" s="35">
        <f>LOG(E31)</f>
        <v>5.6094453602803856E-3</v>
      </c>
      <c r="G31" s="36">
        <f>(F31-$B$16)/$B$15</f>
        <v>0.65897500784952812</v>
      </c>
      <c r="H31" s="36">
        <f>10^G31</f>
        <v>4.5601067335378129</v>
      </c>
      <c r="I31" s="37">
        <v>500</v>
      </c>
      <c r="J31" s="38">
        <f>(H31*I31)</f>
        <v>2280.0533667689065</v>
      </c>
      <c r="K31" s="38">
        <f>(0.05*J31/1000)*1000</f>
        <v>114.00266833844533</v>
      </c>
      <c r="L31" s="39">
        <f>K31+K50</f>
        <v>116.03011981851317</v>
      </c>
      <c r="M31" s="40">
        <f>(L31*1000000/50000)/1000</f>
        <v>2.3206023963702633</v>
      </c>
      <c r="N31" s="44"/>
      <c r="Q31" s="12"/>
    </row>
    <row r="32" spans="1:17" ht="15" x14ac:dyDescent="0.3">
      <c r="B32">
        <v>1.0820000000000001</v>
      </c>
      <c r="C32">
        <v>1.0229999999999999</v>
      </c>
      <c r="D32" s="35">
        <f t="shared" si="11"/>
        <v>1.0525</v>
      </c>
      <c r="E32" s="35">
        <f t="shared" si="12"/>
        <v>1.0029999999999999</v>
      </c>
      <c r="F32" s="35">
        <f t="shared" ref="F32:F36" si="13">LOG(E32)</f>
        <v>1.300933020418072E-3</v>
      </c>
      <c r="G32" s="36">
        <f t="shared" ref="G32:G36" si="14">(F32-$B$16)/$B$15</f>
        <v>0.65456999338861654</v>
      </c>
      <c r="H32" s="36">
        <f t="shared" ref="H32:H36" si="15">10^G32</f>
        <v>4.5140877110432065</v>
      </c>
      <c r="I32" s="37">
        <v>500</v>
      </c>
      <c r="J32" s="38">
        <f t="shared" ref="J32:J36" si="16">(H32*I32)</f>
        <v>2257.0438555216033</v>
      </c>
      <c r="K32" s="38">
        <f t="shared" ref="K32:K36" si="17">(0.05*J32/1000)*1000</f>
        <v>112.85219277608017</v>
      </c>
      <c r="L32" s="39">
        <f>K32+K51</f>
        <v>114.60440824320263</v>
      </c>
      <c r="M32" s="40">
        <f t="shared" ref="M32:M36" si="18">(L32*1000000/50000)/1000</f>
        <v>2.2920881648640523</v>
      </c>
      <c r="N32" s="45"/>
      <c r="Q32" s="12"/>
    </row>
    <row r="33" spans="1:19" ht="15" x14ac:dyDescent="0.3">
      <c r="B33">
        <v>0.94399999999999995</v>
      </c>
      <c r="C33">
        <v>0.95899999999999996</v>
      </c>
      <c r="D33" s="35">
        <f t="shared" si="11"/>
        <v>0.95150000000000001</v>
      </c>
      <c r="E33" s="35">
        <f t="shared" si="12"/>
        <v>0.90200000000000002</v>
      </c>
      <c r="F33" s="35">
        <f t="shared" si="13"/>
        <v>-4.4793462458058257E-2</v>
      </c>
      <c r="G33" s="36">
        <f t="shared" si="14"/>
        <v>0.60744317498053657</v>
      </c>
      <c r="H33" s="36">
        <f t="shared" si="15"/>
        <v>4.0498895111596349</v>
      </c>
      <c r="I33" s="37">
        <v>500</v>
      </c>
      <c r="J33" s="38">
        <f t="shared" si="16"/>
        <v>2024.9447555798174</v>
      </c>
      <c r="K33" s="38">
        <f t="shared" si="17"/>
        <v>101.24723777899088</v>
      </c>
      <c r="L33" s="39">
        <f t="shared" ref="L33:L36" si="19">K33+K52</f>
        <v>102.94950791302482</v>
      </c>
      <c r="M33" s="40">
        <f t="shared" si="18"/>
        <v>2.0589901582604964</v>
      </c>
      <c r="N33" s="45"/>
      <c r="Q33" s="12"/>
    </row>
    <row r="34" spans="1:19" ht="15" x14ac:dyDescent="0.3">
      <c r="A34" s="9" t="s">
        <v>30</v>
      </c>
      <c r="B34">
        <v>0.96499999999999997</v>
      </c>
      <c r="C34">
        <v>0.998</v>
      </c>
      <c r="D34" s="35">
        <f t="shared" si="11"/>
        <v>0.98150000000000004</v>
      </c>
      <c r="E34" s="35">
        <f t="shared" si="12"/>
        <v>0.93200000000000005</v>
      </c>
      <c r="F34" s="35">
        <f t="shared" si="13"/>
        <v>-3.0584087646018613E-2</v>
      </c>
      <c r="G34" s="36">
        <f t="shared" si="14"/>
        <v>0.62197081157297274</v>
      </c>
      <c r="H34" s="36">
        <f t="shared" si="15"/>
        <v>4.1876541943531</v>
      </c>
      <c r="I34" s="37">
        <v>500</v>
      </c>
      <c r="J34" s="38">
        <f t="shared" si="16"/>
        <v>2093.8270971765501</v>
      </c>
      <c r="K34" s="38">
        <f t="shared" si="17"/>
        <v>104.69135485882751</v>
      </c>
      <c r="L34" s="39">
        <f t="shared" si="19"/>
        <v>109.38139854923267</v>
      </c>
      <c r="M34" s="40">
        <f t="shared" si="18"/>
        <v>2.1876279709846536</v>
      </c>
      <c r="N34" s="45"/>
      <c r="Q34" s="12"/>
    </row>
    <row r="35" spans="1:19" ht="15" x14ac:dyDescent="0.3">
      <c r="B35">
        <v>0.97299999999999998</v>
      </c>
      <c r="C35">
        <v>0.95299999999999996</v>
      </c>
      <c r="D35" s="35">
        <f t="shared" si="11"/>
        <v>0.96299999999999997</v>
      </c>
      <c r="E35" s="35">
        <f t="shared" si="12"/>
        <v>0.91349999999999998</v>
      </c>
      <c r="F35" s="35">
        <f t="shared" si="13"/>
        <v>-3.9291448311443412E-2</v>
      </c>
      <c r="G35" s="36">
        <f t="shared" si="14"/>
        <v>0.613068423318749</v>
      </c>
      <c r="H35" s="36">
        <f t="shared" si="15"/>
        <v>4.1026873594512505</v>
      </c>
      <c r="I35" s="37">
        <v>500</v>
      </c>
      <c r="J35" s="38">
        <f t="shared" si="16"/>
        <v>2051.3436797256254</v>
      </c>
      <c r="K35" s="38">
        <f t="shared" si="17"/>
        <v>102.56718398628128</v>
      </c>
      <c r="L35" s="39">
        <f t="shared" si="19"/>
        <v>106.06846481214677</v>
      </c>
      <c r="M35" s="40">
        <f t="shared" si="18"/>
        <v>2.1213692962429356</v>
      </c>
      <c r="N35" s="45"/>
      <c r="Q35" s="12"/>
      <c r="S35" s="12"/>
    </row>
    <row r="36" spans="1:19" ht="15" x14ac:dyDescent="0.3">
      <c r="B36">
        <v>0.96599999999999997</v>
      </c>
      <c r="C36">
        <v>0.99299999999999999</v>
      </c>
      <c r="D36" s="35">
        <f t="shared" si="11"/>
        <v>0.97950000000000004</v>
      </c>
      <c r="E36" s="35">
        <f t="shared" si="12"/>
        <v>0.93</v>
      </c>
      <c r="F36" s="35">
        <f t="shared" si="13"/>
        <v>-3.1517051446064863E-2</v>
      </c>
      <c r="G36" s="36">
        <f t="shared" si="14"/>
        <v>0.62101695123638101</v>
      </c>
      <c r="H36" s="36">
        <f t="shared" si="15"/>
        <v>4.1784667557946511</v>
      </c>
      <c r="I36" s="37">
        <v>500</v>
      </c>
      <c r="J36" s="38">
        <f t="shared" si="16"/>
        <v>2089.2333778973257</v>
      </c>
      <c r="K36" s="38">
        <f t="shared" si="17"/>
        <v>104.46166889486629</v>
      </c>
      <c r="L36" s="39">
        <f t="shared" si="19"/>
        <v>108.01368226357411</v>
      </c>
      <c r="M36" s="40">
        <f t="shared" si="18"/>
        <v>2.1602736452714821</v>
      </c>
      <c r="N36" s="46"/>
      <c r="Q36" s="12"/>
      <c r="S36" s="12"/>
    </row>
    <row r="37" spans="1:19" ht="15" x14ac:dyDescent="0.3">
      <c r="B37" s="3"/>
      <c r="C37" s="3"/>
      <c r="I37" s="37"/>
      <c r="J37" s="37"/>
      <c r="K37" s="37"/>
      <c r="R37" s="12"/>
      <c r="S37" s="12"/>
    </row>
    <row r="38" spans="1:19" ht="23.25" x14ac:dyDescent="0.35">
      <c r="A38" s="22" t="s">
        <v>31</v>
      </c>
      <c r="B38" s="3"/>
      <c r="C38" s="3"/>
      <c r="E38" s="36"/>
      <c r="F38" s="35"/>
      <c r="H38" s="47"/>
      <c r="I38" s="37"/>
      <c r="J38" s="37"/>
      <c r="K38" s="37"/>
      <c r="M38" s="48" t="s">
        <v>32</v>
      </c>
      <c r="R38" s="12"/>
      <c r="S38" s="12"/>
    </row>
    <row r="39" spans="1:19" ht="15" x14ac:dyDescent="0.3">
      <c r="A39" s="27" t="s">
        <v>18</v>
      </c>
      <c r="B39" s="76" t="s">
        <v>19</v>
      </c>
      <c r="C39" s="76" t="s">
        <v>19</v>
      </c>
      <c r="D39" s="17" t="s">
        <v>20</v>
      </c>
      <c r="E39" s="28" t="s">
        <v>21</v>
      </c>
      <c r="F39" s="29" t="s">
        <v>13</v>
      </c>
      <c r="G39" s="29" t="s">
        <v>22</v>
      </c>
      <c r="H39" s="29" t="s">
        <v>23</v>
      </c>
      <c r="I39" s="28" t="s">
        <v>24</v>
      </c>
      <c r="J39" s="43" t="s">
        <v>25</v>
      </c>
      <c r="K39" s="43" t="s">
        <v>33</v>
      </c>
      <c r="L39" s="29" t="s">
        <v>34</v>
      </c>
      <c r="M39" s="25" t="s">
        <v>35</v>
      </c>
      <c r="N39" s="43" t="s">
        <v>36</v>
      </c>
      <c r="R39" s="12"/>
      <c r="S39" s="12"/>
    </row>
    <row r="40" spans="1:19" ht="15" x14ac:dyDescent="0.3">
      <c r="A40" s="9" t="s">
        <v>37</v>
      </c>
      <c r="B40">
        <v>0.22600000000000001</v>
      </c>
      <c r="C40">
        <v>0.22800000000000001</v>
      </c>
      <c r="D40" s="35">
        <f>AVERAGE(B40,C40)</f>
        <v>0.22700000000000001</v>
      </c>
      <c r="E40" s="35">
        <f t="shared" ref="E40:E45" si="20">D40-E$8</f>
        <v>0.17749999999999999</v>
      </c>
      <c r="F40" s="35">
        <f t="shared" ref="F40:F45" si="21">LOG(E40)</f>
        <v>-0.75080164260888715</v>
      </c>
      <c r="G40" s="36">
        <f t="shared" ref="G40:G45" si="22">(F40-$B$16)/$B$15</f>
        <v>-0.11437818649329802</v>
      </c>
      <c r="H40" s="35">
        <f t="shared" ref="H40:H45" si="23">10^G40</f>
        <v>0.76846096796967001</v>
      </c>
      <c r="I40" s="49">
        <v>16</v>
      </c>
      <c r="J40" s="50">
        <f t="shared" ref="J40:J45" si="24">H40*I40</f>
        <v>12.29537548751472</v>
      </c>
      <c r="K40" s="38">
        <f>(0.1*J40/1000)*1000</f>
        <v>1.2295375487514721</v>
      </c>
      <c r="L40" s="51">
        <f>K40*100/L22</f>
        <v>1.0485597317587949</v>
      </c>
      <c r="M40" s="52">
        <f>AVERAGE(L40:L42)</f>
        <v>0.84479673602426375</v>
      </c>
      <c r="N40" s="53">
        <f>STDEV(L40:L42)</f>
        <v>0.22016788906953544</v>
      </c>
      <c r="R40" s="12"/>
      <c r="S40" s="12"/>
    </row>
    <row r="41" spans="1:19" ht="15" x14ac:dyDescent="0.3">
      <c r="B41">
        <v>0.151</v>
      </c>
      <c r="C41">
        <v>0.154</v>
      </c>
      <c r="D41" s="35">
        <f>AVERAGE(B41,C41)</f>
        <v>0.1525</v>
      </c>
      <c r="E41" s="35">
        <f t="shared" si="20"/>
        <v>0.10299999999999999</v>
      </c>
      <c r="F41" s="35">
        <f t="shared" si="21"/>
        <v>-0.98716277529482777</v>
      </c>
      <c r="G41" s="36">
        <f t="shared" si="22"/>
        <v>-0.35603333921180436</v>
      </c>
      <c r="H41" s="35">
        <f t="shared" si="23"/>
        <v>0.44052104500604361</v>
      </c>
      <c r="I41" s="49">
        <v>16</v>
      </c>
      <c r="J41" s="50">
        <f t="shared" si="24"/>
        <v>7.0483367200966978</v>
      </c>
      <c r="K41" s="38">
        <f t="shared" ref="K41:K45" si="25">(0.1*J41/1000)*1000</f>
        <v>0.70483367200966984</v>
      </c>
      <c r="L41" s="51">
        <f t="shared" ref="L41:L45" si="26">K41*100/L23</f>
        <v>0.61125514338906073</v>
      </c>
      <c r="M41" s="52"/>
      <c r="N41" s="53"/>
      <c r="R41" s="12"/>
      <c r="S41" s="12"/>
    </row>
    <row r="42" spans="1:19" s="25" customFormat="1" ht="15" x14ac:dyDescent="0.3">
      <c r="A42" s="9"/>
      <c r="B42">
        <v>0.17799999999999999</v>
      </c>
      <c r="C42">
        <v>0.185</v>
      </c>
      <c r="D42" s="35">
        <f>AVERAGE(B42,C42)</f>
        <v>0.18149999999999999</v>
      </c>
      <c r="E42" s="35">
        <f t="shared" si="20"/>
        <v>0.13200000000000001</v>
      </c>
      <c r="F42" s="35">
        <f t="shared" si="21"/>
        <v>-0.87942606879415008</v>
      </c>
      <c r="G42" s="36">
        <f t="shared" si="22"/>
        <v>-0.24588354441705806</v>
      </c>
      <c r="H42" s="35">
        <f t="shared" si="23"/>
        <v>0.56769681227024149</v>
      </c>
      <c r="I42" s="49">
        <v>16</v>
      </c>
      <c r="J42" s="50">
        <f t="shared" si="24"/>
        <v>9.0831489963238639</v>
      </c>
      <c r="K42" s="38">
        <f t="shared" si="25"/>
        <v>0.90831489963238643</v>
      </c>
      <c r="L42" s="51">
        <f t="shared" si="26"/>
        <v>0.8745753329249355</v>
      </c>
      <c r="M42" s="52"/>
      <c r="N42" s="53"/>
      <c r="R42" s="12"/>
      <c r="S42" s="12"/>
    </row>
    <row r="43" spans="1:19" ht="15" x14ac:dyDescent="0.3">
      <c r="A43" s="9" t="s">
        <v>38</v>
      </c>
      <c r="B43">
        <v>0.313</v>
      </c>
      <c r="C43">
        <v>0.31</v>
      </c>
      <c r="D43" s="35">
        <f t="shared" ref="D43:D45" si="27">AVERAGE(B43,C43)</f>
        <v>0.3115</v>
      </c>
      <c r="E43" s="35">
        <f t="shared" si="20"/>
        <v>0.26200000000000001</v>
      </c>
      <c r="F43" s="35">
        <f t="shared" si="21"/>
        <v>-0.58169870868025453</v>
      </c>
      <c r="G43" s="36">
        <f t="shared" si="22"/>
        <v>5.8512317369573096E-2</v>
      </c>
      <c r="H43" s="35">
        <f t="shared" si="23"/>
        <v>1.1442273316938705</v>
      </c>
      <c r="I43" s="49">
        <v>16</v>
      </c>
      <c r="J43" s="50">
        <f t="shared" si="24"/>
        <v>18.307637307101928</v>
      </c>
      <c r="K43" s="38">
        <f t="shared" si="25"/>
        <v>1.8307637307101929</v>
      </c>
      <c r="L43" s="51">
        <f t="shared" si="26"/>
        <v>1.64619021263322</v>
      </c>
      <c r="M43" s="52">
        <f>AVERAGE(L43:L45)</f>
        <v>1.7323605893488747</v>
      </c>
      <c r="N43" s="53">
        <f>STDEV(L43:L45)</f>
        <v>0.1534193128560504</v>
      </c>
      <c r="R43" s="12"/>
      <c r="S43" s="12"/>
    </row>
    <row r="44" spans="1:19" ht="15" x14ac:dyDescent="0.3">
      <c r="A44" s="54"/>
      <c r="B44">
        <v>0.30099999999999999</v>
      </c>
      <c r="C44">
        <v>0.30499999999999999</v>
      </c>
      <c r="D44" s="35">
        <f t="shared" si="27"/>
        <v>0.30299999999999999</v>
      </c>
      <c r="E44" s="35">
        <f t="shared" si="20"/>
        <v>0.2535</v>
      </c>
      <c r="F44" s="35">
        <f t="shared" si="21"/>
        <v>-0.59602203633064521</v>
      </c>
      <c r="G44" s="36">
        <f t="shared" si="22"/>
        <v>4.3868175621481646E-2</v>
      </c>
      <c r="H44" s="35">
        <f t="shared" si="23"/>
        <v>1.1062879338554161</v>
      </c>
      <c r="I44" s="49">
        <v>16</v>
      </c>
      <c r="J44" s="50">
        <f t="shared" si="24"/>
        <v>17.700606941686658</v>
      </c>
      <c r="K44" s="38">
        <f t="shared" si="25"/>
        <v>1.7700606941686658</v>
      </c>
      <c r="L44" s="51">
        <f t="shared" si="26"/>
        <v>1.6413991992731802</v>
      </c>
      <c r="M44" s="52"/>
      <c r="N44" s="53"/>
    </row>
    <row r="45" spans="1:19" ht="15" x14ac:dyDescent="0.3">
      <c r="A45" s="55"/>
      <c r="B45">
        <v>0.33900000000000002</v>
      </c>
      <c r="C45">
        <v>0.36</v>
      </c>
      <c r="D45" s="35">
        <f t="shared" si="27"/>
        <v>0.34950000000000003</v>
      </c>
      <c r="E45" s="35">
        <f t="shared" si="20"/>
        <v>0.30000000000000004</v>
      </c>
      <c r="F45" s="35">
        <f t="shared" si="21"/>
        <v>-0.52287874528033751</v>
      </c>
      <c r="G45" s="36">
        <f t="shared" si="22"/>
        <v>0.11864973115151931</v>
      </c>
      <c r="H45" s="35">
        <f t="shared" si="23"/>
        <v>1.3141644996737132</v>
      </c>
      <c r="I45" s="49">
        <v>16</v>
      </c>
      <c r="J45" s="50">
        <f t="shared" si="24"/>
        <v>21.026631994779411</v>
      </c>
      <c r="K45" s="38">
        <f t="shared" si="25"/>
        <v>2.102663199477941</v>
      </c>
      <c r="L45" s="51">
        <f t="shared" si="26"/>
        <v>1.9094923561402237</v>
      </c>
      <c r="M45" s="52"/>
      <c r="N45" s="53"/>
    </row>
    <row r="46" spans="1:19" x14ac:dyDescent="0.2">
      <c r="B46" s="3"/>
      <c r="C46" s="3"/>
      <c r="E46" s="36"/>
      <c r="F46" s="35"/>
      <c r="G46" s="52"/>
      <c r="H46" s="56"/>
      <c r="I46" s="37"/>
      <c r="J46" s="37"/>
      <c r="K46" s="37"/>
    </row>
    <row r="47" spans="1:19" x14ac:dyDescent="0.2">
      <c r="B47" s="3"/>
      <c r="C47" s="3"/>
      <c r="E47" s="36"/>
      <c r="F47" s="35"/>
      <c r="G47" s="52"/>
      <c r="H47" s="56"/>
      <c r="I47" s="37"/>
      <c r="J47" s="37"/>
      <c r="K47" s="37"/>
    </row>
    <row r="48" spans="1:19" ht="23.25" x14ac:dyDescent="0.35">
      <c r="A48" s="22" t="s">
        <v>39</v>
      </c>
      <c r="B48" s="3"/>
      <c r="C48" s="3"/>
      <c r="E48" s="36"/>
      <c r="F48" s="35"/>
      <c r="H48" s="47"/>
      <c r="I48" s="37"/>
      <c r="J48" s="37"/>
      <c r="K48" s="37"/>
      <c r="M48" s="48" t="s">
        <v>32</v>
      </c>
    </row>
    <row r="49" spans="1:25" x14ac:dyDescent="0.2">
      <c r="A49" s="27" t="s">
        <v>18</v>
      </c>
      <c r="B49" s="76" t="s">
        <v>19</v>
      </c>
      <c r="C49" s="76" t="s">
        <v>19</v>
      </c>
      <c r="D49" s="17" t="s">
        <v>20</v>
      </c>
      <c r="E49" s="28" t="s">
        <v>21</v>
      </c>
      <c r="F49" s="29" t="s">
        <v>13</v>
      </c>
      <c r="G49" s="29" t="s">
        <v>22</v>
      </c>
      <c r="H49" s="29" t="s">
        <v>23</v>
      </c>
      <c r="I49" s="28" t="s">
        <v>24</v>
      </c>
      <c r="J49" s="43" t="s">
        <v>25</v>
      </c>
      <c r="K49" s="43" t="s">
        <v>33</v>
      </c>
      <c r="L49" s="29" t="s">
        <v>34</v>
      </c>
      <c r="M49" s="25" t="s">
        <v>35</v>
      </c>
      <c r="N49" s="43" t="s">
        <v>36</v>
      </c>
      <c r="O49" s="11" t="s">
        <v>40</v>
      </c>
      <c r="P49" s="25" t="s">
        <v>35</v>
      </c>
      <c r="Q49" s="43" t="s">
        <v>36</v>
      </c>
    </row>
    <row r="50" spans="1:25" ht="15" x14ac:dyDescent="0.3">
      <c r="A50" s="9" t="s">
        <v>29</v>
      </c>
      <c r="B50">
        <v>0.34300000000000003</v>
      </c>
      <c r="C50">
        <v>0.33500000000000002</v>
      </c>
      <c r="D50" s="35">
        <f t="shared" ref="D50:D52" si="28">AVERAGE(B50,C50)</f>
        <v>0.33900000000000002</v>
      </c>
      <c r="E50" s="35">
        <f t="shared" ref="E50:E55" si="29">D50-E$8</f>
        <v>0.28950000000000004</v>
      </c>
      <c r="F50" s="35">
        <f t="shared" ref="F50:F55" si="30">LOG(E50)</f>
        <v>-0.538351431936545</v>
      </c>
      <c r="G50" s="36">
        <f t="shared" ref="G50:G55" si="31">(F50-$B$16)/$B$15</f>
        <v>0.10283048703814979</v>
      </c>
      <c r="H50" s="35">
        <f t="shared" ref="H50:H55" si="32">10^G50</f>
        <v>1.2671571750424</v>
      </c>
      <c r="I50" s="49">
        <v>16</v>
      </c>
      <c r="J50" s="50">
        <f t="shared" ref="J50:J55" si="33">H50*I50</f>
        <v>20.2745148006784</v>
      </c>
      <c r="K50" s="38">
        <f>(0.1*J50/1000)*1000</f>
        <v>2.0274514800678403</v>
      </c>
      <c r="L50" s="51">
        <f t="shared" ref="L50:L55" si="34">K50*100/L31</f>
        <v>1.7473492945099507</v>
      </c>
      <c r="M50" s="52">
        <f>AVERAGE(L50:L52)</f>
        <v>1.6432581102185864</v>
      </c>
      <c r="N50" s="53">
        <f>STDEV(L50:L52)</f>
        <v>0.10957172944726755</v>
      </c>
      <c r="O50" s="11">
        <f>L50/L40</f>
        <v>1.6664279979348871</v>
      </c>
      <c r="P50" s="52">
        <f>AVERAGE(O50:O52)</f>
        <v>2.019449222232824</v>
      </c>
      <c r="Q50" s="53">
        <f>STDEV(O50:O52)</f>
        <v>0.43208001389660727</v>
      </c>
      <c r="S50" s="12"/>
      <c r="T50" s="12"/>
    </row>
    <row r="51" spans="1:25" ht="15" x14ac:dyDescent="0.3">
      <c r="B51">
        <v>0.307</v>
      </c>
      <c r="C51">
        <v>0.29399999999999998</v>
      </c>
      <c r="D51" s="35">
        <f t="shared" si="28"/>
        <v>0.30049999999999999</v>
      </c>
      <c r="E51" s="35">
        <f t="shared" si="29"/>
        <v>0.251</v>
      </c>
      <c r="F51" s="35">
        <f t="shared" si="30"/>
        <v>-0.60032627851896181</v>
      </c>
      <c r="G51" s="36">
        <f t="shared" si="31"/>
        <v>3.9467526955031272E-2</v>
      </c>
      <c r="H51" s="35">
        <f t="shared" si="32"/>
        <v>1.0951346669515358</v>
      </c>
      <c r="I51" s="49">
        <v>16</v>
      </c>
      <c r="J51" s="50">
        <f t="shared" si="33"/>
        <v>17.522154671224573</v>
      </c>
      <c r="K51" s="38">
        <f t="shared" ref="K51:K55" si="35">(0.1*J51/1000)*1000</f>
        <v>1.7522154671224575</v>
      </c>
      <c r="L51" s="51">
        <f t="shared" si="34"/>
        <v>1.5289250160465657</v>
      </c>
      <c r="M51" s="52"/>
      <c r="N51" s="53"/>
      <c r="O51" s="11">
        <f t="shared" ref="O51:O55" si="36">L51/L41</f>
        <v>2.5012877725159899</v>
      </c>
      <c r="P51" s="52"/>
      <c r="Q51" s="53"/>
      <c r="S51" s="12"/>
      <c r="T51" s="12"/>
    </row>
    <row r="52" spans="1:25" ht="15" x14ac:dyDescent="0.3">
      <c r="B52">
        <v>0.29799999999999999</v>
      </c>
      <c r="C52">
        <v>0.28899999999999998</v>
      </c>
      <c r="D52" s="35">
        <f t="shared" si="28"/>
        <v>0.29349999999999998</v>
      </c>
      <c r="E52" s="35">
        <f t="shared" si="29"/>
        <v>0.24399999999999999</v>
      </c>
      <c r="F52" s="35">
        <f t="shared" si="30"/>
        <v>-0.61261017366127057</v>
      </c>
      <c r="G52" s="36">
        <f t="shared" si="31"/>
        <v>2.6908496953524954E-2</v>
      </c>
      <c r="H52" s="35">
        <f t="shared" si="32"/>
        <v>1.0639188337712104</v>
      </c>
      <c r="I52" s="49">
        <v>16</v>
      </c>
      <c r="J52" s="50">
        <f t="shared" si="33"/>
        <v>17.022701340339367</v>
      </c>
      <c r="K52" s="38">
        <f t="shared" si="35"/>
        <v>1.7022701340339368</v>
      </c>
      <c r="L52" s="51">
        <f t="shared" si="34"/>
        <v>1.6535000200992427</v>
      </c>
      <c r="M52" s="52"/>
      <c r="N52" s="53"/>
      <c r="O52" s="11">
        <f t="shared" si="36"/>
        <v>1.8906318962475952</v>
      </c>
      <c r="P52" s="52"/>
      <c r="Q52" s="53"/>
      <c r="S52" s="12"/>
      <c r="T52" s="12"/>
    </row>
    <row r="53" spans="1:25" ht="15" x14ac:dyDescent="0.3">
      <c r="A53" s="9" t="s">
        <v>30</v>
      </c>
      <c r="B53">
        <v>0.69499999999999995</v>
      </c>
      <c r="C53">
        <v>0.71899999999999997</v>
      </c>
      <c r="D53" s="35">
        <f>AVERAGE(B53:C53)</f>
        <v>0.70699999999999996</v>
      </c>
      <c r="E53" s="35">
        <f t="shared" si="29"/>
        <v>0.65749999999999997</v>
      </c>
      <c r="F53" s="35">
        <f t="shared" si="30"/>
        <v>-0.18210424283820453</v>
      </c>
      <c r="G53" s="36">
        <f t="shared" si="31"/>
        <v>0.46705690577632197</v>
      </c>
      <c r="H53" s="35">
        <f t="shared" si="32"/>
        <v>2.93127730650323</v>
      </c>
      <c r="I53" s="49">
        <v>16</v>
      </c>
      <c r="J53" s="50">
        <f t="shared" si="33"/>
        <v>46.900436904051681</v>
      </c>
      <c r="K53" s="38">
        <f t="shared" si="35"/>
        <v>4.6900436904051679</v>
      </c>
      <c r="L53" s="51">
        <f t="shared" si="34"/>
        <v>4.2877891054704103</v>
      </c>
      <c r="M53" s="52">
        <f>AVERAGE(L53:L55)</f>
        <v>3.6257456024986183</v>
      </c>
      <c r="N53" s="53">
        <f>STDEV(L53:L55)</f>
        <v>0.57338043863754751</v>
      </c>
      <c r="O53" s="11">
        <f t="shared" si="36"/>
        <v>2.6046741576793426</v>
      </c>
      <c r="P53" s="52">
        <f>AVERAGE(O53:O55)</f>
        <v>2.1126393865514643</v>
      </c>
      <c r="Q53" s="53">
        <f>STDEV(O53:O55)</f>
        <v>0.44993098724920383</v>
      </c>
      <c r="S53" s="12"/>
      <c r="T53" s="12"/>
    </row>
    <row r="54" spans="1:25" ht="15" x14ac:dyDescent="0.3">
      <c r="A54" s="54"/>
      <c r="B54">
        <v>0.52900000000000003</v>
      </c>
      <c r="C54">
        <v>0.55800000000000005</v>
      </c>
      <c r="D54" s="35">
        <f>AVERAGE(B54:C54)</f>
        <v>0.54350000000000009</v>
      </c>
      <c r="E54" s="35">
        <f t="shared" si="29"/>
        <v>0.49400000000000011</v>
      </c>
      <c r="F54" s="35">
        <f t="shared" si="30"/>
        <v>-0.306273051076353</v>
      </c>
      <c r="G54" s="36">
        <f t="shared" si="31"/>
        <v>0.34010696279422215</v>
      </c>
      <c r="H54" s="35">
        <f t="shared" si="32"/>
        <v>2.1883005161659344</v>
      </c>
      <c r="I54" s="49">
        <v>16</v>
      </c>
      <c r="J54" s="50">
        <f t="shared" si="33"/>
        <v>35.01280825865495</v>
      </c>
      <c r="K54" s="38">
        <f t="shared" si="35"/>
        <v>3.501280825865495</v>
      </c>
      <c r="L54" s="51">
        <f t="shared" si="34"/>
        <v>3.3009630450166889</v>
      </c>
      <c r="M54" s="52"/>
      <c r="N54" s="53"/>
      <c r="O54" s="11">
        <f t="shared" si="36"/>
        <v>2.0110665622831863</v>
      </c>
      <c r="P54" s="52"/>
      <c r="Q54" s="53"/>
      <c r="S54" s="12"/>
      <c r="T54" s="12"/>
    </row>
    <row r="55" spans="1:25" ht="15" x14ac:dyDescent="0.3">
      <c r="A55" s="55"/>
      <c r="B55">
        <v>0.54700000000000004</v>
      </c>
      <c r="C55">
        <v>0.55400000000000005</v>
      </c>
      <c r="D55" s="35">
        <f>AVERAGE(B55:C55)</f>
        <v>0.55049999999999999</v>
      </c>
      <c r="E55" s="35">
        <f t="shared" si="29"/>
        <v>0.501</v>
      </c>
      <c r="F55" s="35">
        <f t="shared" si="30"/>
        <v>-0.30016227413275426</v>
      </c>
      <c r="G55" s="36">
        <f t="shared" si="31"/>
        <v>0.34635460900725756</v>
      </c>
      <c r="H55" s="35">
        <f t="shared" si="32"/>
        <v>2.2200083554423879</v>
      </c>
      <c r="I55" s="49">
        <v>16</v>
      </c>
      <c r="J55" s="50">
        <f t="shared" si="33"/>
        <v>35.520133687078207</v>
      </c>
      <c r="K55" s="38">
        <f t="shared" si="35"/>
        <v>3.5520133687078208</v>
      </c>
      <c r="L55" s="51">
        <f t="shared" si="34"/>
        <v>3.2884846570087545</v>
      </c>
      <c r="M55" s="52"/>
      <c r="N55" s="53"/>
      <c r="O55" s="11">
        <f t="shared" si="36"/>
        <v>1.7221774396918634</v>
      </c>
      <c r="P55" s="52"/>
      <c r="Q55" s="53"/>
      <c r="S55" s="12"/>
      <c r="T55" s="12"/>
      <c r="Y55" s="9"/>
    </row>
    <row r="56" spans="1:25" x14ac:dyDescent="0.2">
      <c r="D56" s="35"/>
      <c r="E56" s="36"/>
      <c r="F56" s="35"/>
      <c r="G56" s="52"/>
      <c r="H56" s="56"/>
    </row>
    <row r="57" spans="1:25" x14ac:dyDescent="0.2">
      <c r="B57" s="52"/>
      <c r="C57" s="52"/>
      <c r="D57" s="35"/>
      <c r="E57" s="36"/>
      <c r="F57" s="35"/>
      <c r="G57" s="52"/>
      <c r="H57" s="56"/>
      <c r="M57" s="11" t="s">
        <v>41</v>
      </c>
      <c r="N57" s="11" t="s">
        <v>42</v>
      </c>
      <c r="O57" s="43" t="s">
        <v>36</v>
      </c>
    </row>
    <row r="58" spans="1:25" ht="15" x14ac:dyDescent="0.3">
      <c r="C58" s="12"/>
      <c r="D58" s="12"/>
      <c r="E58" s="12"/>
      <c r="F58" s="12"/>
      <c r="G58" s="12"/>
      <c r="H58" s="56"/>
      <c r="M58" s="11" t="s">
        <v>29</v>
      </c>
      <c r="N58" s="52">
        <f>P50</f>
        <v>2.019449222232824</v>
      </c>
      <c r="O58" s="52">
        <f>Q50</f>
        <v>0.43208001389660727</v>
      </c>
    </row>
    <row r="59" spans="1:25" ht="15" x14ac:dyDescent="0.3">
      <c r="D59" s="12"/>
      <c r="E59" s="12"/>
      <c r="G59" s="12"/>
      <c r="M59" s="11" t="s">
        <v>30</v>
      </c>
      <c r="N59" s="52">
        <f>P53</f>
        <v>2.1126393865514643</v>
      </c>
      <c r="O59" s="52">
        <f>Q53</f>
        <v>0.44993098724920383</v>
      </c>
    </row>
    <row r="60" spans="1:25" x14ac:dyDescent="0.2">
      <c r="G60" s="52"/>
      <c r="H60" s="56"/>
    </row>
    <row r="61" spans="1:25" ht="15" x14ac:dyDescent="0.3">
      <c r="A61" s="57"/>
      <c r="D61" s="12"/>
      <c r="E61" s="12"/>
      <c r="F61" s="12"/>
      <c r="G61" s="52"/>
      <c r="H61" s="56"/>
    </row>
    <row r="62" spans="1:25" ht="15" x14ac:dyDescent="0.3">
      <c r="C62" s="35"/>
      <c r="D62" s="12"/>
      <c r="E62" s="12"/>
      <c r="F62" s="12"/>
      <c r="G62" s="52"/>
      <c r="H62" s="56"/>
    </row>
    <row r="63" spans="1:25" ht="15" x14ac:dyDescent="0.3">
      <c r="C63" s="35"/>
      <c r="D63" s="12"/>
      <c r="E63" s="12"/>
      <c r="F63" s="12"/>
      <c r="G63" s="52"/>
      <c r="H63" s="56"/>
    </row>
    <row r="64" spans="1:25" ht="13.5" thickBot="1" x14ac:dyDescent="0.25">
      <c r="B64" s="58" t="s">
        <v>20</v>
      </c>
      <c r="C64" s="59" t="s">
        <v>43</v>
      </c>
      <c r="D64" s="35"/>
      <c r="E64" s="36"/>
      <c r="F64" s="35"/>
      <c r="G64" s="52"/>
      <c r="H64" s="56"/>
    </row>
    <row r="65" spans="1:8" x14ac:dyDescent="0.2">
      <c r="A65" s="9" t="s">
        <v>37</v>
      </c>
      <c r="B65" s="52">
        <f>M40</f>
        <v>0.84479673602426375</v>
      </c>
      <c r="C65" s="52">
        <f>N40</f>
        <v>0.22016788906953544</v>
      </c>
      <c r="D65" s="35"/>
      <c r="E65" s="36"/>
      <c r="F65" s="35"/>
      <c r="G65" s="52"/>
      <c r="H65" s="56"/>
    </row>
    <row r="66" spans="1:8" x14ac:dyDescent="0.2">
      <c r="A66" s="9" t="s">
        <v>29</v>
      </c>
      <c r="B66" s="52">
        <f>M50</f>
        <v>1.6432581102185864</v>
      </c>
      <c r="C66" s="52">
        <f>N50</f>
        <v>0.10957172944726755</v>
      </c>
      <c r="D66" s="35"/>
      <c r="E66" s="36"/>
      <c r="F66" s="35"/>
      <c r="G66" s="52"/>
      <c r="H66" s="56"/>
    </row>
    <row r="67" spans="1:8" x14ac:dyDescent="0.2">
      <c r="A67" s="9" t="s">
        <v>38</v>
      </c>
      <c r="B67" s="52">
        <f>M43</f>
        <v>1.7323605893488747</v>
      </c>
      <c r="C67" s="52">
        <f>N43</f>
        <v>0.1534193128560504</v>
      </c>
      <c r="D67" s="35"/>
      <c r="E67" s="36"/>
      <c r="F67" s="35"/>
      <c r="G67" s="52"/>
      <c r="H67" s="56"/>
    </row>
    <row r="68" spans="1:8" x14ac:dyDescent="0.2">
      <c r="A68" s="60" t="s">
        <v>30</v>
      </c>
      <c r="B68" s="52">
        <f>M53</f>
        <v>3.6257456024986183</v>
      </c>
      <c r="C68" s="52">
        <f>N53</f>
        <v>0.57338043863754751</v>
      </c>
      <c r="D68" s="35"/>
      <c r="E68" s="36"/>
      <c r="F68" s="35"/>
      <c r="G68" s="52"/>
      <c r="H68" s="56"/>
    </row>
    <row r="69" spans="1:8" x14ac:dyDescent="0.2">
      <c r="A69" s="61"/>
      <c r="C69" s="35"/>
      <c r="D69" s="35"/>
      <c r="E69" s="36"/>
      <c r="F69" s="35"/>
      <c r="G69" s="52"/>
      <c r="H69" s="56"/>
    </row>
    <row r="70" spans="1:8" x14ac:dyDescent="0.2">
      <c r="A70" s="61"/>
      <c r="C70" s="35"/>
      <c r="D70" s="35"/>
      <c r="E70" s="36"/>
      <c r="F70" s="35"/>
      <c r="G70" s="52"/>
      <c r="H70" s="56"/>
    </row>
    <row r="71" spans="1:8" x14ac:dyDescent="0.2">
      <c r="A71" s="61"/>
      <c r="B71" s="37"/>
      <c r="C71" s="35"/>
      <c r="D71" s="35"/>
      <c r="E71" s="36"/>
      <c r="F71" s="35"/>
      <c r="G71" s="52"/>
      <c r="H71" s="56"/>
    </row>
    <row r="72" spans="1:8" x14ac:dyDescent="0.2">
      <c r="A72" s="61"/>
      <c r="B72" s="37"/>
      <c r="C72" s="35"/>
      <c r="D72" s="35"/>
      <c r="E72" s="36"/>
      <c r="F72" s="35"/>
      <c r="G72" s="52"/>
      <c r="H72" s="56"/>
    </row>
    <row r="73" spans="1:8" x14ac:dyDescent="0.2">
      <c r="C73" s="35"/>
      <c r="D73" s="35"/>
      <c r="E73" s="36"/>
      <c r="F73" s="35"/>
      <c r="G73" s="52"/>
      <c r="H73" s="56"/>
    </row>
    <row r="74" spans="1:8" x14ac:dyDescent="0.2">
      <c r="C74" s="35"/>
      <c r="D74" s="36"/>
      <c r="H74" s="56"/>
    </row>
    <row r="75" spans="1:8" x14ac:dyDescent="0.2">
      <c r="A75" s="62"/>
      <c r="C75" s="35"/>
      <c r="D75" s="36"/>
      <c r="H75" s="47"/>
    </row>
    <row r="76" spans="1:8" x14ac:dyDescent="0.2">
      <c r="A76" s="62"/>
      <c r="C76" s="35"/>
      <c r="D76" s="36"/>
      <c r="H76" s="47"/>
    </row>
    <row r="77" spans="1:8" x14ac:dyDescent="0.2">
      <c r="A77" s="63"/>
      <c r="B77" s="47"/>
      <c r="C77" s="64"/>
      <c r="D77" s="65"/>
      <c r="E77" s="47"/>
      <c r="F77" s="47"/>
      <c r="G77" s="47"/>
    </row>
    <row r="78" spans="1:8" x14ac:dyDescent="0.2">
      <c r="A78" s="66"/>
      <c r="B78" s="67"/>
      <c r="C78" s="68"/>
      <c r="D78" s="47"/>
      <c r="E78" s="47"/>
      <c r="F78" s="47"/>
      <c r="G78" s="47"/>
    </row>
    <row r="79" spans="1:8" x14ac:dyDescent="0.2">
      <c r="A79" s="66"/>
      <c r="B79" s="69"/>
      <c r="C79" s="64"/>
      <c r="D79" s="47"/>
      <c r="E79" s="47"/>
      <c r="F79" s="47"/>
      <c r="G79" s="47"/>
    </row>
    <row r="80" spans="1:8" x14ac:dyDescent="0.2">
      <c r="A80" s="66"/>
      <c r="B80" s="69"/>
      <c r="C80" s="64"/>
      <c r="D80" s="47"/>
      <c r="E80" s="47"/>
      <c r="F80" s="47"/>
      <c r="G80" s="47"/>
    </row>
    <row r="81" spans="1:7" x14ac:dyDescent="0.2">
      <c r="A81" s="66"/>
      <c r="B81" s="69"/>
      <c r="C81" s="64"/>
      <c r="D81" s="47"/>
      <c r="E81" s="47"/>
      <c r="F81" s="47"/>
      <c r="G81" s="47"/>
    </row>
    <row r="82" spans="1:7" x14ac:dyDescent="0.2">
      <c r="A82" s="66"/>
      <c r="B82" s="69"/>
      <c r="C82" s="64"/>
      <c r="D82" s="47"/>
      <c r="E82" s="47"/>
      <c r="F82" s="47"/>
      <c r="G82" s="47"/>
    </row>
    <row r="83" spans="1:7" x14ac:dyDescent="0.2">
      <c r="A83" s="66"/>
      <c r="B83" s="47"/>
      <c r="C83" s="47"/>
      <c r="D83" s="70"/>
      <c r="E83" s="67"/>
      <c r="F83" s="67"/>
      <c r="G83" s="47"/>
    </row>
    <row r="84" spans="1:7" x14ac:dyDescent="0.2">
      <c r="A84" s="66"/>
      <c r="B84" s="69"/>
      <c r="C84" s="64"/>
      <c r="D84" s="56"/>
      <c r="E84" s="56"/>
      <c r="F84" s="56"/>
      <c r="G84" s="47"/>
    </row>
    <row r="85" spans="1:7" x14ac:dyDescent="0.2">
      <c r="A85" s="66"/>
      <c r="B85" s="69"/>
      <c r="C85" s="64"/>
      <c r="D85" s="56"/>
      <c r="E85" s="56"/>
      <c r="F85" s="56"/>
      <c r="G85" s="47"/>
    </row>
    <row r="86" spans="1:7" x14ac:dyDescent="0.2">
      <c r="A86" s="66"/>
      <c r="B86" s="69"/>
      <c r="C86" s="64"/>
      <c r="D86" s="56"/>
      <c r="E86" s="56"/>
      <c r="F86" s="56"/>
      <c r="G86" s="47"/>
    </row>
    <row r="87" spans="1:7" x14ac:dyDescent="0.2">
      <c r="A87" s="66"/>
      <c r="B87" s="69"/>
      <c r="C87" s="64"/>
      <c r="D87" s="56"/>
      <c r="E87" s="56"/>
      <c r="F87" s="56"/>
      <c r="G87" s="47"/>
    </row>
    <row r="88" spans="1:7" x14ac:dyDescent="0.2">
      <c r="A88" s="66"/>
      <c r="B88" s="47"/>
      <c r="C88" s="56"/>
      <c r="D88" s="56"/>
      <c r="E88" s="56"/>
      <c r="F88" s="56"/>
      <c r="G88" s="47"/>
    </row>
    <row r="89" spans="1:7" x14ac:dyDescent="0.2">
      <c r="A89" s="66"/>
      <c r="B89" s="47"/>
      <c r="C89" s="56"/>
      <c r="D89" s="56"/>
      <c r="E89" s="56"/>
      <c r="F89" s="56"/>
      <c r="G89" s="47"/>
    </row>
    <row r="90" spans="1:7" x14ac:dyDescent="0.2">
      <c r="C90" s="56"/>
      <c r="D90" s="56"/>
      <c r="E90" s="71"/>
      <c r="F90" s="71"/>
    </row>
    <row r="91" spans="1:7" x14ac:dyDescent="0.2">
      <c r="C91" s="56"/>
      <c r="D91" s="56"/>
      <c r="E91" s="71"/>
      <c r="F91" s="71"/>
    </row>
    <row r="92" spans="1:7" x14ac:dyDescent="0.2">
      <c r="C92" s="56"/>
      <c r="D92" s="56"/>
      <c r="E92" s="71"/>
      <c r="F92" s="71"/>
    </row>
    <row r="93" spans="1:7" x14ac:dyDescent="0.2">
      <c r="C93" s="56"/>
      <c r="D93" s="56"/>
      <c r="E93" s="71"/>
      <c r="F93" s="71"/>
    </row>
    <row r="94" spans="1:7" x14ac:dyDescent="0.2">
      <c r="C94" s="56"/>
      <c r="E94" s="71"/>
      <c r="F94" s="71"/>
    </row>
    <row r="95" spans="1:7" x14ac:dyDescent="0.2">
      <c r="C95" s="56"/>
      <c r="E95" s="71"/>
      <c r="F95" s="71"/>
    </row>
    <row r="96" spans="1:7" x14ac:dyDescent="0.2">
      <c r="C96" s="56"/>
      <c r="D96" s="56"/>
      <c r="E96" s="71"/>
      <c r="F96" s="71"/>
    </row>
    <row r="97" spans="2:6" x14ac:dyDescent="0.2">
      <c r="C97" s="56"/>
      <c r="D97" s="56"/>
      <c r="E97" s="71"/>
      <c r="F97" s="71"/>
    </row>
    <row r="98" spans="2:6" x14ac:dyDescent="0.2">
      <c r="C98" s="56"/>
      <c r="D98" s="56"/>
      <c r="E98" s="71"/>
      <c r="F98" s="71"/>
    </row>
    <row r="99" spans="2:6" x14ac:dyDescent="0.2">
      <c r="C99" s="56"/>
      <c r="D99" s="56"/>
      <c r="E99" s="71"/>
      <c r="F99" s="71"/>
    </row>
    <row r="100" spans="2:6" x14ac:dyDescent="0.2">
      <c r="C100" s="56"/>
      <c r="D100" s="56"/>
      <c r="E100" s="71"/>
      <c r="F100" s="71"/>
    </row>
    <row r="101" spans="2:6" x14ac:dyDescent="0.2">
      <c r="C101" s="56"/>
      <c r="D101" s="56"/>
      <c r="E101" s="71"/>
      <c r="F101" s="71"/>
    </row>
    <row r="102" spans="2:6" x14ac:dyDescent="0.2">
      <c r="C102" s="56"/>
      <c r="D102" s="56"/>
      <c r="E102" s="71"/>
      <c r="F102" s="71"/>
    </row>
    <row r="103" spans="2:6" x14ac:dyDescent="0.2">
      <c r="C103" s="56"/>
      <c r="D103" s="56"/>
      <c r="E103" s="71"/>
      <c r="F103" s="71"/>
    </row>
    <row r="104" spans="2:6" x14ac:dyDescent="0.2">
      <c r="C104" s="56"/>
      <c r="D104" s="56"/>
      <c r="E104" s="71"/>
      <c r="F104" s="71"/>
    </row>
    <row r="105" spans="2:6" x14ac:dyDescent="0.2">
      <c r="C105" s="56"/>
      <c r="D105" s="56"/>
      <c r="E105" s="71"/>
      <c r="F105" s="71"/>
    </row>
    <row r="106" spans="2:6" x14ac:dyDescent="0.2">
      <c r="C106" s="56"/>
    </row>
    <row r="107" spans="2:6" x14ac:dyDescent="0.2">
      <c r="C107" s="56"/>
    </row>
    <row r="108" spans="2:6" ht="13.5" thickBot="1" x14ac:dyDescent="0.25">
      <c r="B108" s="72"/>
      <c r="C108" s="72"/>
      <c r="D108" s="72"/>
      <c r="E108" s="72"/>
    </row>
    <row r="109" spans="2:6" x14ac:dyDescent="0.2">
      <c r="B109" s="71"/>
      <c r="C109" s="71"/>
      <c r="D109" s="71"/>
      <c r="E109" s="71"/>
    </row>
    <row r="110" spans="2:6" x14ac:dyDescent="0.2">
      <c r="B110" s="71"/>
      <c r="C110" s="71"/>
      <c r="D110" s="71"/>
      <c r="E110" s="71"/>
    </row>
    <row r="111" spans="2:6" x14ac:dyDescent="0.2">
      <c r="B111" s="71"/>
      <c r="C111" s="71"/>
      <c r="D111" s="71"/>
      <c r="E111" s="71"/>
    </row>
    <row r="112" spans="2:6" x14ac:dyDescent="0.2">
      <c r="B112" s="71"/>
      <c r="C112" s="71"/>
      <c r="D112" s="71"/>
      <c r="E112" s="71"/>
    </row>
    <row r="113" spans="2:5" x14ac:dyDescent="0.2">
      <c r="B113" s="71"/>
      <c r="C113" s="71"/>
      <c r="D113" s="71"/>
      <c r="E113" s="71"/>
    </row>
    <row r="114" spans="2:5" x14ac:dyDescent="0.2">
      <c r="B114" s="71"/>
      <c r="C114" s="71"/>
      <c r="D114" s="71"/>
      <c r="E114" s="71"/>
    </row>
    <row r="115" spans="2:5" x14ac:dyDescent="0.2">
      <c r="B115" s="71"/>
      <c r="C115" s="71"/>
      <c r="D115" s="71"/>
      <c r="E115" s="71"/>
    </row>
    <row r="116" spans="2:5" x14ac:dyDescent="0.2">
      <c r="B116" s="71"/>
      <c r="C116" s="71"/>
      <c r="D116" s="71"/>
      <c r="E116" s="71"/>
    </row>
    <row r="117" spans="2:5" x14ac:dyDescent="0.2">
      <c r="B117" s="71"/>
      <c r="C117" s="71"/>
      <c r="D117" s="71"/>
      <c r="E117" s="71"/>
    </row>
    <row r="118" spans="2:5" x14ac:dyDescent="0.2">
      <c r="B118" s="71"/>
      <c r="C118" s="71"/>
      <c r="D118" s="71"/>
      <c r="E118" s="7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25" zoomScale="70" zoomScaleNormal="70" workbookViewId="0">
      <selection activeCell="B22" sqref="B22:C55"/>
    </sheetView>
  </sheetViews>
  <sheetFormatPr baseColWidth="10" defaultColWidth="8.75" defaultRowHeight="12.75" x14ac:dyDescent="0.2"/>
  <cols>
    <col min="1" max="1" width="28.125" style="9" customWidth="1"/>
    <col min="2" max="2" width="9" style="11" bestFit="1" customWidth="1"/>
    <col min="3" max="3" width="11.875" style="11" bestFit="1" customWidth="1"/>
    <col min="4" max="5" width="6" style="11" bestFit="1" customWidth="1"/>
    <col min="6" max="8" width="11" style="11" bestFit="1" customWidth="1"/>
    <col min="9" max="9" width="12.125" style="11" bestFit="1" customWidth="1"/>
    <col min="10" max="10" width="12" style="11" bestFit="1" customWidth="1"/>
    <col min="11" max="11" width="12.125" style="11" bestFit="1" customWidth="1"/>
    <col min="12" max="12" width="13" style="11" bestFit="1" customWidth="1"/>
    <col min="13" max="13" width="14.875" style="11" bestFit="1" customWidth="1"/>
    <col min="14" max="14" width="13.75" style="11" bestFit="1" customWidth="1"/>
    <col min="15" max="15" width="14" style="11" customWidth="1"/>
    <col min="16" max="16" width="11.375" style="11" customWidth="1"/>
    <col min="17" max="17" width="10.375" style="11" bestFit="1" customWidth="1"/>
    <col min="18" max="16384" width="8.75" style="11"/>
  </cols>
  <sheetData>
    <row r="1" spans="1:20" s="3" customFormat="1" x14ac:dyDescent="0.2">
      <c r="A1" s="1" t="s">
        <v>0</v>
      </c>
      <c r="B1" s="2">
        <v>42304</v>
      </c>
    </row>
    <row r="2" spans="1:20" s="3" customFormat="1" x14ac:dyDescent="0.2">
      <c r="A2" s="1" t="s">
        <v>1</v>
      </c>
      <c r="B2" s="3">
        <v>89</v>
      </c>
      <c r="C2" s="4"/>
      <c r="E2" s="5" t="s">
        <v>2</v>
      </c>
    </row>
    <row r="3" spans="1:20" s="3" customFormat="1" ht="15" x14ac:dyDescent="0.3">
      <c r="A3" s="1" t="s">
        <v>3</v>
      </c>
      <c r="B3" s="3" t="s">
        <v>4</v>
      </c>
      <c r="D3" s="6" t="s">
        <v>5</v>
      </c>
      <c r="E3" s="7">
        <v>330720</v>
      </c>
      <c r="F3" s="7">
        <v>343944</v>
      </c>
    </row>
    <row r="4" spans="1:20" s="3" customFormat="1" ht="15" x14ac:dyDescent="0.3">
      <c r="A4" s="1"/>
      <c r="D4" s="6" t="s">
        <v>6</v>
      </c>
      <c r="E4" s="7">
        <v>498344</v>
      </c>
      <c r="F4" s="7">
        <v>475648</v>
      </c>
    </row>
    <row r="5" spans="1:20" s="3" customFormat="1" x14ac:dyDescent="0.2">
      <c r="A5" s="1"/>
      <c r="D5" s="8"/>
      <c r="F5" s="8"/>
    </row>
    <row r="6" spans="1:20" ht="15" x14ac:dyDescent="0.3">
      <c r="B6" s="10"/>
      <c r="C6" s="10"/>
      <c r="D6" s="10"/>
      <c r="N6" s="12"/>
      <c r="O6" s="12"/>
      <c r="P6" s="12"/>
    </row>
    <row r="7" spans="1:20" ht="15" x14ac:dyDescent="0.3">
      <c r="A7" s="13" t="s">
        <v>7</v>
      </c>
      <c r="B7" s="14" t="s">
        <v>8</v>
      </c>
      <c r="C7" s="15" t="s">
        <v>9</v>
      </c>
      <c r="D7" s="15"/>
      <c r="E7" s="16" t="s">
        <v>10</v>
      </c>
      <c r="F7" s="17" t="s">
        <v>11</v>
      </c>
      <c r="G7" s="18" t="s">
        <v>12</v>
      </c>
      <c r="H7" s="18" t="s">
        <v>13</v>
      </c>
      <c r="N7" s="12"/>
      <c r="O7" s="12"/>
      <c r="P7" s="12"/>
    </row>
    <row r="8" spans="1:20" ht="15" x14ac:dyDescent="0.3">
      <c r="A8" s="13">
        <v>0</v>
      </c>
      <c r="B8" s="18">
        <v>0</v>
      </c>
      <c r="C8">
        <v>0.05</v>
      </c>
      <c r="D8">
        <v>5.0999999999999997E-2</v>
      </c>
      <c r="E8" s="19">
        <f t="shared" ref="E8:E13" si="0">AVERAGE(C8:D8)</f>
        <v>5.0500000000000003E-2</v>
      </c>
      <c r="F8" s="20"/>
      <c r="G8" s="18"/>
      <c r="H8" s="18"/>
      <c r="N8" s="12"/>
      <c r="O8" s="12"/>
      <c r="P8" s="12"/>
    </row>
    <row r="9" spans="1:20" ht="15" x14ac:dyDescent="0.3">
      <c r="A9" s="13">
        <v>3.18</v>
      </c>
      <c r="B9" s="20">
        <f>A9/23</f>
        <v>0.13826086956521741</v>
      </c>
      <c r="C9">
        <v>7.1999999999999995E-2</v>
      </c>
      <c r="D9">
        <v>7.8E-2</v>
      </c>
      <c r="E9" s="19">
        <f t="shared" si="0"/>
        <v>7.4999999999999997E-2</v>
      </c>
      <c r="F9" s="20">
        <f>(E9-$E$8)</f>
        <v>2.4499999999999994E-2</v>
      </c>
      <c r="G9" s="20">
        <f>LOG(B9)</f>
        <v>-0.85930071603316016</v>
      </c>
      <c r="H9" s="20">
        <f>LOG(F9)</f>
        <v>-1.6108339156354676</v>
      </c>
      <c r="N9" s="12"/>
      <c r="O9" s="12"/>
      <c r="P9" s="12"/>
    </row>
    <row r="10" spans="1:20" ht="15" x14ac:dyDescent="0.3">
      <c r="A10" s="13">
        <v>10.5</v>
      </c>
      <c r="B10" s="20">
        <f t="shared" ref="B10:B13" si="1">A10/23</f>
        <v>0.45652173913043476</v>
      </c>
      <c r="C10">
        <v>0.13500000000000001</v>
      </c>
      <c r="D10">
        <v>0.14299999999999999</v>
      </c>
      <c r="E10" s="19">
        <f t="shared" si="0"/>
        <v>0.13900000000000001</v>
      </c>
      <c r="F10" s="20">
        <f>(E10-$E$8)</f>
        <v>8.8500000000000009E-2</v>
      </c>
      <c r="G10" s="20">
        <f>LOG(B10)</f>
        <v>-0.34053853694765485</v>
      </c>
      <c r="H10" s="20">
        <f>LOG(F10)</f>
        <v>-1.0530567293021744</v>
      </c>
      <c r="N10" s="12"/>
      <c r="O10" s="12"/>
      <c r="P10" s="12"/>
    </row>
    <row r="11" spans="1:20" ht="15" x14ac:dyDescent="0.3">
      <c r="A11" s="13">
        <v>31.1</v>
      </c>
      <c r="B11" s="20">
        <f t="shared" si="1"/>
        <v>1.3521739130434782</v>
      </c>
      <c r="C11">
        <v>0.317</v>
      </c>
      <c r="D11">
        <v>0.34499999999999997</v>
      </c>
      <c r="E11" s="19">
        <f t="shared" si="0"/>
        <v>0.33099999999999996</v>
      </c>
      <c r="F11" s="20">
        <f>(E11-$E$8)</f>
        <v>0.28049999999999997</v>
      </c>
      <c r="G11" s="20">
        <f>LOG(B11)</f>
        <v>0.13103255300924463</v>
      </c>
      <c r="H11" s="20">
        <f>LOG(F11)</f>
        <v>-0.55206713440781985</v>
      </c>
      <c r="N11" s="12"/>
      <c r="O11" s="12"/>
      <c r="P11" s="12"/>
      <c r="Q11" s="12"/>
      <c r="R11" s="12"/>
      <c r="S11" s="12"/>
      <c r="T11" s="12"/>
    </row>
    <row r="12" spans="1:20" ht="15" x14ac:dyDescent="0.3">
      <c r="A12" s="13">
        <v>103</v>
      </c>
      <c r="B12" s="20">
        <f t="shared" si="1"/>
        <v>4.4782608695652177</v>
      </c>
      <c r="C12">
        <v>0.98</v>
      </c>
      <c r="D12">
        <v>1.002</v>
      </c>
      <c r="E12" s="19">
        <f t="shared" si="0"/>
        <v>0.99099999999999999</v>
      </c>
      <c r="F12" s="20">
        <f>(E12-$E$8)</f>
        <v>0.9405</v>
      </c>
      <c r="G12" s="20">
        <f>LOG(B12)</f>
        <v>0.65110938868757939</v>
      </c>
      <c r="H12" s="20">
        <f>LOG(F12)</f>
        <v>-2.6641200113602319E-2</v>
      </c>
      <c r="N12" s="12"/>
      <c r="O12" s="12"/>
      <c r="P12" s="12"/>
      <c r="Q12" s="12"/>
      <c r="R12" s="12"/>
      <c r="S12" s="12"/>
      <c r="T12" s="12"/>
    </row>
    <row r="13" spans="1:20" ht="15" x14ac:dyDescent="0.3">
      <c r="A13" s="13">
        <v>214</v>
      </c>
      <c r="B13" s="20">
        <f t="shared" si="1"/>
        <v>9.304347826086957</v>
      </c>
      <c r="C13">
        <v>1.738</v>
      </c>
      <c r="D13">
        <v>1.762</v>
      </c>
      <c r="E13" s="19">
        <f t="shared" si="0"/>
        <v>1.75</v>
      </c>
      <c r="F13" s="20">
        <f>(E13-$E$8)</f>
        <v>1.6995</v>
      </c>
      <c r="G13" s="20">
        <f>LOG(B13)</f>
        <v>0.96868593733159802</v>
      </c>
      <c r="H13" s="20">
        <f>LOG(F13)</f>
        <v>0.2303211689190785</v>
      </c>
      <c r="N13" s="12"/>
    </row>
    <row r="14" spans="1:20" ht="15" x14ac:dyDescent="0.3">
      <c r="N14" s="12"/>
    </row>
    <row r="15" spans="1:20" ht="15" x14ac:dyDescent="0.3">
      <c r="A15" s="13" t="s">
        <v>14</v>
      </c>
      <c r="B15" s="19">
        <f>SLOPE(H9:H13,G9:G13)</f>
        <v>1.0161313087727346</v>
      </c>
      <c r="N15" s="12"/>
    </row>
    <row r="16" spans="1:20" ht="15" x14ac:dyDescent="0.25">
      <c r="A16" s="13" t="s">
        <v>15</v>
      </c>
      <c r="B16" s="19">
        <f>INTERCEPT(H9:H13,G9:G13)</f>
        <v>-0.71443092084892634</v>
      </c>
      <c r="C16" s="21"/>
      <c r="G16" s="21"/>
      <c r="H16" s="21"/>
    </row>
    <row r="17" spans="1:17" ht="15" x14ac:dyDescent="0.3">
      <c r="B17" s="12"/>
      <c r="C17" s="12"/>
      <c r="D17" s="12"/>
      <c r="E17" s="12"/>
      <c r="F17" s="12"/>
      <c r="G17" s="12"/>
    </row>
    <row r="18" spans="1:17" ht="15" x14ac:dyDescent="0.3">
      <c r="B18" s="12"/>
      <c r="C18" s="12"/>
      <c r="D18" s="12"/>
      <c r="E18" s="12"/>
      <c r="F18" s="12"/>
      <c r="G18" s="12"/>
    </row>
    <row r="19" spans="1:17" ht="23.25" x14ac:dyDescent="0.35">
      <c r="A19" s="22" t="s">
        <v>16</v>
      </c>
      <c r="B19" s="23"/>
      <c r="C19" s="23"/>
      <c r="K19" s="24"/>
      <c r="L19" s="25" t="s">
        <v>17</v>
      </c>
      <c r="M19" s="26"/>
    </row>
    <row r="20" spans="1:17" s="25" customFormat="1" x14ac:dyDescent="0.2">
      <c r="A20" s="27" t="s">
        <v>18</v>
      </c>
      <c r="B20" s="17" t="s">
        <v>19</v>
      </c>
      <c r="C20" s="17" t="s">
        <v>19</v>
      </c>
      <c r="D20" s="17" t="s">
        <v>20</v>
      </c>
      <c r="E20" s="28" t="s">
        <v>21</v>
      </c>
      <c r="F20" s="29" t="s">
        <v>13</v>
      </c>
      <c r="G20" s="29" t="s">
        <v>22</v>
      </c>
      <c r="H20" s="29" t="s">
        <v>23</v>
      </c>
      <c r="I20" s="17" t="s">
        <v>24</v>
      </c>
      <c r="J20" s="29" t="s">
        <v>25</v>
      </c>
      <c r="K20" s="29" t="s">
        <v>26</v>
      </c>
      <c r="L20" s="29" t="s">
        <v>27</v>
      </c>
      <c r="M20" s="30" t="s">
        <v>28</v>
      </c>
    </row>
    <row r="21" spans="1:17" s="32" customFormat="1" x14ac:dyDescent="0.2">
      <c r="A21" s="31"/>
      <c r="L21" s="33"/>
      <c r="M21" s="34"/>
    </row>
    <row r="22" spans="1:17" ht="15" x14ac:dyDescent="0.3">
      <c r="A22" s="9" t="s">
        <v>29</v>
      </c>
      <c r="B22">
        <v>0.98599999999999999</v>
      </c>
      <c r="C22">
        <v>1.002</v>
      </c>
      <c r="D22" s="35">
        <f t="shared" ref="D22:D27" si="2">AVERAGE(B22:C22)</f>
        <v>0.99399999999999999</v>
      </c>
      <c r="E22" s="35">
        <f t="shared" ref="E22:E27" si="3">D22-E$8</f>
        <v>0.94350000000000001</v>
      </c>
      <c r="F22" s="35">
        <f>LOG(E22)</f>
        <v>-2.525809549904983E-2</v>
      </c>
      <c r="G22" s="36">
        <f>(F22-$B$16)/$B$15</f>
        <v>0.67823205465664405</v>
      </c>
      <c r="H22" s="36">
        <f>10^G22</f>
        <v>4.766856240985879</v>
      </c>
      <c r="I22" s="37">
        <v>500</v>
      </c>
      <c r="J22" s="38">
        <f>(H22*I22)</f>
        <v>2383.4281204929393</v>
      </c>
      <c r="K22" s="38">
        <f>(0.05*J22/1000)*1000</f>
        <v>119.17140602464697</v>
      </c>
      <c r="L22" s="39">
        <f>K22+K40+K50</f>
        <v>122.43564663127508</v>
      </c>
      <c r="M22" s="40">
        <f>(L22*1000000/50000)/1000</f>
        <v>2.4487129326255013</v>
      </c>
      <c r="N22" s="41"/>
    </row>
    <row r="23" spans="1:17" ht="15" x14ac:dyDescent="0.3">
      <c r="B23">
        <v>0.999</v>
      </c>
      <c r="C23">
        <v>1.02</v>
      </c>
      <c r="D23" s="35">
        <f t="shared" si="2"/>
        <v>1.0095000000000001</v>
      </c>
      <c r="E23" s="35">
        <f t="shared" si="3"/>
        <v>0.95900000000000007</v>
      </c>
      <c r="F23" s="35">
        <f t="shared" ref="F23:F27" si="4">LOG(E23)</f>
        <v>-1.8181392829336368E-2</v>
      </c>
      <c r="G23" s="36">
        <f t="shared" ref="G23:G27" si="5">(F23-$B$16)/$B$15</f>
        <v>0.68519641310974644</v>
      </c>
      <c r="H23" s="36">
        <f t="shared" ref="H23:H27" si="6">10^G23</f>
        <v>4.8439138788470633</v>
      </c>
      <c r="I23" s="37">
        <v>500</v>
      </c>
      <c r="J23" s="38">
        <f t="shared" ref="J23:J27" si="7">(H23*I23)</f>
        <v>2421.9569394235318</v>
      </c>
      <c r="K23" s="38">
        <f t="shared" ref="K23:K27" si="8">(0.05*J23/1000)*1000</f>
        <v>121.09784697117659</v>
      </c>
      <c r="L23" s="39">
        <f>K23+K41+K51</f>
        <v>123.88956485374342</v>
      </c>
      <c r="M23" s="40">
        <f t="shared" ref="M23:M27" si="9">(L23*1000000/50000)/1000</f>
        <v>2.4777912970748686</v>
      </c>
      <c r="N23" s="41"/>
    </row>
    <row r="24" spans="1:17" ht="15" x14ac:dyDescent="0.3">
      <c r="B24">
        <v>0.94599999999999995</v>
      </c>
      <c r="C24">
        <v>0.94799999999999995</v>
      </c>
      <c r="D24" s="35">
        <f t="shared" si="2"/>
        <v>0.94699999999999995</v>
      </c>
      <c r="E24" s="35">
        <f t="shared" si="3"/>
        <v>0.89649999999999996</v>
      </c>
      <c r="F24" s="35">
        <f t="shared" si="4"/>
        <v>-4.7449706101798363E-2</v>
      </c>
      <c r="G24" s="36">
        <f t="shared" si="5"/>
        <v>0.6563927407695922</v>
      </c>
      <c r="H24" s="36">
        <f t="shared" si="6"/>
        <v>4.5330732905301998</v>
      </c>
      <c r="I24" s="37">
        <v>500</v>
      </c>
      <c r="J24" s="38">
        <f t="shared" si="7"/>
        <v>2266.5366452651001</v>
      </c>
      <c r="K24" s="38">
        <f t="shared" si="8"/>
        <v>113.32683226325501</v>
      </c>
      <c r="L24" s="39">
        <f t="shared" ref="L24:L27" si="10">K24+K42+K52</f>
        <v>116.20153757721738</v>
      </c>
      <c r="M24" s="40">
        <f t="shared" si="9"/>
        <v>2.3240307515443477</v>
      </c>
      <c r="N24" s="41"/>
    </row>
    <row r="25" spans="1:17" ht="15" x14ac:dyDescent="0.3">
      <c r="A25" s="9" t="s">
        <v>30</v>
      </c>
      <c r="B25">
        <v>0.96</v>
      </c>
      <c r="C25">
        <v>0.97</v>
      </c>
      <c r="D25" s="35">
        <f t="shared" si="2"/>
        <v>0.96499999999999997</v>
      </c>
      <c r="E25" s="35">
        <f t="shared" si="3"/>
        <v>0.91449999999999998</v>
      </c>
      <c r="F25" s="35">
        <f t="shared" si="4"/>
        <v>-3.8816290187564335E-2</v>
      </c>
      <c r="G25" s="36">
        <f t="shared" si="5"/>
        <v>0.66488909930091356</v>
      </c>
      <c r="H25" s="36">
        <f t="shared" si="6"/>
        <v>4.6226296364344837</v>
      </c>
      <c r="I25" s="37">
        <v>500</v>
      </c>
      <c r="J25" s="38">
        <f t="shared" si="7"/>
        <v>2311.3148182172417</v>
      </c>
      <c r="K25" s="38">
        <f t="shared" si="8"/>
        <v>115.56574091086209</v>
      </c>
      <c r="L25" s="39">
        <f t="shared" si="10"/>
        <v>121.42721927318385</v>
      </c>
      <c r="M25" s="40">
        <f t="shared" si="9"/>
        <v>2.428544385463677</v>
      </c>
      <c r="N25" s="41"/>
    </row>
    <row r="26" spans="1:17" ht="15" x14ac:dyDescent="0.3">
      <c r="B26">
        <v>1.018</v>
      </c>
      <c r="C26">
        <v>0.98399999999999999</v>
      </c>
      <c r="D26" s="35">
        <f t="shared" si="2"/>
        <v>1.0009999999999999</v>
      </c>
      <c r="E26" s="35">
        <f t="shared" si="3"/>
        <v>0.9504999999999999</v>
      </c>
      <c r="F26" s="35">
        <f t="shared" si="4"/>
        <v>-2.2047878798538104E-2</v>
      </c>
      <c r="G26" s="36">
        <f t="shared" si="5"/>
        <v>0.6813913084585852</v>
      </c>
      <c r="H26" s="36">
        <f t="shared" si="6"/>
        <v>4.8016589335122077</v>
      </c>
      <c r="I26" s="37">
        <v>500</v>
      </c>
      <c r="J26" s="38">
        <f t="shared" si="7"/>
        <v>2400.829466756104</v>
      </c>
      <c r="K26" s="38">
        <f t="shared" si="8"/>
        <v>120.0414733378052</v>
      </c>
      <c r="L26" s="39">
        <f t="shared" si="10"/>
        <v>126.22765773561656</v>
      </c>
      <c r="M26" s="40">
        <f t="shared" si="9"/>
        <v>2.5245531547123314</v>
      </c>
      <c r="N26" s="41"/>
    </row>
    <row r="27" spans="1:17" ht="15" x14ac:dyDescent="0.3">
      <c r="B27">
        <v>0.91100000000000003</v>
      </c>
      <c r="C27">
        <v>0.92400000000000004</v>
      </c>
      <c r="D27" s="35">
        <f t="shared" si="2"/>
        <v>0.91749999999999998</v>
      </c>
      <c r="E27" s="35">
        <f t="shared" si="3"/>
        <v>0.86699999999999999</v>
      </c>
      <c r="F27" s="35">
        <f t="shared" si="4"/>
        <v>-6.198090252378971E-2</v>
      </c>
      <c r="G27" s="36">
        <f t="shared" si="5"/>
        <v>0.64209223029763174</v>
      </c>
      <c r="H27" s="36">
        <f t="shared" si="6"/>
        <v>4.3862383759938322</v>
      </c>
      <c r="I27" s="37">
        <v>500</v>
      </c>
      <c r="J27" s="38">
        <f t="shared" si="7"/>
        <v>2193.119187996916</v>
      </c>
      <c r="K27" s="38">
        <f t="shared" si="8"/>
        <v>109.65595939984581</v>
      </c>
      <c r="L27" s="39">
        <f t="shared" si="10"/>
        <v>115.05932642304866</v>
      </c>
      <c r="M27" s="40">
        <f t="shared" si="9"/>
        <v>2.3011865284609732</v>
      </c>
      <c r="N27" s="41"/>
    </row>
    <row r="28" spans="1:17" ht="23.25" x14ac:dyDescent="0.35">
      <c r="A28" s="22" t="s">
        <v>16</v>
      </c>
      <c r="B28" s="73"/>
      <c r="C28" s="73"/>
      <c r="I28" s="37"/>
      <c r="J28" s="37"/>
      <c r="K28" s="42"/>
      <c r="L28" s="25" t="s">
        <v>17</v>
      </c>
      <c r="M28" s="26"/>
    </row>
    <row r="29" spans="1:17" s="25" customFormat="1" x14ac:dyDescent="0.2">
      <c r="A29" s="27" t="s">
        <v>18</v>
      </c>
      <c r="B29" s="74" t="s">
        <v>19</v>
      </c>
      <c r="C29" s="74" t="s">
        <v>19</v>
      </c>
      <c r="D29" s="17" t="s">
        <v>20</v>
      </c>
      <c r="E29" s="28" t="s">
        <v>21</v>
      </c>
      <c r="F29" s="29" t="s">
        <v>13</v>
      </c>
      <c r="G29" s="29" t="s">
        <v>22</v>
      </c>
      <c r="H29" s="29" t="s">
        <v>23</v>
      </c>
      <c r="I29" s="28" t="s">
        <v>24</v>
      </c>
      <c r="J29" s="43" t="s">
        <v>25</v>
      </c>
      <c r="K29" s="43" t="s">
        <v>26</v>
      </c>
      <c r="L29" s="29" t="s">
        <v>27</v>
      </c>
      <c r="M29" s="30" t="s">
        <v>28</v>
      </c>
    </row>
    <row r="30" spans="1:17" s="32" customFormat="1" x14ac:dyDescent="0.2">
      <c r="A30" s="31"/>
      <c r="B30" s="75"/>
      <c r="C30" s="75"/>
      <c r="L30" s="33"/>
      <c r="M30" s="34"/>
    </row>
    <row r="31" spans="1:17" ht="15" x14ac:dyDescent="0.3">
      <c r="A31" s="9" t="s">
        <v>29</v>
      </c>
      <c r="B31">
        <v>0.98599999999999999</v>
      </c>
      <c r="C31">
        <v>1.002</v>
      </c>
      <c r="D31" s="35">
        <f t="shared" ref="D31:D36" si="11">AVERAGE(B31:C31)</f>
        <v>0.99399999999999999</v>
      </c>
      <c r="E31" s="35">
        <f t="shared" ref="E31:E36" si="12">D31-E$8</f>
        <v>0.94350000000000001</v>
      </c>
      <c r="F31" s="35">
        <f>LOG(E31)</f>
        <v>-2.525809549904983E-2</v>
      </c>
      <c r="G31" s="36">
        <f>(F31-$B$16)/$B$15</f>
        <v>0.67823205465664405</v>
      </c>
      <c r="H31" s="36">
        <f>10^G31</f>
        <v>4.766856240985879</v>
      </c>
      <c r="I31" s="37">
        <v>500</v>
      </c>
      <c r="J31" s="38">
        <f>(H31*I31)</f>
        <v>2383.4281204929393</v>
      </c>
      <c r="K31" s="38">
        <f>(0.05*J31/1000)*1000</f>
        <v>119.17140602464697</v>
      </c>
      <c r="L31" s="39">
        <f>K31+K50</f>
        <v>121.10939420202574</v>
      </c>
      <c r="M31" s="40">
        <f>(L31*1000000/50000)/1000</f>
        <v>2.4221878840405147</v>
      </c>
      <c r="N31" s="44"/>
      <c r="Q31" s="12"/>
    </row>
    <row r="32" spans="1:17" ht="15" x14ac:dyDescent="0.3">
      <c r="B32">
        <v>0.999</v>
      </c>
      <c r="C32">
        <v>1.02</v>
      </c>
      <c r="D32" s="35">
        <f t="shared" si="11"/>
        <v>1.0095000000000001</v>
      </c>
      <c r="E32" s="35">
        <f t="shared" si="12"/>
        <v>0.95900000000000007</v>
      </c>
      <c r="F32" s="35">
        <f t="shared" ref="F32:F36" si="13">LOG(E32)</f>
        <v>-1.8181392829336368E-2</v>
      </c>
      <c r="G32" s="36">
        <f t="shared" ref="G32:G36" si="14">(F32-$B$16)/$B$15</f>
        <v>0.68519641310974644</v>
      </c>
      <c r="H32" s="36">
        <f t="shared" ref="H32:H36" si="15">10^G32</f>
        <v>4.8439138788470633</v>
      </c>
      <c r="I32" s="37">
        <v>500</v>
      </c>
      <c r="J32" s="38">
        <f t="shared" ref="J32:J36" si="16">(H32*I32)</f>
        <v>2421.9569394235318</v>
      </c>
      <c r="K32" s="38">
        <f t="shared" ref="K32:K36" si="17">(0.05*J32/1000)*1000</f>
        <v>121.09784697117659</v>
      </c>
      <c r="L32" s="39">
        <f>K32+K51</f>
        <v>123.06836334361475</v>
      </c>
      <c r="M32" s="40">
        <f t="shared" ref="M32:M36" si="18">(L32*1000000/50000)/1000</f>
        <v>2.4613672668722946</v>
      </c>
      <c r="N32" s="45"/>
      <c r="Q32" s="12"/>
    </row>
    <row r="33" spans="1:19" ht="15" x14ac:dyDescent="0.3">
      <c r="B33">
        <v>0.94599999999999995</v>
      </c>
      <c r="C33">
        <v>0.94799999999999995</v>
      </c>
      <c r="D33" s="35">
        <f t="shared" si="11"/>
        <v>0.94699999999999995</v>
      </c>
      <c r="E33" s="35">
        <f t="shared" si="12"/>
        <v>0.89649999999999996</v>
      </c>
      <c r="F33" s="35">
        <f t="shared" si="13"/>
        <v>-4.7449706101798363E-2</v>
      </c>
      <c r="G33" s="36">
        <f t="shared" si="14"/>
        <v>0.6563927407695922</v>
      </c>
      <c r="H33" s="36">
        <f t="shared" si="15"/>
        <v>4.5330732905301998</v>
      </c>
      <c r="I33" s="37">
        <v>500</v>
      </c>
      <c r="J33" s="38">
        <f t="shared" si="16"/>
        <v>2266.5366452651001</v>
      </c>
      <c r="K33" s="38">
        <f t="shared" si="17"/>
        <v>113.32683226325501</v>
      </c>
      <c r="L33" s="39">
        <f t="shared" ref="L33:L36" si="19">K33+K52</f>
        <v>115.24855304892947</v>
      </c>
      <c r="M33" s="40">
        <f t="shared" si="18"/>
        <v>2.3049710609785894</v>
      </c>
      <c r="N33" s="45"/>
      <c r="Q33" s="12"/>
    </row>
    <row r="34" spans="1:19" ht="15" x14ac:dyDescent="0.3">
      <c r="A34" s="9" t="s">
        <v>30</v>
      </c>
      <c r="B34">
        <v>0.96</v>
      </c>
      <c r="C34">
        <v>0.97</v>
      </c>
      <c r="D34" s="35">
        <f t="shared" si="11"/>
        <v>0.96499999999999997</v>
      </c>
      <c r="E34" s="35">
        <f t="shared" si="12"/>
        <v>0.91449999999999998</v>
      </c>
      <c r="F34" s="35">
        <f t="shared" si="13"/>
        <v>-3.8816290187564335E-2</v>
      </c>
      <c r="G34" s="36">
        <f t="shared" si="14"/>
        <v>0.66488909930091356</v>
      </c>
      <c r="H34" s="36">
        <f t="shared" si="15"/>
        <v>4.6226296364344837</v>
      </c>
      <c r="I34" s="37">
        <v>500</v>
      </c>
      <c r="J34" s="38">
        <f t="shared" si="16"/>
        <v>2311.3148182172417</v>
      </c>
      <c r="K34" s="38">
        <f t="shared" si="17"/>
        <v>115.56574091086209</v>
      </c>
      <c r="L34" s="39">
        <f t="shared" si="19"/>
        <v>119.94971445716484</v>
      </c>
      <c r="M34" s="40">
        <f t="shared" si="18"/>
        <v>2.3989942891432965</v>
      </c>
      <c r="N34" s="45"/>
      <c r="Q34" s="12"/>
    </row>
    <row r="35" spans="1:19" ht="15" x14ac:dyDescent="0.3">
      <c r="B35">
        <v>1.018</v>
      </c>
      <c r="C35">
        <v>0.98399999999999999</v>
      </c>
      <c r="D35" s="35">
        <f t="shared" si="11"/>
        <v>1.0009999999999999</v>
      </c>
      <c r="E35" s="35">
        <f t="shared" si="12"/>
        <v>0.9504999999999999</v>
      </c>
      <c r="F35" s="35">
        <f t="shared" si="13"/>
        <v>-2.2047878798538104E-2</v>
      </c>
      <c r="G35" s="36">
        <f t="shared" si="14"/>
        <v>0.6813913084585852</v>
      </c>
      <c r="H35" s="36">
        <f t="shared" si="15"/>
        <v>4.8016589335122077</v>
      </c>
      <c r="I35" s="37">
        <v>500</v>
      </c>
      <c r="J35" s="38">
        <f t="shared" si="16"/>
        <v>2400.829466756104</v>
      </c>
      <c r="K35" s="38">
        <f t="shared" si="17"/>
        <v>120.0414733378052</v>
      </c>
      <c r="L35" s="39">
        <f t="shared" si="19"/>
        <v>123.80664770473574</v>
      </c>
      <c r="M35" s="40">
        <f t="shared" si="18"/>
        <v>2.476132954094715</v>
      </c>
      <c r="N35" s="45"/>
      <c r="Q35" s="12"/>
      <c r="S35" s="12"/>
    </row>
    <row r="36" spans="1:19" ht="15" x14ac:dyDescent="0.3">
      <c r="B36">
        <v>0.91100000000000003</v>
      </c>
      <c r="C36">
        <v>0.92400000000000004</v>
      </c>
      <c r="D36" s="35">
        <f t="shared" si="11"/>
        <v>0.91749999999999998</v>
      </c>
      <c r="E36" s="35">
        <f t="shared" si="12"/>
        <v>0.86699999999999999</v>
      </c>
      <c r="F36" s="35">
        <f t="shared" si="13"/>
        <v>-6.198090252378971E-2</v>
      </c>
      <c r="G36" s="36">
        <f t="shared" si="14"/>
        <v>0.64209223029763174</v>
      </c>
      <c r="H36" s="36">
        <f t="shared" si="15"/>
        <v>4.3862383759938322</v>
      </c>
      <c r="I36" s="37">
        <v>500</v>
      </c>
      <c r="J36" s="38">
        <f t="shared" si="16"/>
        <v>2193.119187996916</v>
      </c>
      <c r="K36" s="38">
        <f t="shared" si="17"/>
        <v>109.65595939984581</v>
      </c>
      <c r="L36" s="39">
        <f t="shared" si="19"/>
        <v>113.30040509628995</v>
      </c>
      <c r="M36" s="40">
        <f t="shared" si="18"/>
        <v>2.2660081019257992</v>
      </c>
      <c r="N36" s="46"/>
      <c r="Q36" s="12"/>
      <c r="S36" s="12"/>
    </row>
    <row r="37" spans="1:19" ht="15" x14ac:dyDescent="0.3">
      <c r="B37" s="3"/>
      <c r="C37" s="3"/>
      <c r="I37" s="37"/>
      <c r="J37" s="37"/>
      <c r="K37" s="37"/>
      <c r="R37" s="12"/>
      <c r="S37" s="12"/>
    </row>
    <row r="38" spans="1:19" ht="23.25" x14ac:dyDescent="0.35">
      <c r="A38" s="22" t="s">
        <v>31</v>
      </c>
      <c r="B38" s="3"/>
      <c r="C38" s="3"/>
      <c r="E38" s="36"/>
      <c r="F38" s="35"/>
      <c r="H38" s="47"/>
      <c r="I38" s="37"/>
      <c r="J38" s="37"/>
      <c r="K38" s="37"/>
      <c r="M38" s="48" t="s">
        <v>32</v>
      </c>
      <c r="R38" s="12"/>
      <c r="S38" s="12"/>
    </row>
    <row r="39" spans="1:19" ht="15" x14ac:dyDescent="0.3">
      <c r="A39" s="27" t="s">
        <v>18</v>
      </c>
      <c r="B39" s="76" t="s">
        <v>19</v>
      </c>
      <c r="C39" s="76" t="s">
        <v>19</v>
      </c>
      <c r="D39" s="17" t="s">
        <v>20</v>
      </c>
      <c r="E39" s="28" t="s">
        <v>21</v>
      </c>
      <c r="F39" s="29" t="s">
        <v>13</v>
      </c>
      <c r="G39" s="29" t="s">
        <v>22</v>
      </c>
      <c r="H39" s="29" t="s">
        <v>23</v>
      </c>
      <c r="I39" s="28" t="s">
        <v>24</v>
      </c>
      <c r="J39" s="43" t="s">
        <v>25</v>
      </c>
      <c r="K39" s="43" t="s">
        <v>33</v>
      </c>
      <c r="L39" s="29" t="s">
        <v>34</v>
      </c>
      <c r="M39" s="25" t="s">
        <v>35</v>
      </c>
      <c r="N39" s="43" t="s">
        <v>36</v>
      </c>
      <c r="R39" s="12"/>
      <c r="S39" s="12"/>
    </row>
    <row r="40" spans="1:19" ht="15" x14ac:dyDescent="0.3">
      <c r="A40" s="9" t="s">
        <v>37</v>
      </c>
      <c r="B40">
        <v>0.20100000000000001</v>
      </c>
      <c r="C40">
        <v>0.219</v>
      </c>
      <c r="D40" s="35">
        <f>AVERAGE(B40,C40)</f>
        <v>0.21000000000000002</v>
      </c>
      <c r="E40" s="35">
        <f t="shared" ref="E40:E45" si="20">D40-E$8</f>
        <v>0.15950000000000003</v>
      </c>
      <c r="F40" s="35">
        <f t="shared" ref="F40:F45" si="21">LOG(E40)</f>
        <v>-0.79723931260680003</v>
      </c>
      <c r="G40" s="36">
        <f t="shared" ref="G40:G45" si="22">(F40-$B$16)/$B$15</f>
        <v>-8.1493790264063601E-2</v>
      </c>
      <c r="H40" s="35">
        <f t="shared" ref="H40:H45" si="23">10^G40</f>
        <v>0.82890776828083845</v>
      </c>
      <c r="I40" s="49">
        <v>16</v>
      </c>
      <c r="J40" s="50">
        <f t="shared" ref="J40:J45" si="24">H40*I40</f>
        <v>13.262524292493415</v>
      </c>
      <c r="K40" s="38">
        <f>(0.1*J40/1000)*1000</f>
        <v>1.3262524292493416</v>
      </c>
      <c r="L40" s="51">
        <f>K40*100/L22</f>
        <v>1.0832240983244519</v>
      </c>
      <c r="M40" s="52">
        <f>AVERAGE(L40:L42)</f>
        <v>0.85539574852582734</v>
      </c>
      <c r="N40" s="53">
        <f>STDEV(L40:L42)</f>
        <v>0.21239656735706045</v>
      </c>
      <c r="R40" s="12"/>
      <c r="S40" s="12"/>
    </row>
    <row r="41" spans="1:19" ht="15" x14ac:dyDescent="0.3">
      <c r="B41">
        <v>0.14499999999999999</v>
      </c>
      <c r="C41">
        <v>0.152</v>
      </c>
      <c r="D41" s="35">
        <f>AVERAGE(B41,C41)</f>
        <v>0.14849999999999999</v>
      </c>
      <c r="E41" s="35">
        <f t="shared" si="20"/>
        <v>9.799999999999999E-2</v>
      </c>
      <c r="F41" s="35">
        <f t="shared" si="21"/>
        <v>-1.0087739243075051</v>
      </c>
      <c r="G41" s="36">
        <f t="shared" si="22"/>
        <v>-0.28967024332128988</v>
      </c>
      <c r="H41" s="35">
        <f t="shared" si="23"/>
        <v>0.51325094383042469</v>
      </c>
      <c r="I41" s="49">
        <v>16</v>
      </c>
      <c r="J41" s="50">
        <f t="shared" si="24"/>
        <v>8.212015101286795</v>
      </c>
      <c r="K41" s="38">
        <f t="shared" ref="K41:K45" si="25">(0.1*J41/1000)*1000</f>
        <v>0.82120151012867959</v>
      </c>
      <c r="L41" s="51">
        <f t="shared" ref="L41:L45" si="26">K41*100/L23</f>
        <v>0.66284962022276916</v>
      </c>
      <c r="M41" s="52"/>
      <c r="N41" s="53"/>
      <c r="R41" s="12"/>
      <c r="S41" s="12"/>
    </row>
    <row r="42" spans="1:19" s="25" customFormat="1" ht="15" x14ac:dyDescent="0.3">
      <c r="A42" s="9"/>
      <c r="B42">
        <v>0.16200000000000001</v>
      </c>
      <c r="C42">
        <v>0.16700000000000001</v>
      </c>
      <c r="D42" s="35">
        <f>AVERAGE(B42,C42)</f>
        <v>0.16450000000000001</v>
      </c>
      <c r="E42" s="35">
        <f t="shared" si="20"/>
        <v>0.114</v>
      </c>
      <c r="F42" s="35">
        <f t="shared" si="21"/>
        <v>-0.94309514866352739</v>
      </c>
      <c r="G42" s="36">
        <f t="shared" si="22"/>
        <v>-0.22503413273504747</v>
      </c>
      <c r="H42" s="35">
        <f t="shared" si="23"/>
        <v>0.59561533017994484</v>
      </c>
      <c r="I42" s="49">
        <v>16</v>
      </c>
      <c r="J42" s="50">
        <f t="shared" si="24"/>
        <v>9.5298452828791174</v>
      </c>
      <c r="K42" s="38">
        <f t="shared" si="25"/>
        <v>0.9529845282879118</v>
      </c>
      <c r="L42" s="51">
        <f t="shared" si="26"/>
        <v>0.8201135270302613</v>
      </c>
      <c r="M42" s="52"/>
      <c r="N42" s="53"/>
      <c r="R42" s="12"/>
      <c r="S42" s="12"/>
    </row>
    <row r="43" spans="1:19" ht="15" x14ac:dyDescent="0.3">
      <c r="A43" s="9" t="s">
        <v>38</v>
      </c>
      <c r="B43">
        <v>0.22600000000000001</v>
      </c>
      <c r="C43">
        <v>0.23100000000000001</v>
      </c>
      <c r="D43" s="35">
        <f t="shared" ref="D43:D45" si="27">AVERAGE(B43,C43)</f>
        <v>0.22850000000000001</v>
      </c>
      <c r="E43" s="35">
        <f t="shared" si="20"/>
        <v>0.17799999999999999</v>
      </c>
      <c r="F43" s="35">
        <f t="shared" si="21"/>
        <v>-0.74957999769110606</v>
      </c>
      <c r="G43" s="36">
        <f t="shared" si="22"/>
        <v>-3.4591077490400475E-2</v>
      </c>
      <c r="H43" s="35">
        <f t="shared" si="23"/>
        <v>0.92344051001188088</v>
      </c>
      <c r="I43" s="49">
        <v>16</v>
      </c>
      <c r="J43" s="50">
        <f t="shared" si="24"/>
        <v>14.775048160190094</v>
      </c>
      <c r="K43" s="38">
        <f t="shared" si="25"/>
        <v>1.4775048160190094</v>
      </c>
      <c r="L43" s="51">
        <f t="shared" si="26"/>
        <v>1.2167822213691288</v>
      </c>
      <c r="M43" s="52">
        <f>AVERAGE(L43:L45)</f>
        <v>1.5544871740927118</v>
      </c>
      <c r="N43" s="53">
        <f>STDEV(L43:L45)</f>
        <v>0.35130455214821243</v>
      </c>
      <c r="R43" s="12"/>
      <c r="S43" s="12"/>
    </row>
    <row r="44" spans="1:19" ht="15" x14ac:dyDescent="0.3">
      <c r="A44" s="54"/>
      <c r="B44">
        <v>0.35099999999999998</v>
      </c>
      <c r="C44">
        <v>0.33800000000000002</v>
      </c>
      <c r="D44" s="35">
        <f t="shared" si="27"/>
        <v>0.34450000000000003</v>
      </c>
      <c r="E44" s="35">
        <f t="shared" si="20"/>
        <v>0.29400000000000004</v>
      </c>
      <c r="F44" s="35">
        <f t="shared" si="21"/>
        <v>-0.53165266958784263</v>
      </c>
      <c r="G44" s="36">
        <f t="shared" si="22"/>
        <v>0.17987660618571044</v>
      </c>
      <c r="H44" s="35">
        <f t="shared" si="23"/>
        <v>1.5131312693005121</v>
      </c>
      <c r="I44" s="49">
        <v>16</v>
      </c>
      <c r="J44" s="50">
        <f t="shared" si="24"/>
        <v>24.210100308808194</v>
      </c>
      <c r="K44" s="38">
        <f t="shared" si="25"/>
        <v>2.4210100308808196</v>
      </c>
      <c r="L44" s="51">
        <f t="shared" si="26"/>
        <v>1.9179711279691316</v>
      </c>
      <c r="M44" s="52"/>
      <c r="N44" s="53"/>
    </row>
    <row r="45" spans="1:19" ht="15" x14ac:dyDescent="0.3">
      <c r="A45" s="55"/>
      <c r="B45">
        <v>0.26300000000000001</v>
      </c>
      <c r="C45">
        <v>0.26300000000000001</v>
      </c>
      <c r="D45" s="35">
        <f t="shared" si="27"/>
        <v>0.26300000000000001</v>
      </c>
      <c r="E45" s="35">
        <f t="shared" si="20"/>
        <v>0.21250000000000002</v>
      </c>
      <c r="F45" s="35">
        <f t="shared" si="21"/>
        <v>-0.67264106561366965</v>
      </c>
      <c r="G45" s="36">
        <f t="shared" si="22"/>
        <v>4.1126432060960443E-2</v>
      </c>
      <c r="H45" s="35">
        <f t="shared" si="23"/>
        <v>1.0993258292241963</v>
      </c>
      <c r="I45" s="49">
        <v>16</v>
      </c>
      <c r="J45" s="50">
        <f t="shared" si="24"/>
        <v>17.589213267587141</v>
      </c>
      <c r="K45" s="38">
        <f t="shared" si="25"/>
        <v>1.7589213267587143</v>
      </c>
      <c r="L45" s="51">
        <f t="shared" si="26"/>
        <v>1.5287081729398753</v>
      </c>
      <c r="M45" s="52"/>
      <c r="N45" s="53"/>
    </row>
    <row r="46" spans="1:19" x14ac:dyDescent="0.2">
      <c r="B46" s="3"/>
      <c r="C46" s="3"/>
      <c r="E46" s="36"/>
      <c r="F46" s="35"/>
      <c r="G46" s="52"/>
      <c r="H46" s="56"/>
      <c r="I46" s="37"/>
      <c r="J46" s="37"/>
      <c r="K46" s="37"/>
    </row>
    <row r="47" spans="1:19" x14ac:dyDescent="0.2">
      <c r="B47" s="3"/>
      <c r="C47" s="3"/>
      <c r="E47" s="36"/>
      <c r="F47" s="35"/>
      <c r="G47" s="52"/>
      <c r="H47" s="56"/>
      <c r="I47" s="37"/>
      <c r="J47" s="37"/>
      <c r="K47" s="37"/>
    </row>
    <row r="48" spans="1:19" ht="23.25" x14ac:dyDescent="0.35">
      <c r="A48" s="22" t="s">
        <v>39</v>
      </c>
      <c r="B48" s="3"/>
      <c r="C48" s="3"/>
      <c r="E48" s="36"/>
      <c r="F48" s="35"/>
      <c r="H48" s="47"/>
      <c r="I48" s="37"/>
      <c r="J48" s="37"/>
      <c r="K48" s="37"/>
      <c r="M48" s="48" t="s">
        <v>32</v>
      </c>
    </row>
    <row r="49" spans="1:25" x14ac:dyDescent="0.2">
      <c r="A49" s="27" t="s">
        <v>18</v>
      </c>
      <c r="B49" s="76" t="s">
        <v>19</v>
      </c>
      <c r="C49" s="76" t="s">
        <v>19</v>
      </c>
      <c r="D49" s="17" t="s">
        <v>20</v>
      </c>
      <c r="E49" s="28" t="s">
        <v>21</v>
      </c>
      <c r="F49" s="29" t="s">
        <v>13</v>
      </c>
      <c r="G49" s="29" t="s">
        <v>22</v>
      </c>
      <c r="H49" s="29" t="s">
        <v>23</v>
      </c>
      <c r="I49" s="28" t="s">
        <v>24</v>
      </c>
      <c r="J49" s="43" t="s">
        <v>25</v>
      </c>
      <c r="K49" s="43" t="s">
        <v>33</v>
      </c>
      <c r="L49" s="29" t="s">
        <v>34</v>
      </c>
      <c r="M49" s="25" t="s">
        <v>35</v>
      </c>
      <c r="N49" s="43" t="s">
        <v>36</v>
      </c>
      <c r="O49" s="11" t="s">
        <v>40</v>
      </c>
      <c r="P49" s="25" t="s">
        <v>35</v>
      </c>
      <c r="Q49" s="43" t="s">
        <v>36</v>
      </c>
    </row>
    <row r="50" spans="1:25" ht="15" x14ac:dyDescent="0.3">
      <c r="A50" s="9" t="s">
        <v>29</v>
      </c>
      <c r="B50">
        <v>0.28100000000000003</v>
      </c>
      <c r="C50">
        <v>0.28899999999999998</v>
      </c>
      <c r="D50" s="35">
        <f t="shared" ref="D50:D52" si="28">AVERAGE(B50,C50)</f>
        <v>0.28500000000000003</v>
      </c>
      <c r="E50" s="35">
        <f t="shared" ref="E50:E55" si="29">D50-E$8</f>
        <v>0.23450000000000004</v>
      </c>
      <c r="F50" s="35">
        <f t="shared" ref="F50:F55" si="30">LOG(E50)</f>
        <v>-0.62985715294889788</v>
      </c>
      <c r="G50" s="36">
        <f t="shared" ref="G50:G55" si="31">(F50-$B$16)/$B$15</f>
        <v>8.3231140670367854E-2</v>
      </c>
      <c r="H50" s="35">
        <f t="shared" ref="H50:H55" si="32">10^G50</f>
        <v>1.2112426108617307</v>
      </c>
      <c r="I50" s="49">
        <v>16</v>
      </c>
      <c r="J50" s="50">
        <f t="shared" ref="J50:J55" si="33">H50*I50</f>
        <v>19.379881773787691</v>
      </c>
      <c r="K50" s="38">
        <f>(0.1*J50/1000)*1000</f>
        <v>1.9379881773787693</v>
      </c>
      <c r="L50" s="51">
        <f t="shared" ref="L50:L55" si="34">K50*100/L31</f>
        <v>1.6001964093272241</v>
      </c>
      <c r="M50" s="52">
        <f>AVERAGE(L50:L52)</f>
        <v>1.6229366479980831</v>
      </c>
      <c r="N50" s="53">
        <f>STDEV(L50:L52)</f>
        <v>3.8559281816625997E-2</v>
      </c>
      <c r="O50" s="11">
        <f>L50/L40</f>
        <v>1.4772533327152093</v>
      </c>
      <c r="P50" s="52">
        <f>AVERAGE(O50:O52)</f>
        <v>1.9753403651772057</v>
      </c>
      <c r="Q50" s="53">
        <f>STDEV(O50:O52)</f>
        <v>0.47182410818447074</v>
      </c>
      <c r="S50" s="12"/>
      <c r="T50" s="12"/>
    </row>
    <row r="51" spans="1:25" ht="15" x14ac:dyDescent="0.3">
      <c r="B51">
        <v>0.28899999999999998</v>
      </c>
      <c r="C51">
        <v>0.28899999999999998</v>
      </c>
      <c r="D51" s="35">
        <f t="shared" si="28"/>
        <v>0.28899999999999998</v>
      </c>
      <c r="E51" s="35">
        <f t="shared" si="29"/>
        <v>0.23849999999999999</v>
      </c>
      <c r="F51" s="35">
        <f t="shared" si="30"/>
        <v>-0.62251161662386734</v>
      </c>
      <c r="G51" s="36">
        <f t="shared" si="31"/>
        <v>9.0460064985181401E-2</v>
      </c>
      <c r="H51" s="35">
        <f t="shared" si="32"/>
        <v>1.231572732773843</v>
      </c>
      <c r="I51" s="49">
        <v>16</v>
      </c>
      <c r="J51" s="50">
        <f t="shared" si="33"/>
        <v>19.705163724381489</v>
      </c>
      <c r="K51" s="38">
        <f t="shared" ref="K51:K55" si="35">(0.1*J51/1000)*1000</f>
        <v>1.9705163724381487</v>
      </c>
      <c r="L51" s="51">
        <f t="shared" si="34"/>
        <v>1.6011559095300072</v>
      </c>
      <c r="M51" s="52"/>
      <c r="N51" s="53"/>
      <c r="O51" s="11">
        <f t="shared" ref="O51:O55" si="36">L51/L41</f>
        <v>2.4155643462417524</v>
      </c>
      <c r="P51" s="52"/>
      <c r="Q51" s="53"/>
      <c r="S51" s="12"/>
      <c r="T51" s="12"/>
    </row>
    <row r="52" spans="1:25" ht="15" x14ac:dyDescent="0.3">
      <c r="B52">
        <v>0.27500000000000002</v>
      </c>
      <c r="C52">
        <v>0.29099999999999998</v>
      </c>
      <c r="D52" s="35">
        <f t="shared" si="28"/>
        <v>0.28300000000000003</v>
      </c>
      <c r="E52" s="35">
        <f t="shared" si="29"/>
        <v>0.23250000000000004</v>
      </c>
      <c r="F52" s="35">
        <f t="shared" si="30"/>
        <v>-0.63357704277402715</v>
      </c>
      <c r="G52" s="36">
        <f t="shared" si="31"/>
        <v>7.9570304917140164E-2</v>
      </c>
      <c r="H52" s="35">
        <f t="shared" si="32"/>
        <v>1.2010754910465351</v>
      </c>
      <c r="I52" s="49">
        <v>16</v>
      </c>
      <c r="J52" s="50">
        <f t="shared" si="33"/>
        <v>19.217207856744562</v>
      </c>
      <c r="K52" s="38">
        <f t="shared" si="35"/>
        <v>1.9217207856744563</v>
      </c>
      <c r="L52" s="51">
        <f t="shared" si="34"/>
        <v>1.6674576251370186</v>
      </c>
      <c r="M52" s="52"/>
      <c r="N52" s="53"/>
      <c r="O52" s="11">
        <f t="shared" si="36"/>
        <v>2.0332034165746555</v>
      </c>
      <c r="P52" s="52"/>
      <c r="Q52" s="53"/>
      <c r="S52" s="12"/>
      <c r="T52" s="12"/>
    </row>
    <row r="53" spans="1:25" ht="15" x14ac:dyDescent="0.3">
      <c r="A53" s="9" t="s">
        <v>30</v>
      </c>
      <c r="B53">
        <v>0.59499999999999997</v>
      </c>
      <c r="C53">
        <v>0.58099999999999996</v>
      </c>
      <c r="D53" s="35">
        <f>AVERAGE(B53:C53)</f>
        <v>0.58799999999999997</v>
      </c>
      <c r="E53" s="35">
        <f t="shared" si="29"/>
        <v>0.53749999999999998</v>
      </c>
      <c r="F53" s="35">
        <f t="shared" si="30"/>
        <v>-0.26962153141235706</v>
      </c>
      <c r="G53" s="36">
        <f t="shared" si="31"/>
        <v>0.43774794221605295</v>
      </c>
      <c r="H53" s="35">
        <f t="shared" si="32"/>
        <v>2.739983466439218</v>
      </c>
      <c r="I53" s="49">
        <v>16</v>
      </c>
      <c r="J53" s="50">
        <f t="shared" si="33"/>
        <v>43.839735463027488</v>
      </c>
      <c r="K53" s="38">
        <f t="shared" si="35"/>
        <v>4.3839735463027489</v>
      </c>
      <c r="L53" s="51">
        <f t="shared" si="34"/>
        <v>3.6548428365524011</v>
      </c>
      <c r="M53" s="52">
        <f>AVERAGE(L53:L55)</f>
        <v>3.3042126011980746</v>
      </c>
      <c r="N53" s="53">
        <f>STDEV(L53:L55)</f>
        <v>0.31607238563830042</v>
      </c>
      <c r="O53" s="11">
        <f t="shared" si="36"/>
        <v>3.0036951332506776</v>
      </c>
      <c r="P53" s="52">
        <f>AVERAGE(O53:O55)</f>
        <v>2.2311529420045395</v>
      </c>
      <c r="Q53" s="53">
        <f>STDEV(O53:O55)</f>
        <v>0.71751855742202808</v>
      </c>
      <c r="S53" s="12"/>
      <c r="T53" s="12"/>
    </row>
    <row r="54" spans="1:25" ht="15" x14ac:dyDescent="0.3">
      <c r="A54" s="54"/>
      <c r="B54">
        <v>0.52400000000000002</v>
      </c>
      <c r="C54">
        <v>0.498</v>
      </c>
      <c r="D54" s="35">
        <f>AVERAGE(B54:C54)</f>
        <v>0.51100000000000001</v>
      </c>
      <c r="E54" s="35">
        <f t="shared" si="29"/>
        <v>0.46050000000000002</v>
      </c>
      <c r="F54" s="35">
        <f t="shared" si="30"/>
        <v>-0.33677036546713224</v>
      </c>
      <c r="G54" s="36">
        <f t="shared" si="31"/>
        <v>0.37166511072070579</v>
      </c>
      <c r="H54" s="35">
        <f t="shared" si="32"/>
        <v>2.3532339793315868</v>
      </c>
      <c r="I54" s="49">
        <v>16</v>
      </c>
      <c r="J54" s="50">
        <f t="shared" si="33"/>
        <v>37.65174366930539</v>
      </c>
      <c r="K54" s="38">
        <f t="shared" si="35"/>
        <v>3.7651743669305393</v>
      </c>
      <c r="L54" s="51">
        <f t="shared" si="34"/>
        <v>3.041173019973884</v>
      </c>
      <c r="M54" s="52"/>
      <c r="N54" s="53"/>
      <c r="O54" s="11">
        <f t="shared" si="36"/>
        <v>1.5856198123243228</v>
      </c>
      <c r="P54" s="52"/>
      <c r="Q54" s="53"/>
      <c r="S54" s="12"/>
      <c r="T54" s="12"/>
    </row>
    <row r="55" spans="1:25" ht="15" x14ac:dyDescent="0.3">
      <c r="A55" s="55"/>
      <c r="B55">
        <v>0.499</v>
      </c>
      <c r="C55">
        <v>0.49299999999999999</v>
      </c>
      <c r="D55" s="35">
        <f>AVERAGE(B55:C55)</f>
        <v>0.496</v>
      </c>
      <c r="E55" s="35">
        <f t="shared" si="29"/>
        <v>0.44550000000000001</v>
      </c>
      <c r="F55" s="35">
        <f t="shared" si="30"/>
        <v>-0.35115229162710637</v>
      </c>
      <c r="G55" s="36">
        <f t="shared" si="31"/>
        <v>0.35751150081241123</v>
      </c>
      <c r="H55" s="35">
        <f t="shared" si="32"/>
        <v>2.2777785602775897</v>
      </c>
      <c r="I55" s="49">
        <v>16</v>
      </c>
      <c r="J55" s="50">
        <f t="shared" si="33"/>
        <v>36.444456964441436</v>
      </c>
      <c r="K55" s="38">
        <f t="shared" si="35"/>
        <v>3.6444456964441438</v>
      </c>
      <c r="L55" s="51">
        <f t="shared" si="34"/>
        <v>3.2166219470679387</v>
      </c>
      <c r="M55" s="52"/>
      <c r="N55" s="53"/>
      <c r="O55" s="11">
        <f t="shared" si="36"/>
        <v>2.1041438804386177</v>
      </c>
      <c r="P55" s="52"/>
      <c r="Q55" s="53"/>
      <c r="S55" s="12"/>
      <c r="T55" s="12"/>
      <c r="Y55" s="9"/>
    </row>
    <row r="56" spans="1:25" x14ac:dyDescent="0.2">
      <c r="D56" s="35"/>
      <c r="E56" s="36"/>
      <c r="F56" s="35"/>
      <c r="G56" s="52"/>
      <c r="H56" s="56"/>
    </row>
    <row r="57" spans="1:25" x14ac:dyDescent="0.2">
      <c r="B57" s="52"/>
      <c r="C57" s="52"/>
      <c r="D57" s="35"/>
      <c r="E57" s="36"/>
      <c r="F57" s="35"/>
      <c r="G57" s="52"/>
      <c r="H57" s="56"/>
      <c r="M57" s="11" t="s">
        <v>41</v>
      </c>
      <c r="N57" s="11" t="s">
        <v>42</v>
      </c>
      <c r="O57" s="43" t="s">
        <v>36</v>
      </c>
    </row>
    <row r="58" spans="1:25" ht="15" x14ac:dyDescent="0.3">
      <c r="C58" s="12"/>
      <c r="D58" s="12"/>
      <c r="E58" s="12"/>
      <c r="F58" s="12"/>
      <c r="G58" s="12"/>
      <c r="H58" s="56"/>
      <c r="M58" s="11" t="s">
        <v>29</v>
      </c>
      <c r="N58" s="52">
        <f>P50</f>
        <v>1.9753403651772057</v>
      </c>
      <c r="O58" s="52">
        <f>Q50</f>
        <v>0.47182410818447074</v>
      </c>
    </row>
    <row r="59" spans="1:25" ht="15" x14ac:dyDescent="0.3">
      <c r="D59" s="12"/>
      <c r="E59" s="12"/>
      <c r="G59" s="12"/>
      <c r="M59" s="11" t="s">
        <v>30</v>
      </c>
      <c r="N59" s="52">
        <f>P53</f>
        <v>2.2311529420045395</v>
      </c>
      <c r="O59" s="52">
        <f>Q53</f>
        <v>0.71751855742202808</v>
      </c>
    </row>
    <row r="60" spans="1:25" x14ac:dyDescent="0.2">
      <c r="G60" s="52"/>
      <c r="H60" s="56"/>
    </row>
    <row r="61" spans="1:25" ht="15" x14ac:dyDescent="0.3">
      <c r="A61" s="57"/>
      <c r="D61" s="12"/>
      <c r="E61" s="12"/>
      <c r="F61" s="12"/>
      <c r="G61" s="52"/>
      <c r="H61" s="56"/>
    </row>
    <row r="62" spans="1:25" ht="15" x14ac:dyDescent="0.3">
      <c r="C62" s="35"/>
      <c r="D62" s="12"/>
      <c r="E62" s="12"/>
      <c r="F62" s="12"/>
      <c r="G62" s="52"/>
      <c r="H62" s="56"/>
    </row>
    <row r="63" spans="1:25" ht="15" x14ac:dyDescent="0.3">
      <c r="C63" s="35"/>
      <c r="D63" s="12"/>
      <c r="E63" s="12"/>
      <c r="F63" s="12"/>
      <c r="G63" s="52"/>
      <c r="H63" s="56"/>
    </row>
    <row r="64" spans="1:25" ht="13.5" thickBot="1" x14ac:dyDescent="0.25">
      <c r="B64" s="58" t="s">
        <v>20</v>
      </c>
      <c r="C64" s="59" t="s">
        <v>43</v>
      </c>
      <c r="D64" s="35"/>
      <c r="E64" s="36"/>
      <c r="F64" s="35"/>
      <c r="G64" s="52"/>
      <c r="H64" s="56"/>
    </row>
    <row r="65" spans="1:8" x14ac:dyDescent="0.2">
      <c r="A65" s="9" t="s">
        <v>37</v>
      </c>
      <c r="B65" s="52">
        <f>M40</f>
        <v>0.85539574852582734</v>
      </c>
      <c r="C65" s="52">
        <f>N40</f>
        <v>0.21239656735706045</v>
      </c>
      <c r="D65" s="35"/>
      <c r="E65" s="36"/>
      <c r="F65" s="35"/>
      <c r="G65" s="52"/>
      <c r="H65" s="56"/>
    </row>
    <row r="66" spans="1:8" x14ac:dyDescent="0.2">
      <c r="A66" s="9" t="s">
        <v>29</v>
      </c>
      <c r="B66" s="52">
        <f>M50</f>
        <v>1.6229366479980831</v>
      </c>
      <c r="C66" s="52">
        <f>N50</f>
        <v>3.8559281816625997E-2</v>
      </c>
      <c r="D66" s="35"/>
      <c r="E66" s="36"/>
      <c r="F66" s="35"/>
      <c r="G66" s="52"/>
      <c r="H66" s="56"/>
    </row>
    <row r="67" spans="1:8" x14ac:dyDescent="0.2">
      <c r="A67" s="9" t="s">
        <v>38</v>
      </c>
      <c r="B67" s="52">
        <f>M43</f>
        <v>1.5544871740927118</v>
      </c>
      <c r="C67" s="52">
        <f>N43</f>
        <v>0.35130455214821243</v>
      </c>
      <c r="D67" s="35"/>
      <c r="E67" s="36"/>
      <c r="F67" s="35"/>
      <c r="G67" s="52"/>
      <c r="H67" s="56"/>
    </row>
    <row r="68" spans="1:8" x14ac:dyDescent="0.2">
      <c r="A68" s="60" t="s">
        <v>30</v>
      </c>
      <c r="B68" s="52">
        <f>M53</f>
        <v>3.3042126011980746</v>
      </c>
      <c r="C68" s="52">
        <f>N53</f>
        <v>0.31607238563830042</v>
      </c>
      <c r="D68" s="35"/>
      <c r="E68" s="36"/>
      <c r="F68" s="35"/>
      <c r="G68" s="52"/>
      <c r="H68" s="56"/>
    </row>
    <row r="69" spans="1:8" x14ac:dyDescent="0.2">
      <c r="A69" s="61"/>
      <c r="C69" s="35"/>
      <c r="D69" s="35"/>
      <c r="E69" s="36"/>
      <c r="F69" s="35"/>
      <c r="G69" s="52"/>
      <c r="H69" s="56"/>
    </row>
    <row r="70" spans="1:8" x14ac:dyDescent="0.2">
      <c r="A70" s="61"/>
      <c r="C70" s="35"/>
      <c r="D70" s="35"/>
      <c r="E70" s="36"/>
      <c r="F70" s="35"/>
      <c r="G70" s="52"/>
      <c r="H70" s="56"/>
    </row>
    <row r="71" spans="1:8" x14ac:dyDescent="0.2">
      <c r="A71" s="61"/>
      <c r="B71" s="37"/>
      <c r="C71" s="35"/>
      <c r="D71" s="35"/>
      <c r="E71" s="36"/>
      <c r="F71" s="35"/>
      <c r="G71" s="52"/>
      <c r="H71" s="56"/>
    </row>
    <row r="72" spans="1:8" x14ac:dyDescent="0.2">
      <c r="A72" s="61"/>
      <c r="B72" s="37"/>
      <c r="C72" s="35"/>
      <c r="D72" s="35"/>
      <c r="E72" s="36"/>
      <c r="F72" s="35"/>
      <c r="G72" s="52"/>
      <c r="H72" s="56"/>
    </row>
    <row r="73" spans="1:8" x14ac:dyDescent="0.2">
      <c r="C73" s="35"/>
      <c r="D73" s="35"/>
      <c r="E73" s="36"/>
      <c r="F73" s="35"/>
      <c r="G73" s="52"/>
      <c r="H73" s="56"/>
    </row>
    <row r="74" spans="1:8" x14ac:dyDescent="0.2">
      <c r="C74" s="35"/>
      <c r="D74" s="36"/>
      <c r="H74" s="56"/>
    </row>
    <row r="75" spans="1:8" x14ac:dyDescent="0.2">
      <c r="A75" s="62"/>
      <c r="C75" s="35"/>
      <c r="D75" s="36"/>
      <c r="H75" s="47"/>
    </row>
    <row r="76" spans="1:8" x14ac:dyDescent="0.2">
      <c r="A76" s="62"/>
      <c r="C76" s="35"/>
      <c r="D76" s="36"/>
      <c r="H76" s="47"/>
    </row>
    <row r="77" spans="1:8" x14ac:dyDescent="0.2">
      <c r="A77" s="63"/>
      <c r="B77" s="47"/>
      <c r="C77" s="64"/>
      <c r="D77" s="65"/>
      <c r="E77" s="47"/>
      <c r="F77" s="47"/>
      <c r="G77" s="47"/>
    </row>
    <row r="78" spans="1:8" x14ac:dyDescent="0.2">
      <c r="A78" s="66"/>
      <c r="B78" s="67"/>
      <c r="C78" s="68"/>
      <c r="D78" s="47"/>
      <c r="E78" s="47"/>
      <c r="F78" s="47"/>
      <c r="G78" s="47"/>
    </row>
    <row r="79" spans="1:8" x14ac:dyDescent="0.2">
      <c r="A79" s="66"/>
      <c r="B79" s="69"/>
      <c r="C79" s="64"/>
      <c r="D79" s="47"/>
      <c r="E79" s="47"/>
      <c r="F79" s="47"/>
      <c r="G79" s="47"/>
    </row>
    <row r="80" spans="1:8" x14ac:dyDescent="0.2">
      <c r="A80" s="66"/>
      <c r="B80" s="69"/>
      <c r="C80" s="64"/>
      <c r="D80" s="47"/>
      <c r="E80" s="47"/>
      <c r="F80" s="47"/>
      <c r="G80" s="47"/>
    </row>
    <row r="81" spans="1:7" x14ac:dyDescent="0.2">
      <c r="A81" s="66"/>
      <c r="B81" s="69"/>
      <c r="C81" s="64"/>
      <c r="D81" s="47"/>
      <c r="E81" s="47"/>
      <c r="F81" s="47"/>
      <c r="G81" s="47"/>
    </row>
    <row r="82" spans="1:7" x14ac:dyDescent="0.2">
      <c r="A82" s="66"/>
      <c r="B82" s="69"/>
      <c r="C82" s="64"/>
      <c r="D82" s="47"/>
      <c r="E82" s="47"/>
      <c r="F82" s="47"/>
      <c r="G82" s="47"/>
    </row>
    <row r="83" spans="1:7" x14ac:dyDescent="0.2">
      <c r="A83" s="66"/>
      <c r="B83" s="47"/>
      <c r="C83" s="47"/>
      <c r="D83" s="70"/>
      <c r="E83" s="67"/>
      <c r="F83" s="67"/>
      <c r="G83" s="47"/>
    </row>
    <row r="84" spans="1:7" x14ac:dyDescent="0.2">
      <c r="A84" s="66"/>
      <c r="B84" s="69"/>
      <c r="C84" s="64"/>
      <c r="D84" s="56"/>
      <c r="E84" s="56"/>
      <c r="F84" s="56"/>
      <c r="G84" s="47"/>
    </row>
    <row r="85" spans="1:7" x14ac:dyDescent="0.2">
      <c r="A85" s="66"/>
      <c r="B85" s="69"/>
      <c r="C85" s="64"/>
      <c r="D85" s="56"/>
      <c r="E85" s="56"/>
      <c r="F85" s="56"/>
      <c r="G85" s="47"/>
    </row>
    <row r="86" spans="1:7" x14ac:dyDescent="0.2">
      <c r="A86" s="66"/>
      <c r="B86" s="69"/>
      <c r="C86" s="64"/>
      <c r="D86" s="56"/>
      <c r="E86" s="56"/>
      <c r="F86" s="56"/>
      <c r="G86" s="47"/>
    </row>
    <row r="87" spans="1:7" x14ac:dyDescent="0.2">
      <c r="A87" s="66"/>
      <c r="B87" s="69"/>
      <c r="C87" s="64"/>
      <c r="D87" s="56"/>
      <c r="E87" s="56"/>
      <c r="F87" s="56"/>
      <c r="G87" s="47"/>
    </row>
    <row r="88" spans="1:7" x14ac:dyDescent="0.2">
      <c r="A88" s="66"/>
      <c r="B88" s="47"/>
      <c r="C88" s="56"/>
      <c r="D88" s="56"/>
      <c r="E88" s="56"/>
      <c r="F88" s="56"/>
      <c r="G88" s="47"/>
    </row>
    <row r="89" spans="1:7" x14ac:dyDescent="0.2">
      <c r="A89" s="66"/>
      <c r="B89" s="47"/>
      <c r="C89" s="56"/>
      <c r="D89" s="56"/>
      <c r="E89" s="56"/>
      <c r="F89" s="56"/>
      <c r="G89" s="47"/>
    </row>
    <row r="90" spans="1:7" x14ac:dyDescent="0.2">
      <c r="C90" s="56"/>
      <c r="D90" s="56"/>
      <c r="E90" s="71"/>
      <c r="F90" s="71"/>
    </row>
    <row r="91" spans="1:7" x14ac:dyDescent="0.2">
      <c r="C91" s="56"/>
      <c r="D91" s="56"/>
      <c r="E91" s="71"/>
      <c r="F91" s="71"/>
    </row>
    <row r="92" spans="1:7" x14ac:dyDescent="0.2">
      <c r="C92" s="56"/>
      <c r="D92" s="56"/>
      <c r="E92" s="71"/>
      <c r="F92" s="71"/>
    </row>
    <row r="93" spans="1:7" x14ac:dyDescent="0.2">
      <c r="C93" s="56"/>
      <c r="D93" s="56"/>
      <c r="E93" s="71"/>
      <c r="F93" s="71"/>
    </row>
    <row r="94" spans="1:7" x14ac:dyDescent="0.2">
      <c r="C94" s="56"/>
      <c r="E94" s="71"/>
      <c r="F94" s="71"/>
    </row>
    <row r="95" spans="1:7" x14ac:dyDescent="0.2">
      <c r="C95" s="56"/>
      <c r="E95" s="71"/>
      <c r="F95" s="71"/>
    </row>
    <row r="96" spans="1:7" x14ac:dyDescent="0.2">
      <c r="C96" s="56"/>
      <c r="D96" s="56"/>
      <c r="E96" s="71"/>
      <c r="F96" s="71"/>
    </row>
    <row r="97" spans="2:6" x14ac:dyDescent="0.2">
      <c r="C97" s="56"/>
      <c r="D97" s="56"/>
      <c r="E97" s="71"/>
      <c r="F97" s="71"/>
    </row>
    <row r="98" spans="2:6" x14ac:dyDescent="0.2">
      <c r="C98" s="56"/>
      <c r="D98" s="56"/>
      <c r="E98" s="71"/>
      <c r="F98" s="71"/>
    </row>
    <row r="99" spans="2:6" x14ac:dyDescent="0.2">
      <c r="C99" s="56"/>
      <c r="D99" s="56"/>
      <c r="E99" s="71"/>
      <c r="F99" s="71"/>
    </row>
    <row r="100" spans="2:6" x14ac:dyDescent="0.2">
      <c r="C100" s="56"/>
      <c r="D100" s="56"/>
      <c r="E100" s="71"/>
      <c r="F100" s="71"/>
    </row>
    <row r="101" spans="2:6" x14ac:dyDescent="0.2">
      <c r="C101" s="56"/>
      <c r="D101" s="56"/>
      <c r="E101" s="71"/>
      <c r="F101" s="71"/>
    </row>
    <row r="102" spans="2:6" x14ac:dyDescent="0.2">
      <c r="C102" s="56"/>
      <c r="D102" s="56"/>
      <c r="E102" s="71"/>
      <c r="F102" s="71"/>
    </row>
    <row r="103" spans="2:6" x14ac:dyDescent="0.2">
      <c r="C103" s="56"/>
      <c r="D103" s="56"/>
      <c r="E103" s="71"/>
      <c r="F103" s="71"/>
    </row>
    <row r="104" spans="2:6" x14ac:dyDescent="0.2">
      <c r="C104" s="56"/>
      <c r="D104" s="56"/>
      <c r="E104" s="71"/>
      <c r="F104" s="71"/>
    </row>
    <row r="105" spans="2:6" x14ac:dyDescent="0.2">
      <c r="C105" s="56"/>
      <c r="D105" s="56"/>
      <c r="E105" s="71"/>
      <c r="F105" s="71"/>
    </row>
    <row r="106" spans="2:6" x14ac:dyDescent="0.2">
      <c r="C106" s="56"/>
    </row>
    <row r="107" spans="2:6" x14ac:dyDescent="0.2">
      <c r="C107" s="56"/>
    </row>
    <row r="108" spans="2:6" ht="13.5" thickBot="1" x14ac:dyDescent="0.25">
      <c r="B108" s="72"/>
      <c r="C108" s="72"/>
      <c r="D108" s="72"/>
      <c r="E108" s="72"/>
    </row>
    <row r="109" spans="2:6" x14ac:dyDescent="0.2">
      <c r="B109" s="71"/>
      <c r="C109" s="71"/>
      <c r="D109" s="71"/>
      <c r="E109" s="71"/>
    </row>
    <row r="110" spans="2:6" x14ac:dyDescent="0.2">
      <c r="B110" s="71"/>
      <c r="C110" s="71"/>
      <c r="D110" s="71"/>
      <c r="E110" s="71"/>
    </row>
    <row r="111" spans="2:6" x14ac:dyDescent="0.2">
      <c r="B111" s="71"/>
      <c r="C111" s="71"/>
      <c r="D111" s="71"/>
      <c r="E111" s="71"/>
    </row>
    <row r="112" spans="2:6" x14ac:dyDescent="0.2">
      <c r="B112" s="71"/>
      <c r="C112" s="71"/>
      <c r="D112" s="71"/>
      <c r="E112" s="71"/>
    </row>
    <row r="113" spans="2:5" x14ac:dyDescent="0.2">
      <c r="B113" s="71"/>
      <c r="C113" s="71"/>
      <c r="D113" s="71"/>
      <c r="E113" s="71"/>
    </row>
    <row r="114" spans="2:5" x14ac:dyDescent="0.2">
      <c r="B114" s="71"/>
      <c r="C114" s="71"/>
      <c r="D114" s="71"/>
      <c r="E114" s="71"/>
    </row>
    <row r="115" spans="2:5" x14ac:dyDescent="0.2">
      <c r="B115" s="71"/>
      <c r="C115" s="71"/>
      <c r="D115" s="71"/>
      <c r="E115" s="71"/>
    </row>
    <row r="116" spans="2:5" x14ac:dyDescent="0.2">
      <c r="B116" s="71"/>
      <c r="C116" s="71"/>
      <c r="D116" s="71"/>
      <c r="E116" s="71"/>
    </row>
    <row r="117" spans="2:5" x14ac:dyDescent="0.2">
      <c r="B117" s="71"/>
      <c r="C117" s="71"/>
      <c r="D117" s="71"/>
      <c r="E117" s="71"/>
    </row>
    <row r="118" spans="2:5" x14ac:dyDescent="0.2">
      <c r="B118" s="71"/>
      <c r="C118" s="71"/>
      <c r="D118" s="71"/>
      <c r="E118" s="7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topLeftCell="A25" zoomScale="70" zoomScaleNormal="70" workbookViewId="0">
      <selection activeCell="J68" sqref="J68"/>
    </sheetView>
  </sheetViews>
  <sheetFormatPr baseColWidth="10" defaultColWidth="8.75" defaultRowHeight="12.75" x14ac:dyDescent="0.2"/>
  <cols>
    <col min="1" max="1" width="28.125" style="9" customWidth="1"/>
    <col min="2" max="2" width="9" style="11" bestFit="1" customWidth="1"/>
    <col min="3" max="3" width="11.875" style="11" bestFit="1" customWidth="1"/>
    <col min="4" max="5" width="6" style="11" bestFit="1" customWidth="1"/>
    <col min="6" max="8" width="11" style="11" bestFit="1" customWidth="1"/>
    <col min="9" max="9" width="12.125" style="11" bestFit="1" customWidth="1"/>
    <col min="10" max="10" width="12" style="11" bestFit="1" customWidth="1"/>
    <col min="11" max="11" width="12.125" style="11" bestFit="1" customWidth="1"/>
    <col min="12" max="12" width="13" style="11" bestFit="1" customWidth="1"/>
    <col min="13" max="13" width="14.875" style="11" bestFit="1" customWidth="1"/>
    <col min="14" max="14" width="13.75" style="11" bestFit="1" customWidth="1"/>
    <col min="15" max="15" width="14" style="11" customWidth="1"/>
    <col min="16" max="16" width="11.375" style="11" customWidth="1"/>
    <col min="17" max="17" width="10.375" style="11" bestFit="1" customWidth="1"/>
    <col min="18" max="16384" width="8.75" style="11"/>
  </cols>
  <sheetData>
    <row r="1" spans="1:20" s="3" customFormat="1" x14ac:dyDescent="0.2">
      <c r="A1" s="1" t="s">
        <v>0</v>
      </c>
      <c r="B1" s="2">
        <v>42304</v>
      </c>
    </row>
    <row r="2" spans="1:20" s="3" customFormat="1" x14ac:dyDescent="0.2">
      <c r="A2" s="1" t="s">
        <v>1</v>
      </c>
      <c r="B2" s="3">
        <v>89</v>
      </c>
      <c r="C2" s="4"/>
      <c r="E2" s="5" t="s">
        <v>2</v>
      </c>
    </row>
    <row r="3" spans="1:20" s="3" customFormat="1" ht="15" x14ac:dyDescent="0.3">
      <c r="A3" s="1" t="s">
        <v>3</v>
      </c>
      <c r="B3" s="3" t="s">
        <v>4</v>
      </c>
      <c r="D3" s="6" t="s">
        <v>5</v>
      </c>
      <c r="E3" s="7">
        <v>336760</v>
      </c>
      <c r="F3" s="7">
        <v>332160</v>
      </c>
    </row>
    <row r="4" spans="1:20" s="3" customFormat="1" ht="15" x14ac:dyDescent="0.3">
      <c r="A4" s="1"/>
      <c r="D4" s="6" t="s">
        <v>6</v>
      </c>
      <c r="E4" s="7">
        <v>433048</v>
      </c>
      <c r="F4" s="7">
        <v>446728</v>
      </c>
    </row>
    <row r="5" spans="1:20" s="3" customFormat="1" x14ac:dyDescent="0.2">
      <c r="A5" s="1"/>
      <c r="D5" s="8"/>
      <c r="F5" s="8"/>
    </row>
    <row r="6" spans="1:20" ht="15" x14ac:dyDescent="0.3">
      <c r="B6" s="10"/>
      <c r="C6" s="10"/>
      <c r="D6" s="10"/>
      <c r="N6" s="12"/>
      <c r="O6" s="12"/>
      <c r="P6" s="12"/>
    </row>
    <row r="7" spans="1:20" ht="15" x14ac:dyDescent="0.3">
      <c r="A7" s="13" t="s">
        <v>7</v>
      </c>
      <c r="B7" s="14" t="s">
        <v>8</v>
      </c>
      <c r="C7" s="15" t="s">
        <v>9</v>
      </c>
      <c r="D7" s="15"/>
      <c r="E7" s="16" t="s">
        <v>10</v>
      </c>
      <c r="F7" s="17" t="s">
        <v>11</v>
      </c>
      <c r="G7" s="18" t="s">
        <v>12</v>
      </c>
      <c r="H7" s="18" t="s">
        <v>13</v>
      </c>
      <c r="N7" s="12"/>
      <c r="O7" s="12"/>
      <c r="P7" s="12"/>
    </row>
    <row r="8" spans="1:20" ht="15" x14ac:dyDescent="0.3">
      <c r="A8" s="13">
        <v>0</v>
      </c>
      <c r="B8" s="18">
        <v>0</v>
      </c>
      <c r="C8">
        <v>0.05</v>
      </c>
      <c r="D8">
        <v>5.0999999999999997E-2</v>
      </c>
      <c r="E8" s="19">
        <f t="shared" ref="E8:E13" si="0">AVERAGE(C8:D8)</f>
        <v>5.0500000000000003E-2</v>
      </c>
      <c r="F8" s="20"/>
      <c r="G8" s="18"/>
      <c r="H8" s="18"/>
      <c r="N8" s="12"/>
      <c r="O8" s="12"/>
      <c r="P8" s="12"/>
    </row>
    <row r="9" spans="1:20" ht="15" x14ac:dyDescent="0.3">
      <c r="A9" s="13">
        <v>3.18</v>
      </c>
      <c r="B9" s="20">
        <f>A9/23</f>
        <v>0.13826086956521741</v>
      </c>
      <c r="C9">
        <v>7.1999999999999995E-2</v>
      </c>
      <c r="D9">
        <v>7.8E-2</v>
      </c>
      <c r="E9" s="19">
        <f t="shared" si="0"/>
        <v>7.4999999999999997E-2</v>
      </c>
      <c r="F9" s="20">
        <f>(E9-$E$8)</f>
        <v>2.4499999999999994E-2</v>
      </c>
      <c r="G9" s="20">
        <f>LOG(B9)</f>
        <v>-0.85930071603316016</v>
      </c>
      <c r="H9" s="20">
        <f>LOG(F9)</f>
        <v>-1.6108339156354676</v>
      </c>
      <c r="N9" s="12"/>
      <c r="O9" s="12"/>
      <c r="P9" s="12"/>
    </row>
    <row r="10" spans="1:20" ht="15" x14ac:dyDescent="0.3">
      <c r="A10" s="13">
        <v>10.5</v>
      </c>
      <c r="B10" s="20">
        <f t="shared" ref="B10:B13" si="1">A10/23</f>
        <v>0.45652173913043476</v>
      </c>
      <c r="C10">
        <v>0.13500000000000001</v>
      </c>
      <c r="D10">
        <v>0.14299999999999999</v>
      </c>
      <c r="E10" s="19">
        <f t="shared" si="0"/>
        <v>0.13900000000000001</v>
      </c>
      <c r="F10" s="20">
        <f>(E10-$E$8)</f>
        <v>8.8500000000000009E-2</v>
      </c>
      <c r="G10" s="20">
        <f>LOG(B10)</f>
        <v>-0.34053853694765485</v>
      </c>
      <c r="H10" s="20">
        <f>LOG(F10)</f>
        <v>-1.0530567293021744</v>
      </c>
      <c r="N10" s="12"/>
      <c r="O10" s="12"/>
      <c r="P10" s="12"/>
    </row>
    <row r="11" spans="1:20" ht="15" x14ac:dyDescent="0.3">
      <c r="A11" s="13">
        <v>31.1</v>
      </c>
      <c r="B11" s="20">
        <f t="shared" si="1"/>
        <v>1.3521739130434782</v>
      </c>
      <c r="C11">
        <v>0.317</v>
      </c>
      <c r="D11">
        <v>0.34499999999999997</v>
      </c>
      <c r="E11" s="19">
        <f t="shared" si="0"/>
        <v>0.33099999999999996</v>
      </c>
      <c r="F11" s="20">
        <f>(E11-$E$8)</f>
        <v>0.28049999999999997</v>
      </c>
      <c r="G11" s="20">
        <f>LOG(B11)</f>
        <v>0.13103255300924463</v>
      </c>
      <c r="H11" s="20">
        <f>LOG(F11)</f>
        <v>-0.55206713440781985</v>
      </c>
      <c r="N11" s="12"/>
      <c r="O11" s="12"/>
      <c r="P11" s="12"/>
      <c r="Q11" s="12"/>
      <c r="R11" s="12"/>
      <c r="S11" s="12"/>
      <c r="T11" s="12"/>
    </row>
    <row r="12" spans="1:20" ht="15" x14ac:dyDescent="0.3">
      <c r="A12" s="13">
        <v>103</v>
      </c>
      <c r="B12" s="20">
        <f t="shared" si="1"/>
        <v>4.4782608695652177</v>
      </c>
      <c r="C12">
        <v>0.98</v>
      </c>
      <c r="D12">
        <v>1.002</v>
      </c>
      <c r="E12" s="19">
        <f t="shared" si="0"/>
        <v>0.99099999999999999</v>
      </c>
      <c r="F12" s="20">
        <f>(E12-$E$8)</f>
        <v>0.9405</v>
      </c>
      <c r="G12" s="20">
        <f>LOG(B12)</f>
        <v>0.65110938868757939</v>
      </c>
      <c r="H12" s="20">
        <f>LOG(F12)</f>
        <v>-2.6641200113602319E-2</v>
      </c>
      <c r="N12" s="12"/>
      <c r="O12" s="12"/>
      <c r="P12" s="12"/>
      <c r="Q12" s="12"/>
      <c r="R12" s="12"/>
      <c r="S12" s="12"/>
      <c r="T12" s="12"/>
    </row>
    <row r="13" spans="1:20" ht="15" x14ac:dyDescent="0.3">
      <c r="A13" s="13">
        <v>214</v>
      </c>
      <c r="B13" s="20">
        <f t="shared" si="1"/>
        <v>9.304347826086957</v>
      </c>
      <c r="C13">
        <v>1.738</v>
      </c>
      <c r="D13">
        <v>1.762</v>
      </c>
      <c r="E13" s="19">
        <f t="shared" si="0"/>
        <v>1.75</v>
      </c>
      <c r="F13" s="20">
        <f>(E13-$E$8)</f>
        <v>1.6995</v>
      </c>
      <c r="G13" s="20">
        <f>LOG(B13)</f>
        <v>0.96868593733159802</v>
      </c>
      <c r="H13" s="20">
        <f>LOG(F13)</f>
        <v>0.2303211689190785</v>
      </c>
      <c r="N13" s="12"/>
    </row>
    <row r="14" spans="1:20" ht="15" x14ac:dyDescent="0.3">
      <c r="N14" s="12"/>
    </row>
    <row r="15" spans="1:20" ht="15" x14ac:dyDescent="0.3">
      <c r="A15" s="13" t="s">
        <v>14</v>
      </c>
      <c r="B15" s="19">
        <f>SLOPE(H9:H13,G9:G13)</f>
        <v>1.0161313087727346</v>
      </c>
      <c r="N15" s="12"/>
    </row>
    <row r="16" spans="1:20" ht="15" x14ac:dyDescent="0.25">
      <c r="A16" s="13" t="s">
        <v>15</v>
      </c>
      <c r="B16" s="19">
        <f>INTERCEPT(H9:H13,G9:G13)</f>
        <v>-0.71443092084892634</v>
      </c>
      <c r="C16" s="21"/>
      <c r="G16" s="21"/>
      <c r="H16" s="21"/>
    </row>
    <row r="17" spans="1:17" ht="15" x14ac:dyDescent="0.3">
      <c r="B17" s="12"/>
      <c r="C17" s="12"/>
      <c r="D17" s="12"/>
      <c r="E17" s="12"/>
      <c r="F17" s="12"/>
      <c r="G17" s="12"/>
    </row>
    <row r="18" spans="1:17" ht="15" x14ac:dyDescent="0.3">
      <c r="B18" s="12"/>
      <c r="C18" s="12"/>
      <c r="D18" s="12"/>
      <c r="E18" s="12"/>
      <c r="F18" s="12"/>
      <c r="G18" s="12"/>
    </row>
    <row r="19" spans="1:17" ht="23.25" x14ac:dyDescent="0.35">
      <c r="A19" s="22" t="s">
        <v>16</v>
      </c>
      <c r="B19" s="23"/>
      <c r="C19" s="23"/>
      <c r="K19" s="24"/>
      <c r="L19" s="25" t="s">
        <v>17</v>
      </c>
      <c r="M19" s="26"/>
    </row>
    <row r="20" spans="1:17" s="25" customFormat="1" x14ac:dyDescent="0.2">
      <c r="A20" s="27" t="s">
        <v>18</v>
      </c>
      <c r="B20" s="17" t="s">
        <v>19</v>
      </c>
      <c r="C20" s="17" t="s">
        <v>19</v>
      </c>
      <c r="D20" s="17" t="s">
        <v>20</v>
      </c>
      <c r="E20" s="28" t="s">
        <v>21</v>
      </c>
      <c r="F20" s="29" t="s">
        <v>13</v>
      </c>
      <c r="G20" s="29" t="s">
        <v>22</v>
      </c>
      <c r="H20" s="29" t="s">
        <v>23</v>
      </c>
      <c r="I20" s="17" t="s">
        <v>24</v>
      </c>
      <c r="J20" s="29" t="s">
        <v>25</v>
      </c>
      <c r="K20" s="29" t="s">
        <v>26</v>
      </c>
      <c r="L20" s="29" t="s">
        <v>27</v>
      </c>
      <c r="M20" s="30" t="s">
        <v>28</v>
      </c>
    </row>
    <row r="21" spans="1:17" s="32" customFormat="1" x14ac:dyDescent="0.2">
      <c r="A21" s="31"/>
      <c r="L21" s="33"/>
      <c r="M21" s="34"/>
    </row>
    <row r="22" spans="1:17" ht="15" x14ac:dyDescent="0.3">
      <c r="A22" s="9" t="s">
        <v>29</v>
      </c>
      <c r="B22">
        <v>0.80800000000000005</v>
      </c>
      <c r="C22">
        <v>0.85</v>
      </c>
      <c r="D22" s="35">
        <f t="shared" ref="D22:D27" si="2">AVERAGE(B22:C22)</f>
        <v>0.82899999999999996</v>
      </c>
      <c r="E22" s="35">
        <f t="shared" ref="E22:E27" si="3">D22-E$8</f>
        <v>0.77849999999999997</v>
      </c>
      <c r="F22" s="35">
        <f>LOG(E22)</f>
        <v>-0.10874138309586093</v>
      </c>
      <c r="G22" s="36">
        <f>(F22-$B$16)/$B$15</f>
        <v>0.59607408267402617</v>
      </c>
      <c r="H22" s="36">
        <f>10^G22</f>
        <v>3.9452459499631143</v>
      </c>
      <c r="I22" s="37">
        <v>500</v>
      </c>
      <c r="J22" s="38">
        <f>(H22*I22)</f>
        <v>1972.622974981557</v>
      </c>
      <c r="K22" s="38">
        <f>(0.05*J22/1000)*1000</f>
        <v>98.631148749077852</v>
      </c>
      <c r="L22" s="39">
        <f>K22+K40+K50</f>
        <v>100.46716536321925</v>
      </c>
      <c r="M22" s="40">
        <f>(L22*1000000/50000)/1000</f>
        <v>2.0093433072643849</v>
      </c>
      <c r="N22" s="41"/>
    </row>
    <row r="23" spans="1:17" ht="15" x14ac:dyDescent="0.3">
      <c r="B23">
        <v>0.89600000000000002</v>
      </c>
      <c r="C23">
        <v>0.88400000000000001</v>
      </c>
      <c r="D23" s="35">
        <f t="shared" si="2"/>
        <v>0.89</v>
      </c>
      <c r="E23" s="35">
        <f t="shared" si="3"/>
        <v>0.83950000000000002</v>
      </c>
      <c r="F23" s="35">
        <f t="shared" ref="F23:F27" si="4">LOG(E23)</f>
        <v>-7.5979299525932409E-2</v>
      </c>
      <c r="G23" s="36">
        <f t="shared" ref="G23:G27" si="5">(F23-$B$16)/$B$15</f>
        <v>0.62831606093714842</v>
      </c>
      <c r="H23" s="36">
        <f t="shared" ref="H23:H27" si="6">10^G23</f>
        <v>4.2492869636526436</v>
      </c>
      <c r="I23" s="37">
        <v>500</v>
      </c>
      <c r="J23" s="38">
        <f t="shared" ref="J23:J27" si="7">(H23*I23)</f>
        <v>2124.6434818263219</v>
      </c>
      <c r="K23" s="38">
        <f t="shared" ref="K23:K27" si="8">(0.05*J23/1000)*1000</f>
        <v>106.2321740913161</v>
      </c>
      <c r="L23" s="39">
        <f>K23+K41+K51</f>
        <v>108.14623144115917</v>
      </c>
      <c r="M23" s="40">
        <f t="shared" ref="M23:M27" si="9">(L23*1000000/50000)/1000</f>
        <v>2.1629246288231836</v>
      </c>
      <c r="N23" s="41"/>
    </row>
    <row r="24" spans="1:17" ht="15" x14ac:dyDescent="0.3">
      <c r="B24">
        <v>0.89700000000000002</v>
      </c>
      <c r="C24">
        <v>0.90500000000000003</v>
      </c>
      <c r="D24" s="35">
        <f t="shared" si="2"/>
        <v>0.90100000000000002</v>
      </c>
      <c r="E24" s="35">
        <f t="shared" si="3"/>
        <v>0.85050000000000003</v>
      </c>
      <c r="F24" s="35">
        <f t="shared" si="4"/>
        <v>-7.0325682051412167E-2</v>
      </c>
      <c r="G24" s="36">
        <f t="shared" si="5"/>
        <v>0.63387992598658638</v>
      </c>
      <c r="H24" s="36">
        <f t="shared" si="6"/>
        <v>4.3040759467531355</v>
      </c>
      <c r="I24" s="37">
        <v>500</v>
      </c>
      <c r="J24" s="38">
        <f t="shared" si="7"/>
        <v>2152.0379733765676</v>
      </c>
      <c r="K24" s="38">
        <f t="shared" si="8"/>
        <v>107.60189866882838</v>
      </c>
      <c r="L24" s="39">
        <f t="shared" ref="L24:L27" si="10">K24+K42+K52</f>
        <v>109.84008225808573</v>
      </c>
      <c r="M24" s="40">
        <f t="shared" si="9"/>
        <v>2.1968016451617145</v>
      </c>
      <c r="N24" s="41"/>
    </row>
    <row r="25" spans="1:17" ht="15" x14ac:dyDescent="0.3">
      <c r="A25" s="9" t="s">
        <v>30</v>
      </c>
      <c r="B25">
        <v>0.84299999999999997</v>
      </c>
      <c r="C25">
        <v>0.85899999999999999</v>
      </c>
      <c r="D25" s="35">
        <f t="shared" si="2"/>
        <v>0.85099999999999998</v>
      </c>
      <c r="E25" s="35">
        <f t="shared" si="3"/>
        <v>0.80049999999999999</v>
      </c>
      <c r="F25" s="35">
        <f t="shared" si="4"/>
        <v>-9.6638663744681469E-2</v>
      </c>
      <c r="G25" s="36">
        <f t="shared" si="5"/>
        <v>0.60798466868460477</v>
      </c>
      <c r="H25" s="36">
        <f t="shared" si="6"/>
        <v>4.0549422057730462</v>
      </c>
      <c r="I25" s="37">
        <v>500</v>
      </c>
      <c r="J25" s="38">
        <f t="shared" si="7"/>
        <v>2027.4711028865231</v>
      </c>
      <c r="K25" s="38">
        <f t="shared" si="8"/>
        <v>101.37355514432616</v>
      </c>
      <c r="L25" s="39">
        <f t="shared" si="10"/>
        <v>106.05087016377381</v>
      </c>
      <c r="M25" s="40">
        <f t="shared" si="9"/>
        <v>2.1210174032754763</v>
      </c>
      <c r="N25" s="41"/>
    </row>
    <row r="26" spans="1:17" ht="15" x14ac:dyDescent="0.3">
      <c r="B26">
        <v>0.77900000000000003</v>
      </c>
      <c r="C26">
        <v>0.78</v>
      </c>
      <c r="D26" s="35">
        <f t="shared" si="2"/>
        <v>0.77950000000000008</v>
      </c>
      <c r="E26" s="35">
        <f t="shared" si="3"/>
        <v>0.72900000000000009</v>
      </c>
      <c r="F26" s="35">
        <f t="shared" si="4"/>
        <v>-0.13727247168202533</v>
      </c>
      <c r="G26" s="36">
        <f t="shared" si="5"/>
        <v>0.56799593141557936</v>
      </c>
      <c r="H26" s="36">
        <f t="shared" si="6"/>
        <v>3.6982471514927235</v>
      </c>
      <c r="I26" s="37">
        <v>500</v>
      </c>
      <c r="J26" s="38">
        <f t="shared" si="7"/>
        <v>1849.1235757463617</v>
      </c>
      <c r="K26" s="38">
        <f t="shared" si="8"/>
        <v>92.456178787318095</v>
      </c>
      <c r="L26" s="39">
        <f t="shared" si="10"/>
        <v>96.816336422164341</v>
      </c>
      <c r="M26" s="40">
        <f t="shared" si="9"/>
        <v>1.9363267284432868</v>
      </c>
      <c r="N26" s="41"/>
    </row>
    <row r="27" spans="1:17" ht="15" x14ac:dyDescent="0.3">
      <c r="B27">
        <v>0.88400000000000001</v>
      </c>
      <c r="C27">
        <v>0.84899999999999998</v>
      </c>
      <c r="D27" s="35">
        <f t="shared" si="2"/>
        <v>0.86650000000000005</v>
      </c>
      <c r="E27" s="35">
        <f t="shared" si="3"/>
        <v>0.81600000000000006</v>
      </c>
      <c r="F27" s="35">
        <f t="shared" si="4"/>
        <v>-8.8309841246138818E-2</v>
      </c>
      <c r="G27" s="36">
        <f t="shared" si="5"/>
        <v>0.61618126928792838</v>
      </c>
      <c r="H27" s="36">
        <f t="shared" si="6"/>
        <v>4.1321993902855185</v>
      </c>
      <c r="I27" s="37">
        <v>500</v>
      </c>
      <c r="J27" s="38">
        <f t="shared" si="7"/>
        <v>2066.0996951427592</v>
      </c>
      <c r="K27" s="38">
        <f t="shared" si="8"/>
        <v>103.30498475713796</v>
      </c>
      <c r="L27" s="39">
        <f t="shared" si="10"/>
        <v>106.68701125272462</v>
      </c>
      <c r="M27" s="40">
        <f t="shared" si="9"/>
        <v>2.1337402250544923</v>
      </c>
      <c r="N27" s="41"/>
    </row>
    <row r="28" spans="1:17" ht="23.25" x14ac:dyDescent="0.35">
      <c r="A28" s="22" t="s">
        <v>16</v>
      </c>
      <c r="B28" s="73"/>
      <c r="C28" s="73"/>
      <c r="I28" s="37"/>
      <c r="J28" s="37"/>
      <c r="K28" s="42"/>
      <c r="L28" s="25" t="s">
        <v>17</v>
      </c>
      <c r="M28" s="26"/>
    </row>
    <row r="29" spans="1:17" s="25" customFormat="1" x14ac:dyDescent="0.2">
      <c r="A29" s="27" t="s">
        <v>18</v>
      </c>
      <c r="B29" s="74" t="s">
        <v>19</v>
      </c>
      <c r="C29" s="74" t="s">
        <v>19</v>
      </c>
      <c r="D29" s="17" t="s">
        <v>20</v>
      </c>
      <c r="E29" s="28" t="s">
        <v>21</v>
      </c>
      <c r="F29" s="29" t="s">
        <v>13</v>
      </c>
      <c r="G29" s="29" t="s">
        <v>22</v>
      </c>
      <c r="H29" s="29" t="s">
        <v>23</v>
      </c>
      <c r="I29" s="28" t="s">
        <v>24</v>
      </c>
      <c r="J29" s="43" t="s">
        <v>25</v>
      </c>
      <c r="K29" s="43" t="s">
        <v>26</v>
      </c>
      <c r="L29" s="29" t="s">
        <v>27</v>
      </c>
      <c r="M29" s="30" t="s">
        <v>28</v>
      </c>
    </row>
    <row r="30" spans="1:17" s="32" customFormat="1" x14ac:dyDescent="0.2">
      <c r="A30" s="31"/>
      <c r="B30" s="75"/>
      <c r="C30" s="75"/>
      <c r="L30" s="33"/>
      <c r="M30" s="34"/>
    </row>
    <row r="31" spans="1:17" ht="15" x14ac:dyDescent="0.3">
      <c r="A31" s="9" t="s">
        <v>29</v>
      </c>
      <c r="B31">
        <v>0.80800000000000005</v>
      </c>
      <c r="C31">
        <v>0.85</v>
      </c>
      <c r="D31" s="35">
        <f t="shared" ref="D31:D36" si="11">AVERAGE(B31:C31)</f>
        <v>0.82899999999999996</v>
      </c>
      <c r="E31" s="35">
        <f t="shared" ref="E31:E36" si="12">D31-E$8</f>
        <v>0.77849999999999997</v>
      </c>
      <c r="F31" s="35">
        <f>LOG(E31)</f>
        <v>-0.10874138309586093</v>
      </c>
      <c r="G31" s="36">
        <f>(F31-$B$16)/$B$15</f>
        <v>0.59607408267402617</v>
      </c>
      <c r="H31" s="36">
        <f>10^G31</f>
        <v>3.9452459499631143</v>
      </c>
      <c r="I31" s="37">
        <v>500</v>
      </c>
      <c r="J31" s="38">
        <f>(H31*I31)</f>
        <v>1972.622974981557</v>
      </c>
      <c r="K31" s="38">
        <f>(0.05*J31/1000)*1000</f>
        <v>98.631148749077852</v>
      </c>
      <c r="L31" s="39">
        <f>K31+K50</f>
        <v>99.534751452637494</v>
      </c>
      <c r="M31" s="40">
        <f>(L31*1000000/50000)/1000</f>
        <v>1.9906950290527499</v>
      </c>
      <c r="N31" s="44"/>
      <c r="Q31" s="12"/>
    </row>
    <row r="32" spans="1:17" ht="15" x14ac:dyDescent="0.3">
      <c r="B32">
        <v>0.89600000000000002</v>
      </c>
      <c r="C32">
        <v>0.88400000000000001</v>
      </c>
      <c r="D32" s="35">
        <f t="shared" si="11"/>
        <v>0.89</v>
      </c>
      <c r="E32" s="35">
        <f t="shared" si="12"/>
        <v>0.83950000000000002</v>
      </c>
      <c r="F32" s="35">
        <f t="shared" ref="F32:F36" si="13">LOG(E32)</f>
        <v>-7.5979299525932409E-2</v>
      </c>
      <c r="G32" s="36">
        <f t="shared" ref="G32:G36" si="14">(F32-$B$16)/$B$15</f>
        <v>0.62831606093714842</v>
      </c>
      <c r="H32" s="36">
        <f t="shared" ref="H32:H36" si="15">10^G32</f>
        <v>4.2492869636526436</v>
      </c>
      <c r="I32" s="37">
        <v>500</v>
      </c>
      <c r="J32" s="38">
        <f t="shared" ref="J32:J36" si="16">(H32*I32)</f>
        <v>2124.6434818263219</v>
      </c>
      <c r="K32" s="38">
        <f t="shared" ref="K32:K36" si="17">(0.05*J32/1000)*1000</f>
        <v>106.2321740913161</v>
      </c>
      <c r="L32" s="39">
        <f>K32+K51</f>
        <v>107.27969357751108</v>
      </c>
      <c r="M32" s="40">
        <f t="shared" ref="M32:M36" si="18">(L32*1000000/50000)/1000</f>
        <v>2.1455938715502216</v>
      </c>
      <c r="N32" s="45"/>
      <c r="Q32" s="12"/>
    </row>
    <row r="33" spans="1:19" ht="15" x14ac:dyDescent="0.3">
      <c r="B33">
        <v>0.89700000000000002</v>
      </c>
      <c r="C33">
        <v>0.90500000000000003</v>
      </c>
      <c r="D33" s="35">
        <f t="shared" si="11"/>
        <v>0.90100000000000002</v>
      </c>
      <c r="E33" s="35">
        <f t="shared" si="12"/>
        <v>0.85050000000000003</v>
      </c>
      <c r="F33" s="35">
        <f t="shared" si="13"/>
        <v>-7.0325682051412167E-2</v>
      </c>
      <c r="G33" s="36">
        <f t="shared" si="14"/>
        <v>0.63387992598658638</v>
      </c>
      <c r="H33" s="36">
        <f t="shared" si="15"/>
        <v>4.3040759467531355</v>
      </c>
      <c r="I33" s="37">
        <v>500</v>
      </c>
      <c r="J33" s="38">
        <f t="shared" si="16"/>
        <v>2152.0379733765676</v>
      </c>
      <c r="K33" s="38">
        <f t="shared" si="17"/>
        <v>107.60189866882838</v>
      </c>
      <c r="L33" s="39">
        <f t="shared" ref="L33:L36" si="19">K33+K52</f>
        <v>108.9117833445702</v>
      </c>
      <c r="M33" s="40">
        <f t="shared" si="18"/>
        <v>2.1782356668914038</v>
      </c>
      <c r="N33" s="45"/>
      <c r="Q33" s="12"/>
    </row>
    <row r="34" spans="1:19" ht="15" x14ac:dyDescent="0.3">
      <c r="A34" s="9" t="s">
        <v>30</v>
      </c>
      <c r="B34">
        <v>0.84299999999999997</v>
      </c>
      <c r="C34">
        <v>0.85899999999999999</v>
      </c>
      <c r="D34" s="35">
        <f t="shared" si="11"/>
        <v>0.85099999999999998</v>
      </c>
      <c r="E34" s="35">
        <f t="shared" si="12"/>
        <v>0.80049999999999999</v>
      </c>
      <c r="F34" s="35">
        <f t="shared" si="13"/>
        <v>-9.6638663744681469E-2</v>
      </c>
      <c r="G34" s="36">
        <f t="shared" si="14"/>
        <v>0.60798466868460477</v>
      </c>
      <c r="H34" s="36">
        <f t="shared" si="15"/>
        <v>4.0549422057730462</v>
      </c>
      <c r="I34" s="37">
        <v>500</v>
      </c>
      <c r="J34" s="38">
        <f t="shared" si="16"/>
        <v>2027.4711028865231</v>
      </c>
      <c r="K34" s="38">
        <f t="shared" si="17"/>
        <v>101.37355514432616</v>
      </c>
      <c r="L34" s="39">
        <f t="shared" si="19"/>
        <v>104.32046314169011</v>
      </c>
      <c r="M34" s="40">
        <f t="shared" si="18"/>
        <v>2.086409262833802</v>
      </c>
      <c r="N34" s="45"/>
      <c r="Q34" s="12"/>
    </row>
    <row r="35" spans="1:19" ht="15" x14ac:dyDescent="0.3">
      <c r="B35">
        <v>0.77900000000000003</v>
      </c>
      <c r="C35">
        <v>0.78</v>
      </c>
      <c r="D35" s="35">
        <f t="shared" si="11"/>
        <v>0.77950000000000008</v>
      </c>
      <c r="E35" s="35">
        <f t="shared" si="12"/>
        <v>0.72900000000000009</v>
      </c>
      <c r="F35" s="35">
        <f t="shared" si="13"/>
        <v>-0.13727247168202533</v>
      </c>
      <c r="G35" s="36">
        <f t="shared" si="14"/>
        <v>0.56799593141557936</v>
      </c>
      <c r="H35" s="36">
        <f t="shared" si="15"/>
        <v>3.6982471514927235</v>
      </c>
      <c r="I35" s="37">
        <v>500</v>
      </c>
      <c r="J35" s="38">
        <f t="shared" si="16"/>
        <v>1849.1235757463617</v>
      </c>
      <c r="K35" s="38">
        <f t="shared" si="17"/>
        <v>92.456178787318095</v>
      </c>
      <c r="L35" s="39">
        <f t="shared" si="19"/>
        <v>95.302079252065127</v>
      </c>
      <c r="M35" s="40">
        <f t="shared" si="18"/>
        <v>1.9060415850413024</v>
      </c>
      <c r="N35" s="45"/>
      <c r="Q35" s="12"/>
      <c r="S35" s="12"/>
    </row>
    <row r="36" spans="1:19" ht="15" x14ac:dyDescent="0.3">
      <c r="B36">
        <v>0.88400000000000001</v>
      </c>
      <c r="C36">
        <v>0.84899999999999998</v>
      </c>
      <c r="D36" s="35">
        <f t="shared" si="11"/>
        <v>0.86650000000000005</v>
      </c>
      <c r="E36" s="35">
        <f t="shared" si="12"/>
        <v>0.81600000000000006</v>
      </c>
      <c r="F36" s="35">
        <f t="shared" si="13"/>
        <v>-8.8309841246138818E-2</v>
      </c>
      <c r="G36" s="36">
        <f t="shared" si="14"/>
        <v>0.61618126928792838</v>
      </c>
      <c r="H36" s="36">
        <f t="shared" si="15"/>
        <v>4.1321993902855185</v>
      </c>
      <c r="I36" s="37">
        <v>500</v>
      </c>
      <c r="J36" s="38">
        <f t="shared" si="16"/>
        <v>2066.0996951427592</v>
      </c>
      <c r="K36" s="38">
        <f t="shared" si="17"/>
        <v>103.30498475713796</v>
      </c>
      <c r="L36" s="39">
        <f t="shared" si="19"/>
        <v>105.37303433089127</v>
      </c>
      <c r="M36" s="40">
        <f t="shared" si="18"/>
        <v>2.1074606866178249</v>
      </c>
      <c r="N36" s="46"/>
      <c r="Q36" s="12"/>
      <c r="S36" s="12"/>
    </row>
    <row r="37" spans="1:19" ht="15" x14ac:dyDescent="0.3">
      <c r="B37" s="3"/>
      <c r="C37" s="3"/>
      <c r="I37" s="37"/>
      <c r="J37" s="37"/>
      <c r="K37" s="37"/>
      <c r="R37" s="12"/>
      <c r="S37" s="12"/>
    </row>
    <row r="38" spans="1:19" ht="23.25" x14ac:dyDescent="0.35">
      <c r="A38" s="22" t="s">
        <v>31</v>
      </c>
      <c r="B38" s="3"/>
      <c r="C38" s="3"/>
      <c r="E38" s="36"/>
      <c r="F38" s="35"/>
      <c r="H38" s="47"/>
      <c r="I38" s="37"/>
      <c r="J38" s="37"/>
      <c r="K38" s="37"/>
      <c r="M38" s="48" t="s">
        <v>32</v>
      </c>
      <c r="R38" s="12"/>
      <c r="S38" s="12"/>
    </row>
    <row r="39" spans="1:19" ht="15" x14ac:dyDescent="0.3">
      <c r="A39" s="27" t="s">
        <v>18</v>
      </c>
      <c r="B39" s="76" t="s">
        <v>19</v>
      </c>
      <c r="C39" s="76" t="s">
        <v>19</v>
      </c>
      <c r="D39" s="17" t="s">
        <v>20</v>
      </c>
      <c r="E39" s="28" t="s">
        <v>21</v>
      </c>
      <c r="F39" s="29" t="s">
        <v>13</v>
      </c>
      <c r="G39" s="29" t="s">
        <v>22</v>
      </c>
      <c r="H39" s="29" t="s">
        <v>23</v>
      </c>
      <c r="I39" s="28" t="s">
        <v>24</v>
      </c>
      <c r="J39" s="43" t="s">
        <v>25</v>
      </c>
      <c r="K39" s="43" t="s">
        <v>33</v>
      </c>
      <c r="L39" s="29" t="s">
        <v>34</v>
      </c>
      <c r="M39" s="25" t="s">
        <v>35</v>
      </c>
      <c r="N39" s="43" t="s">
        <v>36</v>
      </c>
      <c r="R39" s="12"/>
      <c r="S39" s="12"/>
    </row>
    <row r="40" spans="1:19" ht="15" x14ac:dyDescent="0.3">
      <c r="A40" s="9" t="s">
        <v>37</v>
      </c>
      <c r="B40">
        <v>0.16200000000000001</v>
      </c>
      <c r="C40">
        <v>0.16200000000000001</v>
      </c>
      <c r="D40" s="35">
        <f>AVERAGE(B40,C40)</f>
        <v>0.16200000000000001</v>
      </c>
      <c r="E40" s="35">
        <f t="shared" ref="E40:E45" si="20">D40-E$8</f>
        <v>0.1115</v>
      </c>
      <c r="F40" s="35">
        <f t="shared" ref="F40:F45" si="21">LOG(E40)</f>
        <v>-0.95272513261582048</v>
      </c>
      <c r="G40" s="36">
        <f t="shared" ref="G40:G45" si="22">(F40-$B$16)/$B$15</f>
        <v>-0.23451123856689512</v>
      </c>
      <c r="H40" s="35">
        <f t="shared" ref="H40:H45" si="23">10^G40</f>
        <v>0.58275869411359982</v>
      </c>
      <c r="I40" s="49">
        <v>16</v>
      </c>
      <c r="J40" s="50">
        <f t="shared" ref="J40:J45" si="24">H40*I40</f>
        <v>9.3241391058175971</v>
      </c>
      <c r="K40" s="38">
        <f>(0.1*J40/1000)*1000</f>
        <v>0.93241391058175971</v>
      </c>
      <c r="L40" s="51">
        <f>K40*100/L22</f>
        <v>0.92807825045207637</v>
      </c>
      <c r="M40" s="52">
        <f>AVERAGE(L40:L42)</f>
        <v>0.85815999220662198</v>
      </c>
      <c r="N40" s="53">
        <f>STDEV(L40:L42)</f>
        <v>6.4401907937842603E-2</v>
      </c>
      <c r="R40" s="12"/>
      <c r="S40" s="12"/>
    </row>
    <row r="41" spans="1:19" ht="15" x14ac:dyDescent="0.3">
      <c r="B41">
        <v>0.154</v>
      </c>
      <c r="C41">
        <v>0.154</v>
      </c>
      <c r="D41" s="35">
        <f>AVERAGE(B41,C41)</f>
        <v>0.154</v>
      </c>
      <c r="E41" s="35">
        <f t="shared" si="20"/>
        <v>0.10349999999999999</v>
      </c>
      <c r="F41" s="35">
        <f t="shared" si="21"/>
        <v>-0.98505965020706343</v>
      </c>
      <c r="G41" s="36">
        <f t="shared" si="22"/>
        <v>-0.26633243855560129</v>
      </c>
      <c r="H41" s="35">
        <f t="shared" si="23"/>
        <v>0.54158616478005372</v>
      </c>
      <c r="I41" s="49">
        <v>16</v>
      </c>
      <c r="J41" s="50">
        <f t="shared" si="24"/>
        <v>8.6653786364808596</v>
      </c>
      <c r="K41" s="38">
        <f t="shared" ref="K41:K45" si="25">(0.1*J41/1000)*1000</f>
        <v>0.86653786364808605</v>
      </c>
      <c r="L41" s="51">
        <f t="shared" ref="L41:L45" si="26">K41*100/L23</f>
        <v>0.80126496513154699</v>
      </c>
      <c r="M41" s="52"/>
      <c r="N41" s="53"/>
      <c r="R41" s="12"/>
      <c r="S41" s="12"/>
    </row>
    <row r="42" spans="1:19" s="25" customFormat="1" ht="15" x14ac:dyDescent="0.3">
      <c r="A42" s="9"/>
      <c r="B42">
        <v>0.16400000000000001</v>
      </c>
      <c r="C42">
        <v>0.159</v>
      </c>
      <c r="D42" s="35">
        <f>AVERAGE(B42,C42)</f>
        <v>0.1615</v>
      </c>
      <c r="E42" s="35">
        <f t="shared" si="20"/>
        <v>0.111</v>
      </c>
      <c r="F42" s="35">
        <f t="shared" si="21"/>
        <v>-0.95467702121334252</v>
      </c>
      <c r="G42" s="36">
        <f t="shared" si="22"/>
        <v>-0.23643214050217698</v>
      </c>
      <c r="H42" s="35">
        <f t="shared" si="23"/>
        <v>0.58018682094720642</v>
      </c>
      <c r="I42" s="49">
        <v>16</v>
      </c>
      <c r="J42" s="50">
        <f t="shared" si="24"/>
        <v>9.2829891351553027</v>
      </c>
      <c r="K42" s="38">
        <f t="shared" si="25"/>
        <v>0.92829891351553029</v>
      </c>
      <c r="L42" s="51">
        <f t="shared" si="26"/>
        <v>0.84513676103624258</v>
      </c>
      <c r="M42" s="52"/>
      <c r="N42" s="53"/>
      <c r="R42" s="12"/>
      <c r="S42" s="12"/>
    </row>
    <row r="43" spans="1:19" ht="15" x14ac:dyDescent="0.3">
      <c r="A43" s="9" t="s">
        <v>38</v>
      </c>
      <c r="B43">
        <v>0.25700000000000001</v>
      </c>
      <c r="C43">
        <v>0.26200000000000001</v>
      </c>
      <c r="D43" s="35">
        <f t="shared" ref="D43:D45" si="27">AVERAGE(B43,C43)</f>
        <v>0.25950000000000001</v>
      </c>
      <c r="E43" s="35">
        <f t="shared" si="20"/>
        <v>0.20900000000000002</v>
      </c>
      <c r="F43" s="35">
        <f t="shared" si="21"/>
        <v>-0.679853713888946</v>
      </c>
      <c r="G43" s="36">
        <f t="shared" si="22"/>
        <v>3.4028286168784706E-2</v>
      </c>
      <c r="H43" s="35">
        <f t="shared" si="23"/>
        <v>1.0815043888023121</v>
      </c>
      <c r="I43" s="49">
        <v>16</v>
      </c>
      <c r="J43" s="50">
        <f t="shared" si="24"/>
        <v>17.304070220836994</v>
      </c>
      <c r="K43" s="38">
        <f t="shared" si="25"/>
        <v>1.7304070220836996</v>
      </c>
      <c r="L43" s="51">
        <f t="shared" si="26"/>
        <v>1.631676401533944</v>
      </c>
      <c r="M43" s="52">
        <f>AVERAGE(L43:L45)</f>
        <v>1.4757820534289026</v>
      </c>
      <c r="N43" s="53">
        <f>STDEV(L43:L45)</f>
        <v>0.21413823780148053</v>
      </c>
      <c r="R43" s="12"/>
      <c r="S43" s="12"/>
    </row>
    <row r="44" spans="1:19" ht="15" x14ac:dyDescent="0.3">
      <c r="A44" s="54"/>
      <c r="B44">
        <v>0.23599999999999999</v>
      </c>
      <c r="C44">
        <v>0.23</v>
      </c>
      <c r="D44" s="35">
        <f t="shared" si="27"/>
        <v>0.23299999999999998</v>
      </c>
      <c r="E44" s="35">
        <f t="shared" si="20"/>
        <v>0.1825</v>
      </c>
      <c r="F44" s="35">
        <f t="shared" si="21"/>
        <v>-0.7387371312075065</v>
      </c>
      <c r="G44" s="36">
        <f t="shared" si="22"/>
        <v>-2.3920343905097039E-2</v>
      </c>
      <c r="H44" s="35">
        <f t="shared" si="23"/>
        <v>0.94641073131201214</v>
      </c>
      <c r="I44" s="49">
        <v>16</v>
      </c>
      <c r="J44" s="50">
        <f t="shared" si="24"/>
        <v>15.142571700992194</v>
      </c>
      <c r="K44" s="38">
        <f t="shared" si="25"/>
        <v>1.5142571700992196</v>
      </c>
      <c r="L44" s="51">
        <f t="shared" si="26"/>
        <v>1.5640513017310971</v>
      </c>
      <c r="M44" s="52"/>
      <c r="N44" s="53"/>
    </row>
    <row r="45" spans="1:19" ht="15" x14ac:dyDescent="0.3">
      <c r="A45" s="55"/>
      <c r="B45">
        <v>0.20899999999999999</v>
      </c>
      <c r="C45">
        <v>0.20799999999999999</v>
      </c>
      <c r="D45" s="35">
        <f t="shared" si="27"/>
        <v>0.20849999999999999</v>
      </c>
      <c r="E45" s="35">
        <f t="shared" si="20"/>
        <v>0.15799999999999997</v>
      </c>
      <c r="F45" s="35">
        <f t="shared" si="21"/>
        <v>-0.80134291304557748</v>
      </c>
      <c r="G45" s="36">
        <f t="shared" si="22"/>
        <v>-8.5532245140268234E-2</v>
      </c>
      <c r="H45" s="35">
        <f t="shared" si="23"/>
        <v>0.82123557614583653</v>
      </c>
      <c r="I45" s="49">
        <v>16</v>
      </c>
      <c r="J45" s="50">
        <f t="shared" si="24"/>
        <v>13.139769218333385</v>
      </c>
      <c r="K45" s="38">
        <f t="shared" si="25"/>
        <v>1.3139769218333386</v>
      </c>
      <c r="L45" s="51">
        <f t="shared" si="26"/>
        <v>1.2316184570216664</v>
      </c>
      <c r="M45" s="52"/>
      <c r="N45" s="53"/>
    </row>
    <row r="46" spans="1:19" x14ac:dyDescent="0.2">
      <c r="B46" s="3"/>
      <c r="C46" s="3"/>
      <c r="E46" s="36"/>
      <c r="F46" s="35"/>
      <c r="G46" s="52"/>
      <c r="H46" s="56"/>
      <c r="I46" s="37"/>
      <c r="J46" s="37"/>
      <c r="K46" s="37"/>
    </row>
    <row r="47" spans="1:19" x14ac:dyDescent="0.2">
      <c r="B47" s="3"/>
      <c r="C47" s="3"/>
      <c r="E47" s="36"/>
      <c r="F47" s="35"/>
      <c r="G47" s="52"/>
      <c r="H47" s="56"/>
      <c r="I47" s="37"/>
      <c r="J47" s="37"/>
      <c r="K47" s="37"/>
    </row>
    <row r="48" spans="1:19" ht="23.25" x14ac:dyDescent="0.35">
      <c r="A48" s="22" t="s">
        <v>39</v>
      </c>
      <c r="B48" s="3"/>
      <c r="C48" s="3"/>
      <c r="E48" s="36"/>
      <c r="F48" s="35"/>
      <c r="H48" s="47"/>
      <c r="I48" s="37"/>
      <c r="J48" s="37"/>
      <c r="K48" s="37"/>
      <c r="M48" s="48" t="s">
        <v>32</v>
      </c>
    </row>
    <row r="49" spans="1:25" x14ac:dyDescent="0.2">
      <c r="A49" s="27" t="s">
        <v>18</v>
      </c>
      <c r="B49" s="76" t="s">
        <v>19</v>
      </c>
      <c r="C49" s="76" t="s">
        <v>19</v>
      </c>
      <c r="D49" s="17" t="s">
        <v>20</v>
      </c>
      <c r="E49" s="28" t="s">
        <v>21</v>
      </c>
      <c r="F49" s="29" t="s">
        <v>13</v>
      </c>
      <c r="G49" s="29" t="s">
        <v>22</v>
      </c>
      <c r="H49" s="29" t="s">
        <v>23</v>
      </c>
      <c r="I49" s="28" t="s">
        <v>24</v>
      </c>
      <c r="J49" s="43" t="s">
        <v>25</v>
      </c>
      <c r="K49" s="43" t="s">
        <v>33</v>
      </c>
      <c r="L49" s="29" t="s">
        <v>34</v>
      </c>
      <c r="M49" s="25" t="s">
        <v>35</v>
      </c>
      <c r="N49" s="43" t="s">
        <v>36</v>
      </c>
      <c r="O49" s="11" t="s">
        <v>40</v>
      </c>
      <c r="P49" s="25" t="s">
        <v>35</v>
      </c>
      <c r="Q49" s="43" t="s">
        <v>36</v>
      </c>
    </row>
    <row r="50" spans="1:25" ht="15" x14ac:dyDescent="0.3">
      <c r="A50" s="9" t="s">
        <v>29</v>
      </c>
      <c r="B50">
        <v>0.16</v>
      </c>
      <c r="C50">
        <v>0.157</v>
      </c>
      <c r="D50" s="35">
        <f t="shared" ref="D50:D52" si="28">AVERAGE(B50,C50)</f>
        <v>0.1585</v>
      </c>
      <c r="E50" s="35">
        <f t="shared" ref="E50:E55" si="29">D50-E$8</f>
        <v>0.108</v>
      </c>
      <c r="F50" s="35">
        <f t="shared" ref="F50:F55" si="30">LOG(E50)</f>
        <v>-0.96657624451305035</v>
      </c>
      <c r="G50" s="36">
        <f t="shared" ref="G50:G55" si="31">(F50-$B$16)/$B$15</f>
        <v>-0.24814246100600981</v>
      </c>
      <c r="H50" s="35">
        <f t="shared" ref="H50:H55" si="32">10^G50</f>
        <v>0.56475168972477452</v>
      </c>
      <c r="I50" s="49">
        <v>16</v>
      </c>
      <c r="J50" s="50">
        <f t="shared" ref="J50:J55" si="33">H50*I50</f>
        <v>9.0360270355963923</v>
      </c>
      <c r="K50" s="38">
        <f>(0.1*J50/1000)*1000</f>
        <v>0.90360270355963923</v>
      </c>
      <c r="L50" s="51">
        <f t="shared" ref="L50:L55" si="34">K50*100/L31</f>
        <v>0.90782635247711296</v>
      </c>
      <c r="M50" s="52">
        <f>AVERAGE(L50:L52)</f>
        <v>1.0289888661441935</v>
      </c>
      <c r="N50" s="53">
        <f>STDEV(L50:L52)</f>
        <v>0.154302259203554</v>
      </c>
      <c r="O50" s="11">
        <f>L50/L40</f>
        <v>0.97817867408798931</v>
      </c>
      <c r="P50" s="52">
        <f>AVERAGE(O50:O52)</f>
        <v>1.2066284051543057</v>
      </c>
      <c r="Q50" s="53">
        <f>STDEV(O50:O52)</f>
        <v>0.22269604014358765</v>
      </c>
      <c r="S50" s="12"/>
      <c r="T50" s="12"/>
    </row>
    <row r="51" spans="1:25" ht="15" x14ac:dyDescent="0.3">
      <c r="B51">
        <v>0.17599999999999999</v>
      </c>
      <c r="C51">
        <v>0.17599999999999999</v>
      </c>
      <c r="D51" s="35">
        <f t="shared" si="28"/>
        <v>0.17599999999999999</v>
      </c>
      <c r="E51" s="35">
        <f t="shared" si="29"/>
        <v>0.1255</v>
      </c>
      <c r="F51" s="35">
        <f t="shared" si="30"/>
        <v>-0.90135627418294306</v>
      </c>
      <c r="G51" s="36">
        <f t="shared" si="31"/>
        <v>-0.18395787209802822</v>
      </c>
      <c r="H51" s="35">
        <f t="shared" si="32"/>
        <v>0.6546996788718672</v>
      </c>
      <c r="I51" s="49">
        <v>16</v>
      </c>
      <c r="J51" s="50">
        <f t="shared" si="33"/>
        <v>10.475194861949875</v>
      </c>
      <c r="K51" s="38">
        <f t="shared" ref="K51:K55" si="35">(0.1*J51/1000)*1000</f>
        <v>1.0475194861949875</v>
      </c>
      <c r="L51" s="51">
        <f t="shared" si="34"/>
        <v>0.97643780594706864</v>
      </c>
      <c r="M51" s="52"/>
      <c r="N51" s="53"/>
      <c r="O51" s="11">
        <f t="shared" ref="O51:O55" si="36">L51/L41</f>
        <v>1.2186203670926294</v>
      </c>
      <c r="P51" s="52"/>
      <c r="Q51" s="53"/>
      <c r="S51" s="12"/>
      <c r="T51" s="12"/>
    </row>
    <row r="52" spans="1:25" ht="15" x14ac:dyDescent="0.3">
      <c r="B52">
        <v>0.20799999999999999</v>
      </c>
      <c r="C52">
        <v>0.20799999999999999</v>
      </c>
      <c r="D52" s="35">
        <f t="shared" si="28"/>
        <v>0.20799999999999999</v>
      </c>
      <c r="E52" s="35">
        <f t="shared" si="29"/>
        <v>0.15749999999999997</v>
      </c>
      <c r="F52" s="35">
        <f t="shared" si="30"/>
        <v>-0.80271944187438071</v>
      </c>
      <c r="G52" s="36">
        <f t="shared" si="31"/>
        <v>-8.688692127013356E-2</v>
      </c>
      <c r="H52" s="35">
        <f t="shared" si="32"/>
        <v>0.81867792233862924</v>
      </c>
      <c r="I52" s="49">
        <v>16</v>
      </c>
      <c r="J52" s="50">
        <f t="shared" si="33"/>
        <v>13.098846757418068</v>
      </c>
      <c r="K52" s="38">
        <f t="shared" si="35"/>
        <v>1.3098846757418068</v>
      </c>
      <c r="L52" s="51">
        <f t="shared" si="34"/>
        <v>1.202702440008399</v>
      </c>
      <c r="M52" s="52"/>
      <c r="N52" s="53"/>
      <c r="O52" s="11">
        <f t="shared" si="36"/>
        <v>1.4230861742822978</v>
      </c>
      <c r="P52" s="52"/>
      <c r="Q52" s="53"/>
      <c r="S52" s="12"/>
      <c r="T52" s="12"/>
    </row>
    <row r="53" spans="1:25" ht="15" x14ac:dyDescent="0.3">
      <c r="A53" s="9" t="s">
        <v>30</v>
      </c>
      <c r="B53">
        <v>0.41199999999999998</v>
      </c>
      <c r="C53">
        <v>0.40699999999999997</v>
      </c>
      <c r="D53" s="35">
        <f>AVERAGE(B53:C53)</f>
        <v>0.40949999999999998</v>
      </c>
      <c r="E53" s="35">
        <f t="shared" si="29"/>
        <v>0.35899999999999999</v>
      </c>
      <c r="F53" s="35">
        <f t="shared" si="30"/>
        <v>-0.44490555142168087</v>
      </c>
      <c r="G53" s="36">
        <f t="shared" si="31"/>
        <v>0.26524659470710871</v>
      </c>
      <c r="H53" s="35">
        <f t="shared" si="32"/>
        <v>1.8418174983524673</v>
      </c>
      <c r="I53" s="49">
        <v>16</v>
      </c>
      <c r="J53" s="50">
        <f t="shared" si="33"/>
        <v>29.469079973639477</v>
      </c>
      <c r="K53" s="38">
        <f t="shared" si="35"/>
        <v>2.9469079973639478</v>
      </c>
      <c r="L53" s="51">
        <f t="shared" si="34"/>
        <v>2.824860922407332</v>
      </c>
      <c r="M53" s="52">
        <f>AVERAGE(L53:L55)</f>
        <v>2.5912162253011659</v>
      </c>
      <c r="N53" s="53">
        <f>STDEV(L53:L55)</f>
        <v>0.55034253693114898</v>
      </c>
      <c r="O53" s="11">
        <f t="shared" si="36"/>
        <v>1.7312629635089847</v>
      </c>
      <c r="P53" s="52">
        <f>AVERAGE(O53:O55)</f>
        <v>1.7446800882776163</v>
      </c>
      <c r="Q53" s="53">
        <f>STDEV(O53:O55)</f>
        <v>0.15830391661749912</v>
      </c>
      <c r="S53" s="12"/>
      <c r="T53" s="12"/>
    </row>
    <row r="54" spans="1:25" ht="15" x14ac:dyDescent="0.3">
      <c r="A54" s="54"/>
      <c r="B54">
        <v>0.40400000000000003</v>
      </c>
      <c r="C54">
        <v>0.39</v>
      </c>
      <c r="D54" s="35">
        <f>AVERAGE(B54:C54)</f>
        <v>0.39700000000000002</v>
      </c>
      <c r="E54" s="35">
        <f t="shared" si="29"/>
        <v>0.34650000000000003</v>
      </c>
      <c r="F54" s="35">
        <f t="shared" si="30"/>
        <v>-0.46029676105217443</v>
      </c>
      <c r="G54" s="36">
        <f t="shared" si="31"/>
        <v>0.25009972392612395</v>
      </c>
      <c r="H54" s="35">
        <f t="shared" si="32"/>
        <v>1.7786877904668936</v>
      </c>
      <c r="I54" s="49">
        <v>16</v>
      </c>
      <c r="J54" s="50">
        <f t="shared" si="33"/>
        <v>28.459004647470298</v>
      </c>
      <c r="K54" s="38">
        <f t="shared" si="35"/>
        <v>2.8459004647470301</v>
      </c>
      <c r="L54" s="51">
        <f t="shared" si="34"/>
        <v>2.9861892700366885</v>
      </c>
      <c r="M54" s="52"/>
      <c r="N54" s="53"/>
      <c r="O54" s="11">
        <f t="shared" si="36"/>
        <v>1.9092655507728964</v>
      </c>
      <c r="P54" s="52"/>
      <c r="Q54" s="53"/>
      <c r="S54" s="12"/>
      <c r="T54" s="12"/>
    </row>
    <row r="55" spans="1:25" ht="15" x14ac:dyDescent="0.3">
      <c r="A55" s="55"/>
      <c r="B55">
        <v>0.30199999999999999</v>
      </c>
      <c r="C55">
        <v>0.3</v>
      </c>
      <c r="D55" s="35">
        <f>AVERAGE(B55:C55)</f>
        <v>0.30099999999999999</v>
      </c>
      <c r="E55" s="35">
        <f t="shared" si="29"/>
        <v>0.2505</v>
      </c>
      <c r="F55" s="35">
        <f t="shared" si="30"/>
        <v>-0.60119226979673546</v>
      </c>
      <c r="G55" s="36">
        <f t="shared" si="31"/>
        <v>0.11144096247655091</v>
      </c>
      <c r="H55" s="35">
        <f t="shared" si="32"/>
        <v>1.2925309835958168</v>
      </c>
      <c r="I55" s="49">
        <v>16</v>
      </c>
      <c r="J55" s="50">
        <f t="shared" si="33"/>
        <v>20.680495737533068</v>
      </c>
      <c r="K55" s="38">
        <f t="shared" si="35"/>
        <v>2.0680495737533069</v>
      </c>
      <c r="L55" s="51">
        <f t="shared" si="34"/>
        <v>1.9625984834594778</v>
      </c>
      <c r="M55" s="52"/>
      <c r="N55" s="53"/>
      <c r="O55" s="11">
        <f t="shared" si="36"/>
        <v>1.5935117505509682</v>
      </c>
      <c r="P55" s="52"/>
      <c r="Q55" s="53"/>
      <c r="S55" s="12"/>
      <c r="T55" s="12"/>
      <c r="Y55" s="9"/>
    </row>
    <row r="56" spans="1:25" x14ac:dyDescent="0.2">
      <c r="D56" s="35"/>
      <c r="E56" s="36"/>
      <c r="F56" s="35"/>
      <c r="G56" s="52"/>
      <c r="H56" s="56"/>
    </row>
    <row r="57" spans="1:25" x14ac:dyDescent="0.2">
      <c r="B57" s="52"/>
      <c r="C57" s="52"/>
      <c r="D57" s="35"/>
      <c r="E57" s="36"/>
      <c r="F57" s="35"/>
      <c r="G57" s="52"/>
      <c r="H57" s="56"/>
      <c r="M57" s="11" t="s">
        <v>41</v>
      </c>
      <c r="N57" s="11" t="s">
        <v>42</v>
      </c>
      <c r="O57" s="43" t="s">
        <v>36</v>
      </c>
    </row>
    <row r="58" spans="1:25" ht="15" x14ac:dyDescent="0.3">
      <c r="C58" s="12"/>
      <c r="D58" s="12"/>
      <c r="E58" s="12"/>
      <c r="F58" s="12"/>
      <c r="G58" s="12"/>
      <c r="H58" s="56"/>
      <c r="M58" s="11" t="s">
        <v>29</v>
      </c>
      <c r="N58" s="52">
        <f>P50</f>
        <v>1.2066284051543057</v>
      </c>
      <c r="O58" s="52">
        <f>Q50</f>
        <v>0.22269604014358765</v>
      </c>
    </row>
    <row r="59" spans="1:25" ht="15" x14ac:dyDescent="0.3">
      <c r="D59" s="12"/>
      <c r="E59" s="12"/>
      <c r="G59" s="12"/>
      <c r="M59" s="11" t="s">
        <v>30</v>
      </c>
      <c r="N59" s="52">
        <f>P53</f>
        <v>1.7446800882776163</v>
      </c>
      <c r="O59" s="52">
        <f>Q53</f>
        <v>0.15830391661749912</v>
      </c>
    </row>
    <row r="60" spans="1:25" x14ac:dyDescent="0.2">
      <c r="G60" s="52"/>
      <c r="H60" s="56"/>
    </row>
    <row r="61" spans="1:25" ht="15" x14ac:dyDescent="0.3">
      <c r="A61" s="57"/>
      <c r="D61" s="12"/>
      <c r="E61" s="12"/>
      <c r="F61" s="12"/>
      <c r="G61" s="52"/>
      <c r="H61" s="56"/>
    </row>
    <row r="62" spans="1:25" ht="15" x14ac:dyDescent="0.3">
      <c r="C62" s="35"/>
      <c r="D62" s="12"/>
      <c r="E62" s="12"/>
      <c r="F62" s="12"/>
      <c r="G62" s="52"/>
      <c r="H62" s="56"/>
    </row>
    <row r="63" spans="1:25" ht="15" x14ac:dyDescent="0.3">
      <c r="C63" s="35"/>
      <c r="D63" s="12"/>
      <c r="E63" s="12"/>
      <c r="F63" s="12"/>
      <c r="G63" s="52"/>
      <c r="H63" s="56"/>
    </row>
    <row r="64" spans="1:25" ht="13.5" thickBot="1" x14ac:dyDescent="0.25">
      <c r="B64" s="58" t="s">
        <v>20</v>
      </c>
      <c r="C64" s="59" t="s">
        <v>43</v>
      </c>
      <c r="D64" s="35"/>
      <c r="E64" s="36"/>
      <c r="F64" s="35"/>
      <c r="G64" s="52"/>
      <c r="H64" s="56"/>
    </row>
    <row r="65" spans="1:8" x14ac:dyDescent="0.2">
      <c r="A65" s="9" t="s">
        <v>37</v>
      </c>
      <c r="B65" s="52">
        <f>M40</f>
        <v>0.85815999220662198</v>
      </c>
      <c r="C65" s="52">
        <f>N40</f>
        <v>6.4401907937842603E-2</v>
      </c>
      <c r="D65" s="35"/>
      <c r="E65" s="36"/>
      <c r="F65" s="35"/>
      <c r="G65" s="52"/>
      <c r="H65" s="56"/>
    </row>
    <row r="66" spans="1:8" x14ac:dyDescent="0.2">
      <c r="A66" s="9" t="s">
        <v>29</v>
      </c>
      <c r="B66" s="52">
        <f>M50</f>
        <v>1.0289888661441935</v>
      </c>
      <c r="C66" s="52">
        <f>N50</f>
        <v>0.154302259203554</v>
      </c>
      <c r="D66" s="35"/>
      <c r="E66" s="36"/>
      <c r="F66" s="35"/>
      <c r="G66" s="52"/>
      <c r="H66" s="56"/>
    </row>
    <row r="67" spans="1:8" x14ac:dyDescent="0.2">
      <c r="A67" s="9" t="s">
        <v>38</v>
      </c>
      <c r="B67" s="52">
        <f>M43</f>
        <v>1.4757820534289026</v>
      </c>
      <c r="C67" s="52">
        <f>N43</f>
        <v>0.21413823780148053</v>
      </c>
      <c r="D67" s="35"/>
      <c r="E67" s="36"/>
      <c r="F67" s="35"/>
      <c r="G67" s="52"/>
      <c r="H67" s="56"/>
    </row>
    <row r="68" spans="1:8" x14ac:dyDescent="0.2">
      <c r="A68" s="60" t="s">
        <v>30</v>
      </c>
      <c r="B68" s="52">
        <f>M53</f>
        <v>2.5912162253011659</v>
      </c>
      <c r="C68" s="52">
        <f>N53</f>
        <v>0.55034253693114898</v>
      </c>
      <c r="D68" s="35"/>
      <c r="E68" s="36"/>
      <c r="F68" s="35"/>
      <c r="G68" s="52"/>
      <c r="H68" s="56"/>
    </row>
    <row r="69" spans="1:8" x14ac:dyDescent="0.2">
      <c r="A69" s="61"/>
      <c r="C69" s="35"/>
      <c r="D69" s="35"/>
      <c r="E69" s="36"/>
      <c r="F69" s="35"/>
      <c r="G69" s="52"/>
      <c r="H69" s="56"/>
    </row>
    <row r="70" spans="1:8" x14ac:dyDescent="0.2">
      <c r="A70" s="61"/>
      <c r="C70" s="35"/>
      <c r="D70" s="35"/>
      <c r="E70" s="36"/>
      <c r="F70" s="35"/>
      <c r="G70" s="52"/>
      <c r="H70" s="56"/>
    </row>
    <row r="71" spans="1:8" x14ac:dyDescent="0.2">
      <c r="A71" s="61"/>
      <c r="B71" s="37"/>
      <c r="C71" s="35"/>
      <c r="D71" s="35"/>
      <c r="E71" s="36"/>
      <c r="F71" s="35"/>
      <c r="G71" s="52"/>
      <c r="H71" s="56"/>
    </row>
    <row r="72" spans="1:8" x14ac:dyDescent="0.2">
      <c r="A72" s="61"/>
      <c r="B72" s="37"/>
      <c r="C72" s="35"/>
      <c r="D72" s="35"/>
      <c r="E72" s="36"/>
      <c r="F72" s="35"/>
      <c r="G72" s="52"/>
      <c r="H72" s="56"/>
    </row>
    <row r="73" spans="1:8" x14ac:dyDescent="0.2">
      <c r="C73" s="35"/>
      <c r="D73" s="35"/>
      <c r="E73" s="36"/>
      <c r="F73" s="35"/>
      <c r="G73" s="52"/>
      <c r="H73" s="56"/>
    </row>
    <row r="74" spans="1:8" x14ac:dyDescent="0.2">
      <c r="C74" s="35"/>
      <c r="D74" s="36"/>
      <c r="H74" s="56"/>
    </row>
    <row r="75" spans="1:8" x14ac:dyDescent="0.2">
      <c r="A75" s="62"/>
      <c r="C75" s="35"/>
      <c r="D75" s="36"/>
      <c r="H75" s="47"/>
    </row>
    <row r="76" spans="1:8" x14ac:dyDescent="0.2">
      <c r="A76" s="62"/>
      <c r="C76" s="35"/>
      <c r="D76" s="36"/>
      <c r="H76" s="47"/>
    </row>
    <row r="77" spans="1:8" x14ac:dyDescent="0.2">
      <c r="A77" s="63"/>
      <c r="B77" s="47"/>
      <c r="C77" s="64"/>
      <c r="D77" s="65"/>
      <c r="E77" s="47"/>
      <c r="F77" s="47"/>
      <c r="G77" s="47"/>
    </row>
    <row r="78" spans="1:8" x14ac:dyDescent="0.2">
      <c r="A78" s="66"/>
      <c r="B78" s="67"/>
      <c r="C78" s="68"/>
      <c r="D78" s="47"/>
      <c r="E78" s="47"/>
      <c r="F78" s="47"/>
      <c r="G78" s="47"/>
    </row>
    <row r="79" spans="1:8" x14ac:dyDescent="0.2">
      <c r="A79" s="66"/>
      <c r="B79" s="69"/>
      <c r="C79" s="64"/>
      <c r="D79" s="47"/>
      <c r="E79" s="47"/>
      <c r="F79" s="47"/>
      <c r="G79" s="47"/>
    </row>
    <row r="80" spans="1:8" x14ac:dyDescent="0.2">
      <c r="A80" s="66"/>
      <c r="B80" s="69"/>
      <c r="C80" s="64"/>
      <c r="D80" s="47"/>
      <c r="E80" s="47"/>
      <c r="F80" s="47"/>
      <c r="G80" s="47"/>
    </row>
    <row r="81" spans="1:7" x14ac:dyDescent="0.2">
      <c r="A81" s="66"/>
      <c r="B81" s="69"/>
      <c r="C81" s="64"/>
      <c r="D81" s="47"/>
      <c r="E81" s="47"/>
      <c r="F81" s="47"/>
      <c r="G81" s="47"/>
    </row>
    <row r="82" spans="1:7" x14ac:dyDescent="0.2">
      <c r="A82" s="66"/>
      <c r="B82" s="69"/>
      <c r="C82" s="64"/>
      <c r="D82" s="47"/>
      <c r="E82" s="47"/>
      <c r="F82" s="47"/>
      <c r="G82" s="47"/>
    </row>
    <row r="83" spans="1:7" x14ac:dyDescent="0.2">
      <c r="A83" s="66"/>
      <c r="B83" s="47"/>
      <c r="C83" s="47"/>
      <c r="D83" s="70"/>
      <c r="E83" s="67"/>
      <c r="F83" s="67"/>
      <c r="G83" s="47"/>
    </row>
    <row r="84" spans="1:7" x14ac:dyDescent="0.2">
      <c r="A84" s="66"/>
      <c r="B84" s="69"/>
      <c r="C84" s="64"/>
      <c r="D84" s="56"/>
      <c r="E84" s="56"/>
      <c r="F84" s="56"/>
      <c r="G84" s="47"/>
    </row>
    <row r="85" spans="1:7" x14ac:dyDescent="0.2">
      <c r="A85" s="66"/>
      <c r="B85" s="69"/>
      <c r="C85" s="64"/>
      <c r="D85" s="56"/>
      <c r="E85" s="56"/>
      <c r="F85" s="56"/>
      <c r="G85" s="47"/>
    </row>
    <row r="86" spans="1:7" x14ac:dyDescent="0.2">
      <c r="A86" s="66"/>
      <c r="B86" s="69"/>
      <c r="C86" s="64"/>
      <c r="D86" s="56"/>
      <c r="E86" s="56"/>
      <c r="F86" s="56"/>
      <c r="G86" s="47"/>
    </row>
    <row r="87" spans="1:7" x14ac:dyDescent="0.2">
      <c r="A87" s="66"/>
      <c r="B87" s="69"/>
      <c r="C87" s="64"/>
      <c r="D87" s="56"/>
      <c r="E87" s="56"/>
      <c r="F87" s="56"/>
      <c r="G87" s="47"/>
    </row>
    <row r="88" spans="1:7" x14ac:dyDescent="0.2">
      <c r="A88" s="66"/>
      <c r="B88" s="47"/>
      <c r="C88" s="56"/>
      <c r="D88" s="56"/>
      <c r="E88" s="56"/>
      <c r="F88" s="56"/>
      <c r="G88" s="47"/>
    </row>
    <row r="89" spans="1:7" x14ac:dyDescent="0.2">
      <c r="A89" s="66"/>
      <c r="B89" s="47"/>
      <c r="C89" s="56"/>
      <c r="D89" s="56"/>
      <c r="E89" s="56"/>
      <c r="F89" s="56"/>
      <c r="G89" s="47"/>
    </row>
    <row r="90" spans="1:7" x14ac:dyDescent="0.2">
      <c r="C90" s="56"/>
      <c r="D90" s="56"/>
      <c r="E90" s="71"/>
      <c r="F90" s="71"/>
    </row>
    <row r="91" spans="1:7" x14ac:dyDescent="0.2">
      <c r="C91" s="56"/>
      <c r="D91" s="56"/>
      <c r="E91" s="71"/>
      <c r="F91" s="71"/>
    </row>
    <row r="92" spans="1:7" x14ac:dyDescent="0.2">
      <c r="C92" s="56"/>
      <c r="D92" s="56"/>
      <c r="E92" s="71"/>
      <c r="F92" s="71"/>
    </row>
    <row r="93" spans="1:7" x14ac:dyDescent="0.2">
      <c r="C93" s="56"/>
      <c r="D93" s="56"/>
      <c r="E93" s="71"/>
      <c r="F93" s="71"/>
    </row>
    <row r="94" spans="1:7" x14ac:dyDescent="0.2">
      <c r="C94" s="56"/>
      <c r="E94" s="71"/>
      <c r="F94" s="71"/>
    </row>
    <row r="95" spans="1:7" x14ac:dyDescent="0.2">
      <c r="C95" s="56"/>
      <c r="E95" s="71"/>
      <c r="F95" s="71"/>
    </row>
    <row r="96" spans="1:7" x14ac:dyDescent="0.2">
      <c r="C96" s="56"/>
      <c r="D96" s="56"/>
      <c r="E96" s="71"/>
      <c r="F96" s="71"/>
    </row>
    <row r="97" spans="2:6" x14ac:dyDescent="0.2">
      <c r="C97" s="56"/>
      <c r="D97" s="56"/>
      <c r="E97" s="71"/>
      <c r="F97" s="71"/>
    </row>
    <row r="98" spans="2:6" x14ac:dyDescent="0.2">
      <c r="C98" s="56"/>
      <c r="D98" s="56"/>
      <c r="E98" s="71"/>
      <c r="F98" s="71"/>
    </row>
    <row r="99" spans="2:6" x14ac:dyDescent="0.2">
      <c r="C99" s="56"/>
      <c r="D99" s="56"/>
      <c r="E99" s="71"/>
      <c r="F99" s="71"/>
    </row>
    <row r="100" spans="2:6" x14ac:dyDescent="0.2">
      <c r="C100" s="56"/>
      <c r="D100" s="56"/>
      <c r="E100" s="71"/>
      <c r="F100" s="71"/>
    </row>
    <row r="101" spans="2:6" x14ac:dyDescent="0.2">
      <c r="C101" s="56"/>
      <c r="D101" s="56"/>
      <c r="E101" s="71"/>
      <c r="F101" s="71"/>
    </row>
    <row r="102" spans="2:6" x14ac:dyDescent="0.2">
      <c r="C102" s="56"/>
      <c r="D102" s="56"/>
      <c r="E102" s="71"/>
      <c r="F102" s="71"/>
    </row>
    <row r="103" spans="2:6" x14ac:dyDescent="0.2">
      <c r="C103" s="56"/>
      <c r="D103" s="56"/>
      <c r="E103" s="71"/>
      <c r="F103" s="71"/>
    </row>
    <row r="104" spans="2:6" x14ac:dyDescent="0.2">
      <c r="C104" s="56"/>
      <c r="D104" s="56"/>
      <c r="E104" s="71"/>
      <c r="F104" s="71"/>
    </row>
    <row r="105" spans="2:6" x14ac:dyDescent="0.2">
      <c r="C105" s="56"/>
      <c r="D105" s="56"/>
      <c r="E105" s="71"/>
      <c r="F105" s="71"/>
    </row>
    <row r="106" spans="2:6" x14ac:dyDescent="0.2">
      <c r="C106" s="56"/>
    </row>
    <row r="107" spans="2:6" x14ac:dyDescent="0.2">
      <c r="C107" s="56"/>
    </row>
    <row r="108" spans="2:6" ht="13.5" thickBot="1" x14ac:dyDescent="0.25">
      <c r="B108" s="72"/>
      <c r="C108" s="72"/>
      <c r="D108" s="72"/>
      <c r="E108" s="72"/>
    </row>
    <row r="109" spans="2:6" x14ac:dyDescent="0.2">
      <c r="B109" s="71"/>
      <c r="C109" s="71"/>
      <c r="D109" s="71"/>
      <c r="E109" s="71"/>
    </row>
    <row r="110" spans="2:6" x14ac:dyDescent="0.2">
      <c r="B110" s="71"/>
      <c r="C110" s="71"/>
      <c r="D110" s="71"/>
      <c r="E110" s="71"/>
    </row>
    <row r="111" spans="2:6" x14ac:dyDescent="0.2">
      <c r="B111" s="71"/>
      <c r="C111" s="71"/>
      <c r="D111" s="71"/>
      <c r="E111" s="71"/>
    </row>
    <row r="112" spans="2:6" x14ac:dyDescent="0.2">
      <c r="B112" s="71"/>
      <c r="C112" s="71"/>
      <c r="D112" s="71"/>
      <c r="E112" s="71"/>
    </row>
    <row r="113" spans="2:5" x14ac:dyDescent="0.2">
      <c r="B113" s="71"/>
      <c r="C113" s="71"/>
      <c r="D113" s="71"/>
      <c r="E113" s="71"/>
    </row>
    <row r="114" spans="2:5" x14ac:dyDescent="0.2">
      <c r="B114" s="71"/>
      <c r="C114" s="71"/>
      <c r="D114" s="71"/>
      <c r="E114" s="71"/>
    </row>
    <row r="115" spans="2:5" x14ac:dyDescent="0.2">
      <c r="B115" s="71"/>
      <c r="C115" s="71"/>
      <c r="D115" s="71"/>
      <c r="E115" s="71"/>
    </row>
    <row r="116" spans="2:5" x14ac:dyDescent="0.2">
      <c r="B116" s="71"/>
      <c r="C116" s="71"/>
      <c r="D116" s="71"/>
      <c r="E116" s="71"/>
    </row>
    <row r="117" spans="2:5" x14ac:dyDescent="0.2">
      <c r="B117" s="71"/>
      <c r="C117" s="71"/>
      <c r="D117" s="71"/>
      <c r="E117" s="71"/>
    </row>
    <row r="118" spans="2:5" x14ac:dyDescent="0.2">
      <c r="B118" s="71"/>
      <c r="C118" s="71"/>
      <c r="D118" s="71"/>
      <c r="E118" s="7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siSSR1</vt:lpstr>
      <vt:lpstr>siSLC30A8</vt:lpstr>
      <vt:lpstr>siNTP!Zone_d_impression</vt:lpstr>
      <vt:lpstr>siSLC30A8!Zone_d_impression</vt:lpstr>
      <vt:lpstr>siSSR1!Zone_d_impression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MH. Huyvaert</dc:creator>
  <cp:lastModifiedBy>Marlene MH. Huyvaert</cp:lastModifiedBy>
  <dcterms:created xsi:type="dcterms:W3CDTF">2016-03-17T14:56:32Z</dcterms:created>
  <dcterms:modified xsi:type="dcterms:W3CDTF">2016-03-18T14:43:43Z</dcterms:modified>
</cp:coreProperties>
</file>