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s\marlene\Desktop\"/>
    </mc:Choice>
  </mc:AlternateContent>
  <bookViews>
    <workbookView xWindow="0" yWindow="0" windowWidth="28800" windowHeight="12435" activeTab="1"/>
  </bookViews>
  <sheets>
    <sheet name="siNTP" sheetId="1" r:id="rId1"/>
    <sheet name="siGCK" sheetId="2" r:id="rId2"/>
    <sheet name="siSSR1" sheetId="3" r:id="rId3"/>
    <sheet name="siSLC30A8" sheetId="4" r:id="rId4"/>
  </sheets>
  <externalReferences>
    <externalReference r:id="rId5"/>
  </externalReferences>
  <definedNames>
    <definedName name="_xlnm.Print_Area" localSheetId="1">siGCK!$A$6:$Q$83</definedName>
    <definedName name="_xlnm.Print_Area" localSheetId="0">siNTP!$A$6:$Q$83</definedName>
    <definedName name="_xlnm.Print_Area" localSheetId="3">siSLC30A8!$A$6:$Q$83</definedName>
    <definedName name="_xlnm.Print_Area" localSheetId="2">siSSR1!$A$6:$Q$83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4" l="1"/>
  <c r="D54" i="4"/>
  <c r="D53" i="4"/>
  <c r="D52" i="4"/>
  <c r="D51" i="4"/>
  <c r="D50" i="4"/>
  <c r="D45" i="4"/>
  <c r="D44" i="4"/>
  <c r="D43" i="4"/>
  <c r="D42" i="4"/>
  <c r="D41" i="4"/>
  <c r="D40" i="4"/>
  <c r="D36" i="4"/>
  <c r="D35" i="4"/>
  <c r="D34" i="4"/>
  <c r="D33" i="4"/>
  <c r="D32" i="4"/>
  <c r="D31" i="4"/>
  <c r="D27" i="4"/>
  <c r="D26" i="4"/>
  <c r="D25" i="4"/>
  <c r="D24" i="4"/>
  <c r="D23" i="4"/>
  <c r="D22" i="4"/>
  <c r="E13" i="4"/>
  <c r="B13" i="4"/>
  <c r="G13" i="4" s="1"/>
  <c r="E12" i="4"/>
  <c r="B12" i="4"/>
  <c r="G12" i="4" s="1"/>
  <c r="E11" i="4"/>
  <c r="B11" i="4"/>
  <c r="G11" i="4" s="1"/>
  <c r="E10" i="4"/>
  <c r="B10" i="4"/>
  <c r="G10" i="4" s="1"/>
  <c r="G9" i="4"/>
  <c r="E9" i="4"/>
  <c r="F9" i="4" s="1"/>
  <c r="H9" i="4" s="1"/>
  <c r="B9" i="4"/>
  <c r="E8" i="4"/>
  <c r="D55" i="3"/>
  <c r="D54" i="3"/>
  <c r="D53" i="3"/>
  <c r="D52" i="3"/>
  <c r="D51" i="3"/>
  <c r="D50" i="3"/>
  <c r="D45" i="3"/>
  <c r="D44" i="3"/>
  <c r="D43" i="3"/>
  <c r="D42" i="3"/>
  <c r="D41" i="3"/>
  <c r="D40" i="3"/>
  <c r="D36" i="3"/>
  <c r="D35" i="3"/>
  <c r="D34" i="3"/>
  <c r="D33" i="3"/>
  <c r="D32" i="3"/>
  <c r="D31" i="3"/>
  <c r="D27" i="3"/>
  <c r="D26" i="3"/>
  <c r="D25" i="3"/>
  <c r="D24" i="3"/>
  <c r="D23" i="3"/>
  <c r="D22" i="3"/>
  <c r="G13" i="3"/>
  <c r="E13" i="3"/>
  <c r="B13" i="3"/>
  <c r="G12" i="3"/>
  <c r="E12" i="3"/>
  <c r="B12" i="3"/>
  <c r="E11" i="3"/>
  <c r="B11" i="3"/>
  <c r="G11" i="3" s="1"/>
  <c r="E10" i="3"/>
  <c r="B10" i="3"/>
  <c r="G10" i="3" s="1"/>
  <c r="G9" i="3"/>
  <c r="E9" i="3"/>
  <c r="B9" i="3"/>
  <c r="E8" i="3"/>
  <c r="D55" i="2"/>
  <c r="D54" i="2"/>
  <c r="D53" i="2"/>
  <c r="D52" i="2"/>
  <c r="D51" i="2"/>
  <c r="D50" i="2"/>
  <c r="D45" i="2"/>
  <c r="D44" i="2"/>
  <c r="D43" i="2"/>
  <c r="D42" i="2"/>
  <c r="D41" i="2"/>
  <c r="D40" i="2"/>
  <c r="D36" i="2"/>
  <c r="D35" i="2"/>
  <c r="D34" i="2"/>
  <c r="D33" i="2"/>
  <c r="D32" i="2"/>
  <c r="D31" i="2"/>
  <c r="D27" i="2"/>
  <c r="D26" i="2"/>
  <c r="D25" i="2"/>
  <c r="D24" i="2"/>
  <c r="D23" i="2"/>
  <c r="D22" i="2"/>
  <c r="E13" i="2"/>
  <c r="B13" i="2"/>
  <c r="G13" i="2" s="1"/>
  <c r="E12" i="2"/>
  <c r="B12" i="2"/>
  <c r="G12" i="2" s="1"/>
  <c r="E11" i="2"/>
  <c r="B11" i="2"/>
  <c r="G11" i="2" s="1"/>
  <c r="E10" i="2"/>
  <c r="B10" i="2"/>
  <c r="G10" i="2" s="1"/>
  <c r="E9" i="2"/>
  <c r="B9" i="2"/>
  <c r="G9" i="2" s="1"/>
  <c r="E8" i="2"/>
  <c r="E42" i="2" s="1"/>
  <c r="F42" i="2" s="1"/>
  <c r="D55" i="1"/>
  <c r="D54" i="1"/>
  <c r="D53" i="1"/>
  <c r="D52" i="1"/>
  <c r="D51" i="1"/>
  <c r="D50" i="1"/>
  <c r="D45" i="1"/>
  <c r="D44" i="1"/>
  <c r="D43" i="1"/>
  <c r="D42" i="1"/>
  <c r="D41" i="1"/>
  <c r="D40" i="1"/>
  <c r="D36" i="1"/>
  <c r="D35" i="1"/>
  <c r="D34" i="1"/>
  <c r="D33" i="1"/>
  <c r="D32" i="1"/>
  <c r="D31" i="1"/>
  <c r="D27" i="1"/>
  <c r="D26" i="1"/>
  <c r="D25" i="1"/>
  <c r="D24" i="1"/>
  <c r="D23" i="1"/>
  <c r="D22" i="1"/>
  <c r="E13" i="1"/>
  <c r="B13" i="1"/>
  <c r="G13" i="1" s="1"/>
  <c r="G12" i="1"/>
  <c r="E12" i="1"/>
  <c r="B12" i="1"/>
  <c r="G11" i="1"/>
  <c r="E11" i="1"/>
  <c r="B11" i="1"/>
  <c r="E10" i="1"/>
  <c r="B10" i="1"/>
  <c r="G10" i="1" s="1"/>
  <c r="E9" i="1"/>
  <c r="B9" i="1"/>
  <c r="G9" i="1" s="1"/>
  <c r="E8" i="1"/>
  <c r="E54" i="1" l="1"/>
  <c r="F54" i="1" s="1"/>
  <c r="F9" i="3"/>
  <c r="H9" i="3" s="1"/>
  <c r="E26" i="3"/>
  <c r="F26" i="3" s="1"/>
  <c r="E40" i="3"/>
  <c r="F40" i="3" s="1"/>
  <c r="E40" i="4"/>
  <c r="F40" i="4" s="1"/>
  <c r="E45" i="4"/>
  <c r="F45" i="4" s="1"/>
  <c r="E24" i="4"/>
  <c r="F24" i="4" s="1"/>
  <c r="E42" i="3"/>
  <c r="F42" i="3" s="1"/>
  <c r="E54" i="3"/>
  <c r="F54" i="3" s="1"/>
  <c r="F10" i="3"/>
  <c r="H10" i="3" s="1"/>
  <c r="E32" i="3"/>
  <c r="F32" i="3" s="1"/>
  <c r="E43" i="3"/>
  <c r="F43" i="3" s="1"/>
  <c r="E51" i="3"/>
  <c r="F51" i="3" s="1"/>
  <c r="F13" i="2"/>
  <c r="H13" i="2" s="1"/>
  <c r="F12" i="2"/>
  <c r="H12" i="2" s="1"/>
  <c r="E52" i="3"/>
  <c r="F52" i="3" s="1"/>
  <c r="F10" i="2"/>
  <c r="H10" i="2" s="1"/>
  <c r="E24" i="2"/>
  <c r="F24" i="2" s="1"/>
  <c r="E31" i="2"/>
  <c r="F31" i="2" s="1"/>
  <c r="E53" i="2"/>
  <c r="F53" i="2" s="1"/>
  <c r="E25" i="2"/>
  <c r="F25" i="2" s="1"/>
  <c r="E36" i="2"/>
  <c r="F36" i="2" s="1"/>
  <c r="F9" i="2"/>
  <c r="H9" i="2" s="1"/>
  <c r="F11" i="2"/>
  <c r="H11" i="2" s="1"/>
  <c r="E27" i="2"/>
  <c r="F27" i="2" s="1"/>
  <c r="E34" i="2"/>
  <c r="F34" i="2" s="1"/>
  <c r="E52" i="2"/>
  <c r="F52" i="2" s="1"/>
  <c r="F13" i="4"/>
  <c r="H13" i="4" s="1"/>
  <c r="E34" i="4"/>
  <c r="F34" i="4" s="1"/>
  <c r="E52" i="4"/>
  <c r="F52" i="4" s="1"/>
  <c r="E42" i="4"/>
  <c r="F42" i="4" s="1"/>
  <c r="F13" i="3"/>
  <c r="H13" i="3" s="1"/>
  <c r="E24" i="3"/>
  <c r="F24" i="3" s="1"/>
  <c r="E35" i="3"/>
  <c r="F35" i="3" s="1"/>
  <c r="E45" i="3"/>
  <c r="F45" i="3" s="1"/>
  <c r="E23" i="3"/>
  <c r="F23" i="3" s="1"/>
  <c r="E41" i="3"/>
  <c r="F41" i="3" s="1"/>
  <c r="F10" i="1"/>
  <c r="H10" i="1" s="1"/>
  <c r="F11" i="4"/>
  <c r="H11" i="4" s="1"/>
  <c r="E22" i="4"/>
  <c r="F22" i="4" s="1"/>
  <c r="E25" i="4"/>
  <c r="F25" i="4" s="1"/>
  <c r="E31" i="4"/>
  <c r="F31" i="4" s="1"/>
  <c r="E50" i="4"/>
  <c r="F50" i="4" s="1"/>
  <c r="E53" i="4"/>
  <c r="F53" i="4" s="1"/>
  <c r="E23" i="4"/>
  <c r="F23" i="4" s="1"/>
  <c r="E26" i="4"/>
  <c r="F26" i="4" s="1"/>
  <c r="E32" i="4"/>
  <c r="F32" i="4" s="1"/>
  <c r="E35" i="4"/>
  <c r="F35" i="4" s="1"/>
  <c r="E41" i="4"/>
  <c r="F41" i="4" s="1"/>
  <c r="E43" i="4"/>
  <c r="F43" i="4" s="1"/>
  <c r="E51" i="4"/>
  <c r="F51" i="4" s="1"/>
  <c r="E54" i="4"/>
  <c r="F54" i="4" s="1"/>
  <c r="F10" i="4"/>
  <c r="H10" i="4" s="1"/>
  <c r="F12" i="4"/>
  <c r="H12" i="4" s="1"/>
  <c r="B15" i="4" s="1"/>
  <c r="E27" i="4"/>
  <c r="F27" i="4" s="1"/>
  <c r="E33" i="4"/>
  <c r="F33" i="4" s="1"/>
  <c r="E36" i="4"/>
  <c r="F36" i="4" s="1"/>
  <c r="E44" i="4"/>
  <c r="F44" i="4" s="1"/>
  <c r="E55" i="4"/>
  <c r="F55" i="4" s="1"/>
  <c r="E54" i="2"/>
  <c r="F54" i="2" s="1"/>
  <c r="E23" i="2"/>
  <c r="F23" i="2" s="1"/>
  <c r="E32" i="2"/>
  <c r="F32" i="2" s="1"/>
  <c r="E35" i="2"/>
  <c r="F35" i="2" s="1"/>
  <c r="E41" i="2"/>
  <c r="F41" i="2" s="1"/>
  <c r="E43" i="2"/>
  <c r="F43" i="2" s="1"/>
  <c r="E51" i="2"/>
  <c r="F51" i="2" s="1"/>
  <c r="E55" i="2"/>
  <c r="F55" i="2" s="1"/>
  <c r="F12" i="1"/>
  <c r="H12" i="1" s="1"/>
  <c r="E32" i="1"/>
  <c r="F32" i="1" s="1"/>
  <c r="E55" i="1"/>
  <c r="F55" i="1" s="1"/>
  <c r="E22" i="1"/>
  <c r="F22" i="1" s="1"/>
  <c r="F11" i="1"/>
  <c r="H11" i="1" s="1"/>
  <c r="F13" i="1"/>
  <c r="H13" i="1" s="1"/>
  <c r="E31" i="1"/>
  <c r="F31" i="1" s="1"/>
  <c r="E35" i="1"/>
  <c r="F35" i="1" s="1"/>
  <c r="E36" i="1"/>
  <c r="F36" i="1" s="1"/>
  <c r="E25" i="1"/>
  <c r="F25" i="1" s="1"/>
  <c r="E51" i="1"/>
  <c r="F51" i="1" s="1"/>
  <c r="F9" i="1"/>
  <c r="H9" i="1" s="1"/>
  <c r="B16" i="1" s="1"/>
  <c r="E23" i="1"/>
  <c r="F23" i="1" s="1"/>
  <c r="E27" i="1"/>
  <c r="F27" i="1" s="1"/>
  <c r="E34" i="1"/>
  <c r="F34" i="1" s="1"/>
  <c r="E41" i="1"/>
  <c r="F41" i="1" s="1"/>
  <c r="E34" i="3"/>
  <c r="F34" i="3" s="1"/>
  <c r="E27" i="3"/>
  <c r="F27" i="3" s="1"/>
  <c r="E33" i="3"/>
  <c r="F33" i="3" s="1"/>
  <c r="E36" i="3"/>
  <c r="F36" i="3" s="1"/>
  <c r="E44" i="3"/>
  <c r="F44" i="3" s="1"/>
  <c r="E55" i="3"/>
  <c r="F55" i="3" s="1"/>
  <c r="F11" i="3"/>
  <c r="H11" i="3" s="1"/>
  <c r="E22" i="3"/>
  <c r="F22" i="3" s="1"/>
  <c r="E25" i="3"/>
  <c r="F25" i="3" s="1"/>
  <c r="E31" i="3"/>
  <c r="F31" i="3" s="1"/>
  <c r="E50" i="3"/>
  <c r="F50" i="3" s="1"/>
  <c r="E53" i="3"/>
  <c r="F53" i="3" s="1"/>
  <c r="F12" i="3"/>
  <c r="H12" i="3" s="1"/>
  <c r="E22" i="2"/>
  <c r="F22" i="2" s="1"/>
  <c r="E26" i="2"/>
  <c r="F26" i="2" s="1"/>
  <c r="E33" i="2"/>
  <c r="F33" i="2" s="1"/>
  <c r="E40" i="2"/>
  <c r="F40" i="2" s="1"/>
  <c r="E44" i="2"/>
  <c r="F44" i="2" s="1"/>
  <c r="E45" i="2"/>
  <c r="F45" i="2" s="1"/>
  <c r="E50" i="2"/>
  <c r="F50" i="2" s="1"/>
  <c r="E24" i="1"/>
  <c r="F24" i="1" s="1"/>
  <c r="E42" i="1"/>
  <c r="F42" i="1" s="1"/>
  <c r="E43" i="1"/>
  <c r="F43" i="1" s="1"/>
  <c r="E52" i="1"/>
  <c r="F52" i="1" s="1"/>
  <c r="E53" i="1"/>
  <c r="F53" i="1" s="1"/>
  <c r="E26" i="1"/>
  <c r="F26" i="1" s="1"/>
  <c r="E33" i="1"/>
  <c r="F33" i="1" s="1"/>
  <c r="E40" i="1"/>
  <c r="F40" i="1" s="1"/>
  <c r="E44" i="1"/>
  <c r="F44" i="1" s="1"/>
  <c r="E45" i="1"/>
  <c r="F45" i="1" s="1"/>
  <c r="E50" i="1"/>
  <c r="F50" i="1" s="1"/>
  <c r="B15" i="2" l="1"/>
  <c r="B15" i="1"/>
  <c r="G36" i="1" s="1"/>
  <c r="H36" i="1" s="1"/>
  <c r="J36" i="1" s="1"/>
  <c r="K36" i="1" s="1"/>
  <c r="B16" i="2"/>
  <c r="G51" i="2" s="1"/>
  <c r="H51" i="2" s="1"/>
  <c r="J51" i="2" s="1"/>
  <c r="K51" i="2" s="1"/>
  <c r="B16" i="4"/>
  <c r="G42" i="4" s="1"/>
  <c r="H42" i="4" s="1"/>
  <c r="J42" i="4" s="1"/>
  <c r="K42" i="4" s="1"/>
  <c r="B16" i="3"/>
  <c r="G41" i="1"/>
  <c r="H41" i="1" s="1"/>
  <c r="J41" i="1" s="1"/>
  <c r="K41" i="1" s="1"/>
  <c r="B15" i="3"/>
  <c r="G35" i="1"/>
  <c r="H35" i="1" s="1"/>
  <c r="J35" i="1" s="1"/>
  <c r="K35" i="1" s="1"/>
  <c r="G54" i="1"/>
  <c r="H54" i="1" s="1"/>
  <c r="J54" i="1" s="1"/>
  <c r="K54" i="1" s="1"/>
  <c r="G53" i="1"/>
  <c r="H53" i="1" s="1"/>
  <c r="J53" i="1" s="1"/>
  <c r="K53" i="1" s="1"/>
  <c r="G52" i="1"/>
  <c r="H52" i="1" s="1"/>
  <c r="J52" i="1" s="1"/>
  <c r="K52" i="1" s="1"/>
  <c r="G27" i="1"/>
  <c r="H27" i="1" s="1"/>
  <c r="J27" i="1" s="1"/>
  <c r="K27" i="1" s="1"/>
  <c r="G22" i="1"/>
  <c r="H22" i="1" s="1"/>
  <c r="J22" i="1" s="1"/>
  <c r="K22" i="1" s="1"/>
  <c r="G31" i="1"/>
  <c r="H31" i="1" s="1"/>
  <c r="J31" i="1" s="1"/>
  <c r="K31" i="1" s="1"/>
  <c r="G45" i="1"/>
  <c r="H45" i="1" s="1"/>
  <c r="J45" i="1" s="1"/>
  <c r="K45" i="1" s="1"/>
  <c r="G42" i="1"/>
  <c r="H42" i="1" s="1"/>
  <c r="J42" i="1" s="1"/>
  <c r="K42" i="1" s="1"/>
  <c r="G34" i="1"/>
  <c r="H34" i="1" s="1"/>
  <c r="J34" i="1" s="1"/>
  <c r="K34" i="1" s="1"/>
  <c r="G44" i="1"/>
  <c r="H44" i="1" s="1"/>
  <c r="J44" i="1" s="1"/>
  <c r="K44" i="1" s="1"/>
  <c r="G24" i="1"/>
  <c r="H24" i="1" s="1"/>
  <c r="J24" i="1" s="1"/>
  <c r="K24" i="1" s="1"/>
  <c r="G33" i="1"/>
  <c r="H33" i="1" s="1"/>
  <c r="J33" i="1" s="1"/>
  <c r="K33" i="1" s="1"/>
  <c r="G43" i="1"/>
  <c r="H43" i="1" s="1"/>
  <c r="J43" i="1" s="1"/>
  <c r="K43" i="1" s="1"/>
  <c r="G23" i="1"/>
  <c r="H23" i="1" s="1"/>
  <c r="J23" i="1" s="1"/>
  <c r="K23" i="1" s="1"/>
  <c r="G25" i="1"/>
  <c r="H25" i="1" s="1"/>
  <c r="J25" i="1" s="1"/>
  <c r="K25" i="1" s="1"/>
  <c r="G26" i="1"/>
  <c r="H26" i="1" s="1"/>
  <c r="J26" i="1" s="1"/>
  <c r="K26" i="1" s="1"/>
  <c r="L26" i="1" l="1"/>
  <c r="M26" i="1" s="1"/>
  <c r="L33" i="1"/>
  <c r="M33" i="1" s="1"/>
  <c r="G43" i="2"/>
  <c r="H43" i="2" s="1"/>
  <c r="J43" i="2" s="1"/>
  <c r="K43" i="2" s="1"/>
  <c r="G55" i="1"/>
  <c r="H55" i="1" s="1"/>
  <c r="J55" i="1" s="1"/>
  <c r="K55" i="1" s="1"/>
  <c r="L27" i="1" s="1"/>
  <c r="M27" i="1" s="1"/>
  <c r="G50" i="1"/>
  <c r="H50" i="1" s="1"/>
  <c r="J50" i="1" s="1"/>
  <c r="K50" i="1" s="1"/>
  <c r="L31" i="1" s="1"/>
  <c r="M31" i="1" s="1"/>
  <c r="G51" i="1"/>
  <c r="H51" i="1" s="1"/>
  <c r="J51" i="1" s="1"/>
  <c r="K51" i="1" s="1"/>
  <c r="L23" i="1" s="1"/>
  <c r="G32" i="1"/>
  <c r="H32" i="1" s="1"/>
  <c r="J32" i="1" s="1"/>
  <c r="K32" i="1" s="1"/>
  <c r="G40" i="1"/>
  <c r="H40" i="1" s="1"/>
  <c r="J40" i="1" s="1"/>
  <c r="K40" i="1" s="1"/>
  <c r="G24" i="2"/>
  <c r="H24" i="2" s="1"/>
  <c r="J24" i="2" s="1"/>
  <c r="K24" i="2" s="1"/>
  <c r="G32" i="2"/>
  <c r="H32" i="2" s="1"/>
  <c r="J32" i="2" s="1"/>
  <c r="K32" i="2" s="1"/>
  <c r="L32" i="2" s="1"/>
  <c r="M32" i="2" s="1"/>
  <c r="G35" i="2"/>
  <c r="H35" i="2" s="1"/>
  <c r="J35" i="2" s="1"/>
  <c r="K35" i="2" s="1"/>
  <c r="G25" i="2"/>
  <c r="H25" i="2" s="1"/>
  <c r="J25" i="2" s="1"/>
  <c r="K25" i="2" s="1"/>
  <c r="G50" i="2"/>
  <c r="H50" i="2" s="1"/>
  <c r="J50" i="2" s="1"/>
  <c r="K50" i="2" s="1"/>
  <c r="G44" i="2"/>
  <c r="H44" i="2" s="1"/>
  <c r="J44" i="2" s="1"/>
  <c r="K44" i="2" s="1"/>
  <c r="G45" i="2"/>
  <c r="H45" i="2" s="1"/>
  <c r="J45" i="2" s="1"/>
  <c r="K45" i="2" s="1"/>
  <c r="G27" i="2"/>
  <c r="H27" i="2" s="1"/>
  <c r="J27" i="2" s="1"/>
  <c r="K27" i="2" s="1"/>
  <c r="G34" i="2"/>
  <c r="H34" i="2" s="1"/>
  <c r="J34" i="2" s="1"/>
  <c r="K34" i="2" s="1"/>
  <c r="G52" i="2"/>
  <c r="H52" i="2" s="1"/>
  <c r="J52" i="2" s="1"/>
  <c r="K52" i="2" s="1"/>
  <c r="G23" i="2"/>
  <c r="H23" i="2" s="1"/>
  <c r="J23" i="2" s="1"/>
  <c r="K23" i="2" s="1"/>
  <c r="G55" i="2"/>
  <c r="H55" i="2" s="1"/>
  <c r="J55" i="2" s="1"/>
  <c r="K55" i="2" s="1"/>
  <c r="G53" i="2"/>
  <c r="H53" i="2" s="1"/>
  <c r="J53" i="2" s="1"/>
  <c r="K53" i="2" s="1"/>
  <c r="L25" i="2" s="1"/>
  <c r="M25" i="2" s="1"/>
  <c r="G26" i="2"/>
  <c r="H26" i="2" s="1"/>
  <c r="J26" i="2" s="1"/>
  <c r="K26" i="2" s="1"/>
  <c r="G36" i="2"/>
  <c r="H36" i="2" s="1"/>
  <c r="J36" i="2" s="1"/>
  <c r="K36" i="2" s="1"/>
  <c r="G41" i="2"/>
  <c r="H41" i="2" s="1"/>
  <c r="J41" i="2" s="1"/>
  <c r="K41" i="2" s="1"/>
  <c r="G42" i="2"/>
  <c r="H42" i="2" s="1"/>
  <c r="J42" i="2" s="1"/>
  <c r="K42" i="2" s="1"/>
  <c r="L24" i="2" s="1"/>
  <c r="M24" i="2" s="1"/>
  <c r="G33" i="2"/>
  <c r="H33" i="2" s="1"/>
  <c r="J33" i="2" s="1"/>
  <c r="K33" i="2" s="1"/>
  <c r="G31" i="2"/>
  <c r="H31" i="2" s="1"/>
  <c r="J31" i="2" s="1"/>
  <c r="K31" i="2" s="1"/>
  <c r="G22" i="2"/>
  <c r="H22" i="2" s="1"/>
  <c r="J22" i="2" s="1"/>
  <c r="K22" i="2" s="1"/>
  <c r="G54" i="2"/>
  <c r="H54" i="2" s="1"/>
  <c r="J54" i="2" s="1"/>
  <c r="K54" i="2" s="1"/>
  <c r="L35" i="2" s="1"/>
  <c r="M35" i="2" s="1"/>
  <c r="G40" i="2"/>
  <c r="H40" i="2" s="1"/>
  <c r="J40" i="2" s="1"/>
  <c r="K40" i="2" s="1"/>
  <c r="G33" i="4"/>
  <c r="H33" i="4" s="1"/>
  <c r="J33" i="4" s="1"/>
  <c r="K33" i="4" s="1"/>
  <c r="G44" i="4"/>
  <c r="H44" i="4" s="1"/>
  <c r="J44" i="4" s="1"/>
  <c r="K44" i="4" s="1"/>
  <c r="G23" i="4"/>
  <c r="H23" i="4" s="1"/>
  <c r="J23" i="4" s="1"/>
  <c r="K23" i="4" s="1"/>
  <c r="G34" i="4"/>
  <c r="H34" i="4" s="1"/>
  <c r="J34" i="4" s="1"/>
  <c r="K34" i="4" s="1"/>
  <c r="G31" i="4"/>
  <c r="H31" i="4" s="1"/>
  <c r="J31" i="4" s="1"/>
  <c r="K31" i="4" s="1"/>
  <c r="G43" i="4"/>
  <c r="H43" i="4" s="1"/>
  <c r="J43" i="4" s="1"/>
  <c r="K43" i="4" s="1"/>
  <c r="G54" i="4"/>
  <c r="H54" i="4" s="1"/>
  <c r="J54" i="4" s="1"/>
  <c r="K54" i="4" s="1"/>
  <c r="G22" i="4"/>
  <c r="H22" i="4" s="1"/>
  <c r="J22" i="4" s="1"/>
  <c r="K22" i="4" s="1"/>
  <c r="G55" i="4"/>
  <c r="H55" i="4" s="1"/>
  <c r="J55" i="4" s="1"/>
  <c r="K55" i="4" s="1"/>
  <c r="G53" i="4"/>
  <c r="H53" i="4" s="1"/>
  <c r="J53" i="4" s="1"/>
  <c r="K53" i="4" s="1"/>
  <c r="G36" i="4"/>
  <c r="H36" i="4" s="1"/>
  <c r="J36" i="4" s="1"/>
  <c r="K36" i="4" s="1"/>
  <c r="G50" i="4"/>
  <c r="H50" i="4" s="1"/>
  <c r="J50" i="4" s="1"/>
  <c r="K50" i="4" s="1"/>
  <c r="G24" i="4"/>
  <c r="H24" i="4" s="1"/>
  <c r="J24" i="4" s="1"/>
  <c r="K24" i="4" s="1"/>
  <c r="G41" i="4"/>
  <c r="H41" i="4" s="1"/>
  <c r="J41" i="4" s="1"/>
  <c r="K41" i="4" s="1"/>
  <c r="G52" i="4"/>
  <c r="H52" i="4" s="1"/>
  <c r="J52" i="4" s="1"/>
  <c r="K52" i="4" s="1"/>
  <c r="G32" i="4"/>
  <c r="H32" i="4" s="1"/>
  <c r="J32" i="4" s="1"/>
  <c r="K32" i="4" s="1"/>
  <c r="G25" i="4"/>
  <c r="H25" i="4" s="1"/>
  <c r="J25" i="4" s="1"/>
  <c r="K25" i="4" s="1"/>
  <c r="G26" i="4"/>
  <c r="H26" i="4" s="1"/>
  <c r="J26" i="4" s="1"/>
  <c r="K26" i="4" s="1"/>
  <c r="G35" i="4"/>
  <c r="H35" i="4" s="1"/>
  <c r="J35" i="4" s="1"/>
  <c r="K35" i="4" s="1"/>
  <c r="L35" i="4" s="1"/>
  <c r="M35" i="4" s="1"/>
  <c r="G45" i="4"/>
  <c r="H45" i="4" s="1"/>
  <c r="J45" i="4" s="1"/>
  <c r="K45" i="4" s="1"/>
  <c r="G27" i="4"/>
  <c r="H27" i="4" s="1"/>
  <c r="J27" i="4" s="1"/>
  <c r="K27" i="4" s="1"/>
  <c r="G40" i="4"/>
  <c r="H40" i="4" s="1"/>
  <c r="J40" i="4" s="1"/>
  <c r="K40" i="4" s="1"/>
  <c r="G51" i="4"/>
  <c r="H51" i="4" s="1"/>
  <c r="J51" i="4" s="1"/>
  <c r="K51" i="4" s="1"/>
  <c r="G42" i="3"/>
  <c r="H42" i="3" s="1"/>
  <c r="J42" i="3" s="1"/>
  <c r="K42" i="3" s="1"/>
  <c r="L24" i="1"/>
  <c r="M24" i="1" s="1"/>
  <c r="L35" i="1"/>
  <c r="M35" i="1" s="1"/>
  <c r="G36" i="3"/>
  <c r="H36" i="3" s="1"/>
  <c r="J36" i="3" s="1"/>
  <c r="K36" i="3" s="1"/>
  <c r="G33" i="3"/>
  <c r="H33" i="3" s="1"/>
  <c r="J33" i="3" s="1"/>
  <c r="K33" i="3" s="1"/>
  <c r="G52" i="3"/>
  <c r="H52" i="3" s="1"/>
  <c r="J52" i="3" s="1"/>
  <c r="K52" i="3" s="1"/>
  <c r="G41" i="3"/>
  <c r="H41" i="3" s="1"/>
  <c r="J41" i="3" s="1"/>
  <c r="K41" i="3" s="1"/>
  <c r="G51" i="3"/>
  <c r="H51" i="3" s="1"/>
  <c r="J51" i="3" s="1"/>
  <c r="K51" i="3" s="1"/>
  <c r="G35" i="3"/>
  <c r="H35" i="3" s="1"/>
  <c r="J35" i="3" s="1"/>
  <c r="K35" i="3" s="1"/>
  <c r="G32" i="3"/>
  <c r="H32" i="3" s="1"/>
  <c r="J32" i="3" s="1"/>
  <c r="K32" i="3" s="1"/>
  <c r="G43" i="3"/>
  <c r="H43" i="3" s="1"/>
  <c r="J43" i="3" s="1"/>
  <c r="K43" i="3" s="1"/>
  <c r="G24" i="3"/>
  <c r="H24" i="3" s="1"/>
  <c r="J24" i="3" s="1"/>
  <c r="K24" i="3" s="1"/>
  <c r="G23" i="3"/>
  <c r="H23" i="3" s="1"/>
  <c r="J23" i="3" s="1"/>
  <c r="K23" i="3" s="1"/>
  <c r="G34" i="3"/>
  <c r="H34" i="3" s="1"/>
  <c r="J34" i="3" s="1"/>
  <c r="K34" i="3" s="1"/>
  <c r="G53" i="3"/>
  <c r="H53" i="3" s="1"/>
  <c r="J53" i="3" s="1"/>
  <c r="K53" i="3" s="1"/>
  <c r="G50" i="3"/>
  <c r="H50" i="3" s="1"/>
  <c r="J50" i="3" s="1"/>
  <c r="K50" i="3" s="1"/>
  <c r="G26" i="3"/>
  <c r="H26" i="3" s="1"/>
  <c r="J26" i="3" s="1"/>
  <c r="K26" i="3" s="1"/>
  <c r="G55" i="3"/>
  <c r="H55" i="3" s="1"/>
  <c r="J55" i="3" s="1"/>
  <c r="K55" i="3" s="1"/>
  <c r="G25" i="3"/>
  <c r="H25" i="3" s="1"/>
  <c r="J25" i="3" s="1"/>
  <c r="K25" i="3" s="1"/>
  <c r="G44" i="3"/>
  <c r="H44" i="3" s="1"/>
  <c r="J44" i="3" s="1"/>
  <c r="K44" i="3" s="1"/>
  <c r="G22" i="3"/>
  <c r="H22" i="3" s="1"/>
  <c r="J22" i="3" s="1"/>
  <c r="K22" i="3" s="1"/>
  <c r="G40" i="3"/>
  <c r="H40" i="3" s="1"/>
  <c r="J40" i="3" s="1"/>
  <c r="K40" i="3" s="1"/>
  <c r="G31" i="3"/>
  <c r="H31" i="3" s="1"/>
  <c r="J31" i="3" s="1"/>
  <c r="K31" i="3" s="1"/>
  <c r="G27" i="3"/>
  <c r="H27" i="3" s="1"/>
  <c r="J27" i="3" s="1"/>
  <c r="K27" i="3" s="1"/>
  <c r="G45" i="3"/>
  <c r="H45" i="3" s="1"/>
  <c r="J45" i="3" s="1"/>
  <c r="K45" i="3" s="1"/>
  <c r="G54" i="3"/>
  <c r="H54" i="3" s="1"/>
  <c r="J54" i="3" s="1"/>
  <c r="K54" i="3" s="1"/>
  <c r="L36" i="1"/>
  <c r="M36" i="1" s="1"/>
  <c r="L44" i="1"/>
  <c r="L25" i="1"/>
  <c r="M25" i="1" s="1"/>
  <c r="L34" i="1"/>
  <c r="M34" i="1" s="1"/>
  <c r="L22" i="1"/>
  <c r="M22" i="1" s="1"/>
  <c r="L32" i="4" l="1"/>
  <c r="L51" i="4" s="1"/>
  <c r="L52" i="1"/>
  <c r="L27" i="4"/>
  <c r="M27" i="4" s="1"/>
  <c r="L31" i="4"/>
  <c r="M31" i="4" s="1"/>
  <c r="L33" i="4"/>
  <c r="L52" i="4" s="1"/>
  <c r="L32" i="1"/>
  <c r="M32" i="1" s="1"/>
  <c r="L22" i="4"/>
  <c r="M22" i="4" s="1"/>
  <c r="L34" i="4"/>
  <c r="M34" i="4" s="1"/>
  <c r="L31" i="2"/>
  <c r="M31" i="2" s="1"/>
  <c r="L34" i="2"/>
  <c r="M34" i="2" s="1"/>
  <c r="L33" i="2"/>
  <c r="L52" i="2" s="1"/>
  <c r="L26" i="2"/>
  <c r="M26" i="2" s="1"/>
  <c r="L22" i="2"/>
  <c r="M22" i="2" s="1"/>
  <c r="L27" i="2"/>
  <c r="M33" i="2"/>
  <c r="L36" i="2"/>
  <c r="M36" i="2" s="1"/>
  <c r="L25" i="4"/>
  <c r="M25" i="4" s="1"/>
  <c r="L36" i="4"/>
  <c r="M36" i="4" s="1"/>
  <c r="L26" i="4"/>
  <c r="M26" i="4" s="1"/>
  <c r="L23" i="4"/>
  <c r="M23" i="4" s="1"/>
  <c r="L42" i="1"/>
  <c r="O52" i="1" s="1"/>
  <c r="L51" i="2"/>
  <c r="L23" i="2"/>
  <c r="M32" i="4"/>
  <c r="L24" i="4"/>
  <c r="L53" i="1"/>
  <c r="L54" i="1"/>
  <c r="O54" i="1" s="1"/>
  <c r="L50" i="4"/>
  <c r="L54" i="2"/>
  <c r="L53" i="2"/>
  <c r="L42" i="2"/>
  <c r="L51" i="1"/>
  <c r="L25" i="3"/>
  <c r="M25" i="3" s="1"/>
  <c r="L22" i="3"/>
  <c r="M22" i="3" s="1"/>
  <c r="L26" i="3"/>
  <c r="M26" i="3" s="1"/>
  <c r="L23" i="3"/>
  <c r="M23" i="3" s="1"/>
  <c r="L33" i="3"/>
  <c r="M33" i="3" s="1"/>
  <c r="L24" i="3"/>
  <c r="M24" i="3" s="1"/>
  <c r="L36" i="3"/>
  <c r="M36" i="3" s="1"/>
  <c r="L35" i="3"/>
  <c r="M35" i="3" s="1"/>
  <c r="L55" i="4"/>
  <c r="L54" i="4"/>
  <c r="L45" i="4"/>
  <c r="L53" i="4"/>
  <c r="L44" i="4"/>
  <c r="L31" i="3"/>
  <c r="M31" i="3" s="1"/>
  <c r="L34" i="3"/>
  <c r="M34" i="3" s="1"/>
  <c r="L32" i="3"/>
  <c r="M32" i="3" s="1"/>
  <c r="L27" i="3"/>
  <c r="M27" i="3" s="1"/>
  <c r="M27" i="2"/>
  <c r="L45" i="2"/>
  <c r="L43" i="2"/>
  <c r="L50" i="1"/>
  <c r="M23" i="1"/>
  <c r="L41" i="1"/>
  <c r="L40" i="1"/>
  <c r="L45" i="1"/>
  <c r="L55" i="1"/>
  <c r="L43" i="1"/>
  <c r="M33" i="4" l="1"/>
  <c r="L40" i="4"/>
  <c r="O50" i="4" s="1"/>
  <c r="L43" i="3"/>
  <c r="L50" i="2"/>
  <c r="L44" i="2"/>
  <c r="N43" i="2" s="1"/>
  <c r="C67" i="2" s="1"/>
  <c r="L40" i="2"/>
  <c r="O51" i="1"/>
  <c r="L43" i="4"/>
  <c r="M43" i="4" s="1"/>
  <c r="B67" i="4" s="1"/>
  <c r="L41" i="4"/>
  <c r="L55" i="2"/>
  <c r="M53" i="2" s="1"/>
  <c r="B68" i="2" s="1"/>
  <c r="O52" i="2"/>
  <c r="N50" i="4"/>
  <c r="C66" i="4" s="1"/>
  <c r="L53" i="3"/>
  <c r="M23" i="2"/>
  <c r="L41" i="2"/>
  <c r="O51" i="2" s="1"/>
  <c r="M24" i="4"/>
  <c r="L42" i="4"/>
  <c r="L52" i="3"/>
  <c r="M50" i="4"/>
  <c r="B66" i="4" s="1"/>
  <c r="O54" i="4"/>
  <c r="O54" i="2"/>
  <c r="O55" i="1"/>
  <c r="L42" i="3"/>
  <c r="L40" i="3"/>
  <c r="N40" i="3" s="1"/>
  <c r="C65" i="3" s="1"/>
  <c r="L44" i="3"/>
  <c r="L55" i="3"/>
  <c r="L41" i="3"/>
  <c r="L54" i="3"/>
  <c r="L50" i="3"/>
  <c r="M53" i="4"/>
  <c r="B68" i="4" s="1"/>
  <c r="N53" i="4"/>
  <c r="C68" i="4" s="1"/>
  <c r="O55" i="4"/>
  <c r="M53" i="3"/>
  <c r="B68" i="3" s="1"/>
  <c r="L45" i="3"/>
  <c r="L51" i="3"/>
  <c r="M43" i="2"/>
  <c r="B67" i="2" s="1"/>
  <c r="O53" i="2"/>
  <c r="N53" i="1"/>
  <c r="C68" i="1" s="1"/>
  <c r="N50" i="1"/>
  <c r="C66" i="1" s="1"/>
  <c r="M50" i="1"/>
  <c r="B66" i="1" s="1"/>
  <c r="O50" i="1"/>
  <c r="M53" i="1"/>
  <c r="B68" i="1" s="1"/>
  <c r="N40" i="1"/>
  <c r="C65" i="1" s="1"/>
  <c r="M40" i="1"/>
  <c r="B65" i="1" s="1"/>
  <c r="N43" i="1"/>
  <c r="C67" i="1" s="1"/>
  <c r="M43" i="1"/>
  <c r="B67" i="1" s="1"/>
  <c r="O53" i="1"/>
  <c r="N53" i="3" l="1"/>
  <c r="C68" i="3" s="1"/>
  <c r="O54" i="3"/>
  <c r="N40" i="4"/>
  <c r="C65" i="4" s="1"/>
  <c r="O53" i="4"/>
  <c r="N43" i="4"/>
  <c r="C67" i="4" s="1"/>
  <c r="O53" i="3"/>
  <c r="O52" i="3"/>
  <c r="O55" i="3"/>
  <c r="N50" i="2"/>
  <c r="C66" i="2" s="1"/>
  <c r="M50" i="2"/>
  <c r="B66" i="2" s="1"/>
  <c r="O50" i="2"/>
  <c r="Q50" i="2" s="1"/>
  <c r="O58" i="2" s="1"/>
  <c r="M40" i="2"/>
  <c r="B65" i="2" s="1"/>
  <c r="N40" i="2"/>
  <c r="C65" i="2" s="1"/>
  <c r="O51" i="4"/>
  <c r="O55" i="2"/>
  <c r="P53" i="2" s="1"/>
  <c r="N59" i="2" s="1"/>
  <c r="N53" i="2"/>
  <c r="C68" i="2" s="1"/>
  <c r="O52" i="4"/>
  <c r="M40" i="4"/>
  <c r="B65" i="4" s="1"/>
  <c r="N43" i="3"/>
  <c r="C67" i="3" s="1"/>
  <c r="M50" i="3"/>
  <c r="B66" i="3" s="1"/>
  <c r="O50" i="3"/>
  <c r="Q50" i="3" s="1"/>
  <c r="O58" i="3" s="1"/>
  <c r="P50" i="4"/>
  <c r="N58" i="4" s="1"/>
  <c r="M40" i="3"/>
  <c r="B65" i="3" s="1"/>
  <c r="O51" i="3"/>
  <c r="Q53" i="4"/>
  <c r="O59" i="4" s="1"/>
  <c r="P53" i="4"/>
  <c r="N59" i="4" s="1"/>
  <c r="N50" i="3"/>
  <c r="C66" i="3" s="1"/>
  <c r="P53" i="3"/>
  <c r="N59" i="3" s="1"/>
  <c r="M43" i="3"/>
  <c r="B67" i="3" s="1"/>
  <c r="Q53" i="2"/>
  <c r="O59" i="2" s="1"/>
  <c r="Q50" i="1"/>
  <c r="O58" i="1" s="1"/>
  <c r="P50" i="1"/>
  <c r="N58" i="1" s="1"/>
  <c r="Q53" i="1"/>
  <c r="O59" i="1" s="1"/>
  <c r="P53" i="1"/>
  <c r="N59" i="1" s="1"/>
  <c r="P50" i="2" l="1"/>
  <c r="N58" i="2" s="1"/>
  <c r="Q53" i="3"/>
  <c r="O59" i="3" s="1"/>
  <c r="Q50" i="4"/>
  <c r="O58" i="4" s="1"/>
  <c r="P50" i="3"/>
  <c r="N58" i="3" s="1"/>
</calcChain>
</file>

<file path=xl/sharedStrings.xml><?xml version="1.0" encoding="utf-8"?>
<sst xmlns="http://schemas.openxmlformats.org/spreadsheetml/2006/main" count="400" uniqueCount="44">
  <si>
    <t>Date</t>
  </si>
  <si>
    <t>passage</t>
  </si>
  <si>
    <t>viabilité</t>
  </si>
  <si>
    <t>operateur</t>
  </si>
  <si>
    <t>Marlene</t>
  </si>
  <si>
    <t>J0</t>
  </si>
  <si>
    <t>J3</t>
  </si>
  <si>
    <t>mU/L</t>
    <phoneticPr fontId="0" type="noConversion"/>
  </si>
  <si>
    <t>Calibrator µg/L</t>
  </si>
  <si>
    <t xml:space="preserve">  Dulicate O.D</t>
  </si>
  <si>
    <t>Means</t>
  </si>
  <si>
    <t>Means-blank</t>
  </si>
  <si>
    <t>log (Conc)</t>
    <phoneticPr fontId="0" type="noConversion"/>
  </si>
  <si>
    <t>log (Abs)</t>
    <phoneticPr fontId="0" type="noConversion"/>
  </si>
  <si>
    <t>Slope</t>
  </si>
  <si>
    <t>Intercept</t>
  </si>
  <si>
    <t>Insulin content samples dil 500X (LYSAT)</t>
  </si>
  <si>
    <t>ng insulin/TOTAL CELLS</t>
  </si>
  <si>
    <t>Samples</t>
  </si>
  <si>
    <t>O.D</t>
  </si>
  <si>
    <t>mean</t>
    <phoneticPr fontId="0" type="noConversion"/>
  </si>
  <si>
    <t>mean-BK</t>
    <phoneticPr fontId="0" type="noConversion"/>
  </si>
  <si>
    <t>log conc</t>
    <phoneticPr fontId="0" type="noConversion"/>
  </si>
  <si>
    <t>µg/L</t>
  </si>
  <si>
    <t>dilutions to measure</t>
    <phoneticPr fontId="0" type="noConversion"/>
  </si>
  <si>
    <t>Final conc  µg/L</t>
  </si>
  <si>
    <t>Total ng (in 50 ul)</t>
  </si>
  <si>
    <t>Total content</t>
  </si>
  <si>
    <t>ug insulin/million cells</t>
  </si>
  <si>
    <t>16,7 mM Glc</t>
  </si>
  <si>
    <t>16,7 mM Glc + IBMX</t>
  </si>
  <si>
    <t>Insulin secretion samples 0,5 mM dil 16x (SN1)</t>
  </si>
  <si>
    <t xml:space="preserve"> insulin secretion (% of content) </t>
  </si>
  <si>
    <t>Total ng (in 100 ul)</t>
    <phoneticPr fontId="0" type="noConversion"/>
  </si>
  <si>
    <t xml:space="preserve"> insulin secretion (% of content) </t>
    <phoneticPr fontId="0" type="noConversion"/>
  </si>
  <si>
    <t>Mean tripl</t>
  </si>
  <si>
    <t>Ectype</t>
  </si>
  <si>
    <t>0,5 mM Glc</t>
  </si>
  <si>
    <t>0,5 mM Glc + IBMX</t>
  </si>
  <si>
    <t>Insulin secretion samples 16,7 mM Glc dil 16x (SN2)</t>
  </si>
  <si>
    <t>11mM/0,5mM</t>
  </si>
  <si>
    <t>Fold change</t>
  </si>
  <si>
    <t>Mean</t>
  </si>
  <si>
    <t>ectype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</si>
</sst>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48"/>
      <name val="Arial"/>
      <family val="2"/>
    </font>
    <font>
      <sz val="10"/>
      <name val="Comic Sans MS"/>
    </font>
    <font>
      <b/>
      <sz val="8"/>
      <name val="Arial"/>
      <family val="2"/>
    </font>
    <font>
      <sz val="18"/>
      <color indexed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7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Protection="1">
      <protection locked="0"/>
    </xf>
    <xf numFmtId="0" fontId="2" fillId="0" borderId="0" xfId="0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/>
    <xf numFmtId="0" fontId="2" fillId="0" borderId="1" xfId="1" applyFont="1" applyBorder="1" applyAlignment="1">
      <alignment horizontal="left"/>
    </xf>
    <xf numFmtId="0" fontId="6" fillId="0" borderId="1" xfId="1" applyFont="1" applyBorder="1" applyAlignment="1" applyProtection="1">
      <alignment horizontal="center"/>
    </xf>
    <xf numFmtId="0" fontId="6" fillId="0" borderId="3" xfId="1" applyFont="1" applyBorder="1" applyAlignment="1" applyProtection="1">
      <alignment horizontal="center"/>
      <protection locked="0"/>
    </xf>
    <xf numFmtId="0" fontId="6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1" fillId="0" borderId="0" xfId="2" applyFill="1"/>
    <xf numFmtId="0" fontId="7" fillId="0" borderId="0" xfId="0" applyFont="1" applyAlignment="1">
      <alignment horizontal="left"/>
    </xf>
    <xf numFmtId="0" fontId="7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2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5" fontId="8" fillId="0" borderId="0" xfId="1" applyNumberFormat="1" applyFont="1" applyAlignment="1">
      <alignment horizontal="center"/>
    </xf>
    <xf numFmtId="2" fontId="10" fillId="0" borderId="5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2" fontId="8" fillId="0" borderId="6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1" fontId="2" fillId="0" borderId="0" xfId="1" applyNumberFormat="1" applyFont="1" applyBorder="1" applyAlignment="1">
      <alignment horizontal="center"/>
    </xf>
    <xf numFmtId="0" fontId="8" fillId="0" borderId="0" xfId="1" applyFont="1" applyFill="1" applyAlignment="1">
      <alignment horizontal="left"/>
    </xf>
    <xf numFmtId="0" fontId="8" fillId="0" borderId="11" xfId="1" applyFont="1" applyBorder="1" applyAlignment="1">
      <alignment horizontal="center"/>
    </xf>
    <xf numFmtId="2" fontId="8" fillId="0" borderId="11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2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2" fontId="8" fillId="0" borderId="0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4" fontId="8" fillId="0" borderId="0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0" borderId="11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3">
    <cellStyle name="Normal" xfId="0" builtinId="0"/>
    <cellStyle name="Normal 2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siNTP!$G$9:$G$13</c:f>
              <c:numCache>
                <c:formatCode>0.00</c:formatCode>
                <c:ptCount val="5"/>
                <c:pt idx="0">
                  <c:v>-0.85930071603316016</c:v>
                </c:pt>
                <c:pt idx="1">
                  <c:v>-0.34053853694765485</c:v>
                </c:pt>
                <c:pt idx="2">
                  <c:v>0.13103255300924463</c:v>
                </c:pt>
                <c:pt idx="3">
                  <c:v>0.65110938868757939</c:v>
                </c:pt>
                <c:pt idx="4">
                  <c:v>0.96868593733159802</c:v>
                </c:pt>
              </c:numCache>
            </c:numRef>
          </c:xVal>
          <c:yVal>
            <c:numRef>
              <c:f>siNTP!$H$9:$H$13</c:f>
              <c:numCache>
                <c:formatCode>0.00</c:formatCode>
                <c:ptCount val="5"/>
                <c:pt idx="0">
                  <c:v>-1.6289321377282635</c:v>
                </c:pt>
                <c:pt idx="1">
                  <c:v>-1.0530567293021744</c:v>
                </c:pt>
                <c:pt idx="2">
                  <c:v>-0.56304266933055036</c:v>
                </c:pt>
                <c:pt idx="3">
                  <c:v>-5.428528594013985E-2</c:v>
                </c:pt>
                <c:pt idx="4">
                  <c:v>0.23979981844709866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29232"/>
        <c:axId val="352928840"/>
      </c:scatterChart>
      <c:valAx>
        <c:axId val="3529292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52928840"/>
        <c:crosses val="autoZero"/>
        <c:crossBetween val="midCat"/>
      </c:valAx>
      <c:valAx>
        <c:axId val="3529288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9292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siNTP!$C$65:$C$68</c:f>
                <c:numCache>
                  <c:formatCode>General</c:formatCode>
                  <c:ptCount val="4"/>
                  <c:pt idx="0">
                    <c:v>0.33449548735558149</c:v>
                  </c:pt>
                  <c:pt idx="1">
                    <c:v>0.15092846555616746</c:v>
                  </c:pt>
                  <c:pt idx="2">
                    <c:v>0.35712128155953632</c:v>
                  </c:pt>
                  <c:pt idx="3">
                    <c:v>0.40242909803065935</c:v>
                  </c:pt>
                </c:numCache>
              </c:numRef>
            </c:plus>
            <c:minus>
              <c:numRef>
                <c:f>siNTP!$C$65:$C$68</c:f>
                <c:numCache>
                  <c:formatCode>General</c:formatCode>
                  <c:ptCount val="4"/>
                  <c:pt idx="0">
                    <c:v>0.33449548735558149</c:v>
                  </c:pt>
                  <c:pt idx="1">
                    <c:v>0.15092846555616746</c:v>
                  </c:pt>
                  <c:pt idx="2">
                    <c:v>0.35712128155953632</c:v>
                  </c:pt>
                  <c:pt idx="3">
                    <c:v>0.40242909803065935</c:v>
                  </c:pt>
                </c:numCache>
              </c:numRef>
            </c:minus>
          </c:errBars>
          <c:cat>
            <c:strRef>
              <c:f>(siNTP!$A$65,siNTP!$A$66,siNTP!$A$67,siNTP!$A$68)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siNTP!$B$65:$B$68</c:f>
              <c:numCache>
                <c:formatCode>0.0</c:formatCode>
                <c:ptCount val="4"/>
                <c:pt idx="0">
                  <c:v>0.8182231918495827</c:v>
                </c:pt>
                <c:pt idx="1">
                  <c:v>1.3895030113340618</c:v>
                </c:pt>
                <c:pt idx="2">
                  <c:v>1.8794759357959929</c:v>
                </c:pt>
                <c:pt idx="3">
                  <c:v>4.6130544502489554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506712"/>
        <c:axId val="226507104"/>
      </c:barChart>
      <c:catAx>
        <c:axId val="22650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26507104"/>
        <c:crosses val="autoZero"/>
        <c:auto val="1"/>
        <c:lblAlgn val="ctr"/>
        <c:lblOffset val="100"/>
        <c:noMultiLvlLbl val="0"/>
      </c:catAx>
      <c:valAx>
        <c:axId val="22650710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0948E-2"/>
              <c:y val="0.204976477951506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265067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256"/>
          <c:y val="2.7200801823077238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NTP</c:v>
          </c:tx>
          <c:invertIfNegative val="0"/>
          <c:errBars>
            <c:errBarType val="both"/>
            <c:errValType val="cust"/>
            <c:noEndCap val="0"/>
            <c:plus>
              <c:numRef>
                <c:f>siNTP!$O$58:$O$59</c:f>
                <c:numCache>
                  <c:formatCode>General</c:formatCode>
                  <c:ptCount val="2"/>
                  <c:pt idx="0">
                    <c:v>0.95142254362043133</c:v>
                  </c:pt>
                  <c:pt idx="1">
                    <c:v>0.75628717603483953</c:v>
                  </c:pt>
                </c:numCache>
              </c:numRef>
            </c:plus>
            <c:minus>
              <c:numRef>
                <c:f>siNTP!$O$58:$O$59</c:f>
                <c:numCache>
                  <c:formatCode>General</c:formatCode>
                  <c:ptCount val="2"/>
                  <c:pt idx="0">
                    <c:v>0.95142254362043133</c:v>
                  </c:pt>
                  <c:pt idx="1">
                    <c:v>0.75628717603483953</c:v>
                  </c:pt>
                </c:numCache>
              </c:numRef>
            </c:minus>
          </c:errBars>
          <c:cat>
            <c:strRef>
              <c:f>siNTP!$M$58:$M$59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siNTP!$N$58:$N$59</c:f>
              <c:numCache>
                <c:formatCode>0.0</c:formatCode>
                <c:ptCount val="2"/>
                <c:pt idx="0">
                  <c:v>1.9571163318008569</c:v>
                </c:pt>
                <c:pt idx="1">
                  <c:v>2.55023179181608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507888"/>
        <c:axId val="183821240"/>
      </c:barChart>
      <c:catAx>
        <c:axId val="22650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3821240"/>
        <c:crosses val="autoZero"/>
        <c:auto val="1"/>
        <c:lblAlgn val="ctr"/>
        <c:lblOffset val="100"/>
        <c:noMultiLvlLbl val="0"/>
      </c:catAx>
      <c:valAx>
        <c:axId val="1838212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265078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siGCK!$G$9:$G$13</c:f>
              <c:numCache>
                <c:formatCode>0.00</c:formatCode>
                <c:ptCount val="5"/>
                <c:pt idx="0">
                  <c:v>-0.88460658129793046</c:v>
                </c:pt>
                <c:pt idx="1">
                  <c:v>-0.37316887913897734</c:v>
                </c:pt>
                <c:pt idx="2">
                  <c:v>0.11248842805866238</c:v>
                </c:pt>
                <c:pt idx="3">
                  <c:v>0.65530550328118742</c:v>
                </c:pt>
                <c:pt idx="4">
                  <c:v>0.95424250943932487</c:v>
                </c:pt>
              </c:numCache>
            </c:numRef>
          </c:xVal>
          <c:yVal>
            <c:numRef>
              <c:f>siGCK!$H$9:$H$13</c:f>
              <c:numCache>
                <c:formatCode>0.00</c:formatCode>
                <c:ptCount val="5"/>
                <c:pt idx="0">
                  <c:v>-1.6382721639824072</c:v>
                </c:pt>
                <c:pt idx="1">
                  <c:v>-1.0481769646840879</c:v>
                </c:pt>
                <c:pt idx="2">
                  <c:v>-0.55752023093555136</c:v>
                </c:pt>
                <c:pt idx="3">
                  <c:v>-1.8634490921455603E-2</c:v>
                </c:pt>
                <c:pt idx="4">
                  <c:v>0.27542653674163897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22024"/>
        <c:axId val="183822416"/>
      </c:scatterChart>
      <c:valAx>
        <c:axId val="1838220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83822416"/>
        <c:crosses val="autoZero"/>
        <c:crossBetween val="midCat"/>
      </c:valAx>
      <c:valAx>
        <c:axId val="18382241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38220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siGCK!$C$65:$C$68</c:f>
                <c:numCache>
                  <c:formatCode>General</c:formatCode>
                  <c:ptCount val="4"/>
                  <c:pt idx="0">
                    <c:v>0.10847415210137362</c:v>
                  </c:pt>
                  <c:pt idx="1">
                    <c:v>7.0518832814588485E-3</c:v>
                  </c:pt>
                  <c:pt idx="2">
                    <c:v>0.17586148014276937</c:v>
                  </c:pt>
                  <c:pt idx="3">
                    <c:v>0.45183589049500467</c:v>
                  </c:pt>
                </c:numCache>
              </c:numRef>
            </c:plus>
            <c:minus>
              <c:numRef>
                <c:f>siGCK!$C$65:$C$68</c:f>
                <c:numCache>
                  <c:formatCode>General</c:formatCode>
                  <c:ptCount val="4"/>
                  <c:pt idx="0">
                    <c:v>0.10847415210137362</c:v>
                  </c:pt>
                  <c:pt idx="1">
                    <c:v>7.0518832814588485E-3</c:v>
                  </c:pt>
                  <c:pt idx="2">
                    <c:v>0.17586148014276937</c:v>
                  </c:pt>
                  <c:pt idx="3">
                    <c:v>0.45183589049500467</c:v>
                  </c:pt>
                </c:numCache>
              </c:numRef>
            </c:minus>
          </c:errBars>
          <c:cat>
            <c:strRef>
              <c:f>(siGCK!$A$65,siGCK!$A$66,siGCK!$A$67,siGCK!$A$68)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siGCK!$B$65:$B$68</c:f>
              <c:numCache>
                <c:formatCode>0.0</c:formatCode>
                <c:ptCount val="4"/>
                <c:pt idx="0">
                  <c:v>1.0133198444730247</c:v>
                </c:pt>
                <c:pt idx="1">
                  <c:v>1.3474421991955587</c:v>
                </c:pt>
                <c:pt idx="2">
                  <c:v>2.6625531379428296</c:v>
                </c:pt>
                <c:pt idx="3">
                  <c:v>4.2977294786658566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938152"/>
        <c:axId val="313938544"/>
      </c:barChart>
      <c:catAx>
        <c:axId val="313938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3938544"/>
        <c:crosses val="autoZero"/>
        <c:auto val="1"/>
        <c:lblAlgn val="ctr"/>
        <c:lblOffset val="100"/>
        <c:noMultiLvlLbl val="0"/>
      </c:catAx>
      <c:valAx>
        <c:axId val="31393854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siGCK!$M$48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0948E-2"/>
              <c:y val="0.204976477951506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39381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256"/>
          <c:y val="2.7200801823077238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NTP</c:v>
          </c:tx>
          <c:invertIfNegative val="0"/>
          <c:errBars>
            <c:errBarType val="both"/>
            <c:errValType val="cust"/>
            <c:noEndCap val="0"/>
            <c:plus>
              <c:numRef>
                <c:f>siGCK!$O$58:$O$59</c:f>
                <c:numCache>
                  <c:formatCode>General</c:formatCode>
                  <c:ptCount val="2"/>
                  <c:pt idx="0">
                    <c:v>0.13867840683954841</c:v>
                  </c:pt>
                  <c:pt idx="1">
                    <c:v>7.8170868903428059E-2</c:v>
                  </c:pt>
                </c:numCache>
              </c:numRef>
            </c:plus>
            <c:minus>
              <c:numRef>
                <c:f>siGCK!$O$58:$O$59</c:f>
                <c:numCache>
                  <c:formatCode>General</c:formatCode>
                  <c:ptCount val="2"/>
                  <c:pt idx="0">
                    <c:v>0.13867840683954841</c:v>
                  </c:pt>
                  <c:pt idx="1">
                    <c:v>7.8170868903428059E-2</c:v>
                  </c:pt>
                </c:numCache>
              </c:numRef>
            </c:minus>
          </c:errBars>
          <c:cat>
            <c:strRef>
              <c:f>siGCK!$M$58:$M$59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siGCK!$N$58:$N$59</c:f>
              <c:numCache>
                <c:formatCode>0.0</c:formatCode>
                <c:ptCount val="2"/>
                <c:pt idx="0">
                  <c:v>1.3396254946716668</c:v>
                </c:pt>
                <c:pt idx="1">
                  <c:v>1.6119771255241211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939328"/>
        <c:axId val="313939720"/>
      </c:barChart>
      <c:catAx>
        <c:axId val="31393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3939720"/>
        <c:crosses val="autoZero"/>
        <c:auto val="1"/>
        <c:lblAlgn val="ctr"/>
        <c:lblOffset val="100"/>
        <c:noMultiLvlLbl val="0"/>
      </c:catAx>
      <c:valAx>
        <c:axId val="3139397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siGCK!$M$57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393932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siSSR1!$G$9:$G$13</c:f>
              <c:numCache>
                <c:formatCode>0.00</c:formatCode>
                <c:ptCount val="5"/>
                <c:pt idx="0">
                  <c:v>-0.85930071603316016</c:v>
                </c:pt>
                <c:pt idx="1">
                  <c:v>-0.34053853694765485</c:v>
                </c:pt>
                <c:pt idx="2">
                  <c:v>0.13103255300924463</c:v>
                </c:pt>
                <c:pt idx="3">
                  <c:v>0.65110938868757939</c:v>
                </c:pt>
                <c:pt idx="4">
                  <c:v>0.96868593733159802</c:v>
                </c:pt>
              </c:numCache>
            </c:numRef>
          </c:xVal>
          <c:yVal>
            <c:numRef>
              <c:f>siSSR1!$H$9:$H$13</c:f>
              <c:numCache>
                <c:formatCode>0.00</c:formatCode>
                <c:ptCount val="5"/>
                <c:pt idx="0">
                  <c:v>-1.6289321377282635</c:v>
                </c:pt>
                <c:pt idx="1">
                  <c:v>-1.0530567293021744</c:v>
                </c:pt>
                <c:pt idx="2">
                  <c:v>-0.56304266933055036</c:v>
                </c:pt>
                <c:pt idx="3">
                  <c:v>-5.428528594013985E-2</c:v>
                </c:pt>
                <c:pt idx="4">
                  <c:v>0.23979981844709866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55912"/>
        <c:axId val="227856304"/>
      </c:scatterChart>
      <c:valAx>
        <c:axId val="227855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227856304"/>
        <c:crosses val="autoZero"/>
        <c:crossBetween val="midCat"/>
      </c:valAx>
      <c:valAx>
        <c:axId val="22785630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278559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siSSR1!$C$65:$C$68</c:f>
                <c:numCache>
                  <c:formatCode>General</c:formatCode>
                  <c:ptCount val="4"/>
                  <c:pt idx="0">
                    <c:v>0.12143686220907907</c:v>
                  </c:pt>
                  <c:pt idx="1">
                    <c:v>0.13271236319025878</c:v>
                  </c:pt>
                  <c:pt idx="2">
                    <c:v>0.13372735659795476</c:v>
                  </c:pt>
                  <c:pt idx="3">
                    <c:v>0.58520009840488618</c:v>
                  </c:pt>
                </c:numCache>
              </c:numRef>
            </c:plus>
            <c:minus>
              <c:numRef>
                <c:f>siSSR1!$C$65:$C$68</c:f>
                <c:numCache>
                  <c:formatCode>General</c:formatCode>
                  <c:ptCount val="4"/>
                  <c:pt idx="0">
                    <c:v>0.12143686220907907</c:v>
                  </c:pt>
                  <c:pt idx="1">
                    <c:v>0.13271236319025878</c:v>
                  </c:pt>
                  <c:pt idx="2">
                    <c:v>0.13372735659795476</c:v>
                  </c:pt>
                  <c:pt idx="3">
                    <c:v>0.58520009840488618</c:v>
                  </c:pt>
                </c:numCache>
              </c:numRef>
            </c:minus>
          </c:errBars>
          <c:cat>
            <c:strRef>
              <c:f>(siSSR1!$A$65,siSSR1!$A$66,siSSR1!$A$67,siSSR1!$A$68)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siSSR1!$B$65:$B$68</c:f>
              <c:numCache>
                <c:formatCode>0.0</c:formatCode>
                <c:ptCount val="4"/>
                <c:pt idx="0">
                  <c:v>0.82564532748673969</c:v>
                </c:pt>
                <c:pt idx="1">
                  <c:v>1.1675174396683226</c:v>
                </c:pt>
                <c:pt idx="2">
                  <c:v>2.022796341649856</c:v>
                </c:pt>
                <c:pt idx="3">
                  <c:v>4.6948854524487471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857088"/>
        <c:axId val="352433240"/>
      </c:barChart>
      <c:catAx>
        <c:axId val="22785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433240"/>
        <c:crosses val="autoZero"/>
        <c:auto val="1"/>
        <c:lblAlgn val="ctr"/>
        <c:lblOffset val="100"/>
        <c:noMultiLvlLbl val="0"/>
      </c:catAx>
      <c:valAx>
        <c:axId val="3524332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siSSR1!$M$48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0948E-2"/>
              <c:y val="0.204976477951506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278570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256"/>
          <c:y val="2.7200801823077238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NTP</c:v>
          </c:tx>
          <c:invertIfNegative val="0"/>
          <c:errBars>
            <c:errBarType val="both"/>
            <c:errValType val="cust"/>
            <c:noEndCap val="0"/>
            <c:plus>
              <c:numRef>
                <c:f>siSSR1!$O$58:$O$59</c:f>
                <c:numCache>
                  <c:formatCode>General</c:formatCode>
                  <c:ptCount val="2"/>
                  <c:pt idx="0">
                    <c:v>0.21163458432934351</c:v>
                  </c:pt>
                  <c:pt idx="1">
                    <c:v>0.30929968801420354</c:v>
                  </c:pt>
                </c:numCache>
              </c:numRef>
            </c:plus>
            <c:minus>
              <c:numRef>
                <c:f>siSSR1!$O$58:$O$59</c:f>
                <c:numCache>
                  <c:formatCode>General</c:formatCode>
                  <c:ptCount val="2"/>
                  <c:pt idx="0">
                    <c:v>0.21163458432934351</c:v>
                  </c:pt>
                  <c:pt idx="1">
                    <c:v>0.30929968801420354</c:v>
                  </c:pt>
                </c:numCache>
              </c:numRef>
            </c:minus>
          </c:errBars>
          <c:cat>
            <c:strRef>
              <c:f>siSSR1!$M$58:$M$59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siSSR1!$N$58:$N$59</c:f>
              <c:numCache>
                <c:formatCode>0.0</c:formatCode>
                <c:ptCount val="2"/>
                <c:pt idx="0">
                  <c:v>1.4299853066522898</c:v>
                </c:pt>
                <c:pt idx="1">
                  <c:v>2.3262312404156789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2434024"/>
        <c:axId val="352434416"/>
      </c:barChart>
      <c:catAx>
        <c:axId val="35243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434416"/>
        <c:crosses val="autoZero"/>
        <c:auto val="1"/>
        <c:lblAlgn val="ctr"/>
        <c:lblOffset val="100"/>
        <c:noMultiLvlLbl val="0"/>
      </c:catAx>
      <c:valAx>
        <c:axId val="3524344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siSSR1!$M$57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4340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siSLC30A8!$G$9:$G$13</c:f>
              <c:numCache>
                <c:formatCode>0.00</c:formatCode>
                <c:ptCount val="5"/>
                <c:pt idx="0">
                  <c:v>-0.88460658129793046</c:v>
                </c:pt>
                <c:pt idx="1">
                  <c:v>-0.37316887913897734</c:v>
                </c:pt>
                <c:pt idx="2">
                  <c:v>0.11248842805866238</c:v>
                </c:pt>
                <c:pt idx="3">
                  <c:v>0.65530550328118742</c:v>
                </c:pt>
                <c:pt idx="4">
                  <c:v>0.95424250943932487</c:v>
                </c:pt>
              </c:numCache>
            </c:numRef>
          </c:xVal>
          <c:yVal>
            <c:numRef>
              <c:f>siSLC30A8!$H$9:$H$13</c:f>
              <c:numCache>
                <c:formatCode>0.00</c:formatCode>
                <c:ptCount val="5"/>
                <c:pt idx="0">
                  <c:v>-1.6382721639824072</c:v>
                </c:pt>
                <c:pt idx="1">
                  <c:v>-1.0481769646840879</c:v>
                </c:pt>
                <c:pt idx="2">
                  <c:v>-0.55752023093555136</c:v>
                </c:pt>
                <c:pt idx="3">
                  <c:v>-1.8634490921455603E-2</c:v>
                </c:pt>
                <c:pt idx="4">
                  <c:v>0.27542653674163897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350160"/>
        <c:axId val="352350552"/>
      </c:scatterChart>
      <c:valAx>
        <c:axId val="3523501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52350552"/>
        <c:crosses val="autoZero"/>
        <c:crossBetween val="midCat"/>
      </c:valAx>
      <c:valAx>
        <c:axId val="35235055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3501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siSLC30A8!$C$65:$C$68</c:f>
                <c:numCache>
                  <c:formatCode>General</c:formatCode>
                  <c:ptCount val="4"/>
                  <c:pt idx="0">
                    <c:v>0.33635825893670085</c:v>
                  </c:pt>
                  <c:pt idx="1">
                    <c:v>0.20913497010987092</c:v>
                  </c:pt>
                  <c:pt idx="2">
                    <c:v>0.49331159332028152</c:v>
                  </c:pt>
                  <c:pt idx="3">
                    <c:v>0.87230666636138432</c:v>
                  </c:pt>
                </c:numCache>
              </c:numRef>
            </c:plus>
            <c:minus>
              <c:numRef>
                <c:f>siSLC30A8!$C$65:$C$68</c:f>
                <c:numCache>
                  <c:formatCode>General</c:formatCode>
                  <c:ptCount val="4"/>
                  <c:pt idx="0">
                    <c:v>0.33635825893670085</c:v>
                  </c:pt>
                  <c:pt idx="1">
                    <c:v>0.20913497010987092</c:v>
                  </c:pt>
                  <c:pt idx="2">
                    <c:v>0.49331159332028152</c:v>
                  </c:pt>
                  <c:pt idx="3">
                    <c:v>0.87230666636138432</c:v>
                  </c:pt>
                </c:numCache>
              </c:numRef>
            </c:minus>
          </c:errBars>
          <c:cat>
            <c:strRef>
              <c:f>(siSLC30A8!$A$65,siSLC30A8!$A$66,siSLC30A8!$A$67,siSLC30A8!$A$68)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siSLC30A8!$B$65:$B$68</c:f>
              <c:numCache>
                <c:formatCode>0.0</c:formatCode>
                <c:ptCount val="4"/>
                <c:pt idx="0">
                  <c:v>1.2251294283704164</c:v>
                </c:pt>
                <c:pt idx="1">
                  <c:v>1.4310572858688451</c:v>
                </c:pt>
                <c:pt idx="2">
                  <c:v>3.2323464180949433</c:v>
                </c:pt>
                <c:pt idx="3">
                  <c:v>5.1378968882824632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2351336"/>
        <c:axId val="352351728"/>
      </c:barChart>
      <c:catAx>
        <c:axId val="352351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351728"/>
        <c:crosses val="autoZero"/>
        <c:auto val="1"/>
        <c:lblAlgn val="ctr"/>
        <c:lblOffset val="100"/>
        <c:noMultiLvlLbl val="0"/>
      </c:catAx>
      <c:valAx>
        <c:axId val="3523517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siSLC30A8!$M$48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0948E-2"/>
              <c:y val="0.204976477951506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5235133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256"/>
          <c:y val="2.7200801823077238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NTP</c:v>
          </c:tx>
          <c:invertIfNegative val="0"/>
          <c:errBars>
            <c:errBarType val="both"/>
            <c:errValType val="cust"/>
            <c:noEndCap val="0"/>
            <c:plus>
              <c:numRef>
                <c:f>siSLC30A8!$O$58:$O$59</c:f>
                <c:numCache>
                  <c:formatCode>General</c:formatCode>
                  <c:ptCount val="2"/>
                  <c:pt idx="0">
                    <c:v>0.54248805119257348</c:v>
                  </c:pt>
                  <c:pt idx="1">
                    <c:v>2.8574774377273789E-2</c:v>
                  </c:pt>
                </c:numCache>
              </c:numRef>
            </c:plus>
            <c:minus>
              <c:numRef>
                <c:f>siSLC30A8!$O$58:$O$59</c:f>
                <c:numCache>
                  <c:formatCode>General</c:formatCode>
                  <c:ptCount val="2"/>
                  <c:pt idx="0">
                    <c:v>0.54248805119257348</c:v>
                  </c:pt>
                  <c:pt idx="1">
                    <c:v>2.8574774377273789E-2</c:v>
                  </c:pt>
                </c:numCache>
              </c:numRef>
            </c:minus>
          </c:errBars>
          <c:cat>
            <c:strRef>
              <c:f>siSLC30A8!$M$58:$M$59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siSLC30A8!$N$58:$N$59</c:f>
              <c:numCache>
                <c:formatCode>0.0</c:formatCode>
                <c:ptCount val="2"/>
                <c:pt idx="0">
                  <c:v>1.2668917587541828</c:v>
                </c:pt>
                <c:pt idx="1">
                  <c:v>1.5869574442425762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273272"/>
        <c:axId val="315273664"/>
      </c:barChart>
      <c:catAx>
        <c:axId val="315273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5273664"/>
        <c:crosses val="autoZero"/>
        <c:auto val="1"/>
        <c:lblAlgn val="ctr"/>
        <c:lblOffset val="100"/>
        <c:noMultiLvlLbl val="0"/>
      </c:catAx>
      <c:valAx>
        <c:axId val="315273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siSLC30A8!$M$57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3152732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10-PC141\Profils\profils\marlene\Mes%20documents\Endo%20cell-betaTrophin\ELISA\Insulin%20secretion%20Human%20beta%20cell%20line%20october%20marianas%20form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ember"/>
      <sheetName val="September (2)"/>
      <sheetName val="October"/>
      <sheetName val="October (2)"/>
      <sheetName val="November 7"/>
      <sheetName val="November 7 (3)"/>
      <sheetName val="November 18"/>
      <sheetName val="November 18 (2)"/>
      <sheetName val="February"/>
      <sheetName val="Sheet3"/>
      <sheetName val="February (2)"/>
      <sheetName val="February (3)"/>
      <sheetName val="February (4)"/>
      <sheetName val="juillet P59"/>
      <sheetName val="juillet P66"/>
      <sheetName val="juillet P88"/>
      <sheetName val="sept P64 P73"/>
      <sheetName val="sept P64 P73 (2)"/>
      <sheetName val="sept P64bis"/>
      <sheetName val="multislip P74"/>
      <sheetName val="multislip P82"/>
      <sheetName val="nov P81"/>
      <sheetName val="nov P81 (2)"/>
      <sheetName val="dec2014 P73"/>
      <sheetName val="dec2014 P73 MEL"/>
      <sheetName val="dec2014 P75"/>
      <sheetName val="dec2014 P75 MEL"/>
      <sheetName val="dec2014 P76-77"/>
      <sheetName val="dec2014 P76-77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1">
          <cell r="A51" t="str">
            <v>0,5 mM Glc</v>
          </cell>
        </row>
        <row r="52">
          <cell r="A52" t="str">
            <v>11 mM Glc</v>
          </cell>
        </row>
        <row r="53">
          <cell r="A53" t="str">
            <v>11 mM Glc + FSK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opLeftCell="A34" zoomScale="70" zoomScaleNormal="70" workbookViewId="0">
      <selection activeCell="B22" sqref="B22:C55"/>
    </sheetView>
  </sheetViews>
  <sheetFormatPr baseColWidth="10" defaultColWidth="8.75" defaultRowHeight="12.75" x14ac:dyDescent="0.2"/>
  <cols>
    <col min="1" max="1" width="28.125" style="9" customWidth="1"/>
    <col min="2" max="2" width="9" style="11" bestFit="1" customWidth="1"/>
    <col min="3" max="3" width="11.875" style="11" bestFit="1" customWidth="1"/>
    <col min="4" max="5" width="6" style="11" bestFit="1" customWidth="1"/>
    <col min="6" max="8" width="11" style="11" bestFit="1" customWidth="1"/>
    <col min="9" max="9" width="12.125" style="11" bestFit="1" customWidth="1"/>
    <col min="10" max="10" width="12" style="11" bestFit="1" customWidth="1"/>
    <col min="11" max="11" width="12.125" style="11" bestFit="1" customWidth="1"/>
    <col min="12" max="12" width="13" style="11" bestFit="1" customWidth="1"/>
    <col min="13" max="13" width="14.875" style="11" bestFit="1" customWidth="1"/>
    <col min="14" max="14" width="13.75" style="11" bestFit="1" customWidth="1"/>
    <col min="15" max="15" width="14" style="11" customWidth="1"/>
    <col min="16" max="16" width="11.375" style="11" customWidth="1"/>
    <col min="17" max="17" width="10.375" style="11" bestFit="1" customWidth="1"/>
    <col min="18" max="16384" width="8.75" style="11"/>
  </cols>
  <sheetData>
    <row r="1" spans="1:20" s="3" customFormat="1" x14ac:dyDescent="0.2">
      <c r="A1" s="1" t="s">
        <v>0</v>
      </c>
      <c r="B1" s="2">
        <v>42275</v>
      </c>
    </row>
    <row r="2" spans="1:20" s="3" customFormat="1" x14ac:dyDescent="0.2">
      <c r="A2" s="1" t="s">
        <v>1</v>
      </c>
      <c r="B2" s="3">
        <v>78</v>
      </c>
      <c r="C2" s="4"/>
      <c r="E2" s="5" t="s">
        <v>2</v>
      </c>
    </row>
    <row r="3" spans="1:20" s="3" customFormat="1" ht="15" x14ac:dyDescent="0.3">
      <c r="A3" s="1" t="s">
        <v>3</v>
      </c>
      <c r="B3" s="3" t="s">
        <v>4</v>
      </c>
      <c r="D3" s="6" t="s">
        <v>5</v>
      </c>
      <c r="E3">
        <v>36760</v>
      </c>
      <c r="F3">
        <v>114496</v>
      </c>
    </row>
    <row r="4" spans="1:20" s="3" customFormat="1" ht="15" x14ac:dyDescent="0.3">
      <c r="A4" s="1"/>
      <c r="D4" s="6" t="s">
        <v>6</v>
      </c>
      <c r="E4" s="7">
        <v>217024</v>
      </c>
      <c r="F4">
        <v>262056</v>
      </c>
    </row>
    <row r="5" spans="1:20" s="3" customFormat="1" x14ac:dyDescent="0.2">
      <c r="A5" s="1"/>
      <c r="D5" s="8"/>
      <c r="E5" s="8"/>
      <c r="F5" s="8"/>
    </row>
    <row r="6" spans="1:20" ht="15" x14ac:dyDescent="0.3">
      <c r="B6" s="10"/>
      <c r="C6" s="10"/>
      <c r="D6" s="10"/>
      <c r="N6" s="12"/>
      <c r="O6" s="12"/>
      <c r="P6" s="12"/>
    </row>
    <row r="7" spans="1:20" ht="15" x14ac:dyDescent="0.3">
      <c r="A7" s="13" t="s">
        <v>7</v>
      </c>
      <c r="B7" s="14" t="s">
        <v>8</v>
      </c>
      <c r="C7" s="15" t="s">
        <v>9</v>
      </c>
      <c r="D7" s="15"/>
      <c r="E7" s="16" t="s">
        <v>10</v>
      </c>
      <c r="F7" s="17" t="s">
        <v>11</v>
      </c>
      <c r="G7" s="18" t="s">
        <v>12</v>
      </c>
      <c r="H7" s="18" t="s">
        <v>13</v>
      </c>
      <c r="N7" s="12"/>
      <c r="O7" s="12"/>
      <c r="P7" s="12"/>
    </row>
    <row r="8" spans="1:20" ht="15" x14ac:dyDescent="0.3">
      <c r="A8" s="13">
        <v>0</v>
      </c>
      <c r="B8" s="18">
        <v>0</v>
      </c>
      <c r="C8">
        <v>4.3999999999999997E-2</v>
      </c>
      <c r="D8">
        <v>0.05</v>
      </c>
      <c r="E8" s="19">
        <f t="shared" ref="E8:E13" si="0">AVERAGE(C8:D8)</f>
        <v>4.7E-2</v>
      </c>
      <c r="F8" s="20"/>
      <c r="G8" s="18"/>
      <c r="H8" s="18"/>
      <c r="N8" s="12"/>
      <c r="O8" s="12"/>
      <c r="P8" s="12"/>
    </row>
    <row r="9" spans="1:20" ht="15" x14ac:dyDescent="0.3">
      <c r="A9" s="13">
        <v>3.18</v>
      </c>
      <c r="B9" s="20">
        <f>A9/23</f>
        <v>0.13826086956521741</v>
      </c>
      <c r="C9">
        <v>7.2999999999999995E-2</v>
      </c>
      <c r="D9">
        <v>6.8000000000000005E-2</v>
      </c>
      <c r="E9" s="19">
        <f t="shared" si="0"/>
        <v>7.0500000000000007E-2</v>
      </c>
      <c r="F9" s="20">
        <f>(E9-$E$8)</f>
        <v>2.3500000000000007E-2</v>
      </c>
      <c r="G9" s="20">
        <f>LOG(B9)</f>
        <v>-0.85930071603316016</v>
      </c>
      <c r="H9" s="20">
        <f>LOG(F9)</f>
        <v>-1.6289321377282635</v>
      </c>
      <c r="N9" s="12"/>
      <c r="O9" s="12"/>
      <c r="P9" s="12"/>
    </row>
    <row r="10" spans="1:20" ht="15" x14ac:dyDescent="0.3">
      <c r="A10" s="13">
        <v>10.5</v>
      </c>
      <c r="B10" s="20">
        <f t="shared" ref="B10:B13" si="1">A10/23</f>
        <v>0.45652173913043476</v>
      </c>
      <c r="C10">
        <v>0.13600000000000001</v>
      </c>
      <c r="D10">
        <v>0.13500000000000001</v>
      </c>
      <c r="E10" s="19">
        <f t="shared" si="0"/>
        <v>0.13550000000000001</v>
      </c>
      <c r="F10" s="20">
        <f>(E10-$E$8)</f>
        <v>8.8500000000000009E-2</v>
      </c>
      <c r="G10" s="20">
        <f>LOG(B10)</f>
        <v>-0.34053853694765485</v>
      </c>
      <c r="H10" s="20">
        <f>LOG(F10)</f>
        <v>-1.0530567293021744</v>
      </c>
      <c r="N10" s="12"/>
      <c r="O10" s="12"/>
      <c r="P10" s="12"/>
    </row>
    <row r="11" spans="1:20" ht="15" x14ac:dyDescent="0.3">
      <c r="A11" s="13">
        <v>31.1</v>
      </c>
      <c r="B11" s="20">
        <f t="shared" si="1"/>
        <v>1.3521739130434782</v>
      </c>
      <c r="C11">
        <v>0.32</v>
      </c>
      <c r="D11">
        <v>0.32100000000000001</v>
      </c>
      <c r="E11" s="19">
        <f t="shared" si="0"/>
        <v>0.32050000000000001</v>
      </c>
      <c r="F11" s="20">
        <f>(E11-$E$8)</f>
        <v>0.27350000000000002</v>
      </c>
      <c r="G11" s="20">
        <f>LOG(B11)</f>
        <v>0.13103255300924463</v>
      </c>
      <c r="H11" s="20">
        <f>LOG(F11)</f>
        <v>-0.56304266933055036</v>
      </c>
      <c r="N11" s="12"/>
      <c r="O11" s="12"/>
      <c r="P11" s="12"/>
      <c r="Q11" s="12"/>
      <c r="R11" s="12"/>
      <c r="S11" s="12"/>
      <c r="T11" s="12"/>
    </row>
    <row r="12" spans="1:20" ht="15" x14ac:dyDescent="0.3">
      <c r="A12" s="13">
        <v>103</v>
      </c>
      <c r="B12" s="20">
        <f t="shared" si="1"/>
        <v>4.4782608695652177</v>
      </c>
      <c r="C12">
        <v>0.91700000000000004</v>
      </c>
      <c r="D12">
        <v>0.94199999999999995</v>
      </c>
      <c r="E12" s="19">
        <f t="shared" si="0"/>
        <v>0.92949999999999999</v>
      </c>
      <c r="F12" s="20">
        <f>(E12-$E$8)</f>
        <v>0.88249999999999995</v>
      </c>
      <c r="G12" s="20">
        <f>LOG(B12)</f>
        <v>0.65110938868757939</v>
      </c>
      <c r="H12" s="20">
        <f>LOG(F12)</f>
        <v>-5.428528594013985E-2</v>
      </c>
      <c r="N12" s="12"/>
      <c r="O12" s="12"/>
      <c r="P12" s="12"/>
      <c r="Q12" s="12"/>
      <c r="R12" s="12"/>
      <c r="S12" s="12"/>
      <c r="T12" s="12"/>
    </row>
    <row r="13" spans="1:20" ht="15" x14ac:dyDescent="0.3">
      <c r="A13" s="13">
        <v>214</v>
      </c>
      <c r="B13" s="20">
        <f t="shared" si="1"/>
        <v>9.304347826086957</v>
      </c>
      <c r="C13">
        <v>1.788</v>
      </c>
      <c r="D13">
        <v>1.78</v>
      </c>
      <c r="E13" s="19">
        <f t="shared" si="0"/>
        <v>1.784</v>
      </c>
      <c r="F13" s="20">
        <f>(E13-$E$8)</f>
        <v>1.7370000000000001</v>
      </c>
      <c r="G13" s="20">
        <f>LOG(B13)</f>
        <v>0.96868593733159802</v>
      </c>
      <c r="H13" s="20">
        <f>LOG(F13)</f>
        <v>0.23979981844709866</v>
      </c>
      <c r="N13" s="12"/>
    </row>
    <row r="14" spans="1:20" ht="15" x14ac:dyDescent="0.3">
      <c r="N14" s="12"/>
    </row>
    <row r="15" spans="1:20" ht="15" x14ac:dyDescent="0.3">
      <c r="A15" s="13" t="s">
        <v>14</v>
      </c>
      <c r="B15" s="19">
        <f>SLOPE(H9:H13,G9:G13)</f>
        <v>1.0209639292200303</v>
      </c>
      <c r="N15" s="12"/>
    </row>
    <row r="16" spans="1:20" ht="15" x14ac:dyDescent="0.25">
      <c r="A16" s="13" t="s">
        <v>15</v>
      </c>
      <c r="B16" s="19">
        <f>INTERCEPT(H9:H13,G9:G13)</f>
        <v>-0.72441130329182812</v>
      </c>
      <c r="C16" s="21"/>
      <c r="G16" s="21"/>
      <c r="H16" s="21"/>
    </row>
    <row r="17" spans="1:17" ht="15" x14ac:dyDescent="0.3">
      <c r="B17" s="12"/>
      <c r="C17" s="12"/>
      <c r="D17" s="12"/>
      <c r="E17" s="12"/>
      <c r="F17" s="12"/>
      <c r="G17" s="12"/>
    </row>
    <row r="18" spans="1:17" ht="15" x14ac:dyDescent="0.3">
      <c r="B18" s="12"/>
      <c r="C18" s="12"/>
      <c r="D18" s="12"/>
      <c r="E18" s="12"/>
      <c r="F18" s="12"/>
      <c r="G18" s="12"/>
    </row>
    <row r="19" spans="1:17" ht="23.25" x14ac:dyDescent="0.35">
      <c r="A19" s="22" t="s">
        <v>16</v>
      </c>
      <c r="B19" s="23"/>
      <c r="C19" s="23"/>
      <c r="K19" s="24"/>
      <c r="L19" s="25" t="s">
        <v>17</v>
      </c>
      <c r="M19" s="26"/>
    </row>
    <row r="20" spans="1:17" s="25" customFormat="1" x14ac:dyDescent="0.2">
      <c r="A20" s="27" t="s">
        <v>18</v>
      </c>
      <c r="B20" s="17" t="s">
        <v>19</v>
      </c>
      <c r="C20" s="17" t="s">
        <v>19</v>
      </c>
      <c r="D20" s="17" t="s">
        <v>20</v>
      </c>
      <c r="E20" s="28" t="s">
        <v>21</v>
      </c>
      <c r="F20" s="29" t="s">
        <v>13</v>
      </c>
      <c r="G20" s="29" t="s">
        <v>22</v>
      </c>
      <c r="H20" s="29" t="s">
        <v>23</v>
      </c>
      <c r="I20" s="17" t="s">
        <v>24</v>
      </c>
      <c r="J20" s="29" t="s">
        <v>25</v>
      </c>
      <c r="K20" s="29" t="s">
        <v>26</v>
      </c>
      <c r="L20" s="29" t="s">
        <v>27</v>
      </c>
      <c r="M20" s="30" t="s">
        <v>28</v>
      </c>
    </row>
    <row r="21" spans="1:17" s="32" customFormat="1" x14ac:dyDescent="0.2">
      <c r="A21" s="31"/>
      <c r="L21" s="33"/>
      <c r="M21" s="34"/>
    </row>
    <row r="22" spans="1:17" ht="15" x14ac:dyDescent="0.3">
      <c r="A22" s="9" t="s">
        <v>29</v>
      </c>
      <c r="B22">
        <v>0.79100000000000004</v>
      </c>
      <c r="C22">
        <v>0.80300000000000005</v>
      </c>
      <c r="D22" s="35">
        <f t="shared" ref="D22:D27" si="2">AVERAGE(B22:C22)</f>
        <v>0.79700000000000004</v>
      </c>
      <c r="E22" s="35">
        <f t="shared" ref="E22:E27" si="3">D22-E$8</f>
        <v>0.75</v>
      </c>
      <c r="F22" s="35">
        <f>LOG(E22)</f>
        <v>-0.12493873660829995</v>
      </c>
      <c r="G22" s="36">
        <f>(F22-$B$16)/$B$15</f>
        <v>0.58716331647632036</v>
      </c>
      <c r="H22" s="36">
        <f>10^G22</f>
        <v>3.8651229771038396</v>
      </c>
      <c r="I22" s="37">
        <v>500</v>
      </c>
      <c r="J22" s="38">
        <f>(H22*I22)</f>
        <v>1932.5614885519199</v>
      </c>
      <c r="K22" s="38">
        <f>(0.05*J22/1000)*1000</f>
        <v>96.628074427596005</v>
      </c>
      <c r="L22" s="39">
        <f>K22+K40+K50</f>
        <v>98.358921234593865</v>
      </c>
      <c r="M22" s="40">
        <f>(L22*1000000/50000)/1000</f>
        <v>1.9671784246918773</v>
      </c>
      <c r="N22" s="41"/>
    </row>
    <row r="23" spans="1:17" ht="15" x14ac:dyDescent="0.3">
      <c r="B23">
        <v>0.67800000000000005</v>
      </c>
      <c r="C23">
        <v>0.64600000000000002</v>
      </c>
      <c r="D23" s="35">
        <f t="shared" si="2"/>
        <v>0.66200000000000003</v>
      </c>
      <c r="E23" s="35">
        <f t="shared" si="3"/>
        <v>0.61499999999999999</v>
      </c>
      <c r="F23" s="35">
        <f t="shared" ref="F23:F27" si="4">LOG(E23)</f>
        <v>-0.21112488422458328</v>
      </c>
      <c r="G23" s="36">
        <f t="shared" ref="G23:G27" si="5">(F23-$B$16)/$B$15</f>
        <v>0.5027468692839836</v>
      </c>
      <c r="H23" s="36">
        <f t="shared" ref="H23:H27" si="6">10^G23</f>
        <v>3.1823421369999889</v>
      </c>
      <c r="I23" s="37">
        <v>500</v>
      </c>
      <c r="J23" s="38">
        <f t="shared" ref="J23:J27" si="7">(H23*I23)</f>
        <v>1591.1710684999944</v>
      </c>
      <c r="K23" s="38">
        <f t="shared" ref="K23:K27" si="8">(0.05*J23/1000)*1000</f>
        <v>79.558553424999729</v>
      </c>
      <c r="L23" s="39">
        <f>K23+K41+K51</f>
        <v>81.462173968043615</v>
      </c>
      <c r="M23" s="40">
        <f t="shared" ref="M23:M27" si="9">(L23*1000000/50000)/1000</f>
        <v>1.6292434793608723</v>
      </c>
      <c r="N23" s="41"/>
    </row>
    <row r="24" spans="1:17" ht="15" x14ac:dyDescent="0.3">
      <c r="B24">
        <v>0.60399999999999998</v>
      </c>
      <c r="C24">
        <v>0.67800000000000005</v>
      </c>
      <c r="D24" s="35">
        <f t="shared" si="2"/>
        <v>0.64100000000000001</v>
      </c>
      <c r="E24" s="35">
        <f t="shared" si="3"/>
        <v>0.59399999999999997</v>
      </c>
      <c r="F24" s="35">
        <f t="shared" si="4"/>
        <v>-0.22621355501880647</v>
      </c>
      <c r="G24" s="36">
        <f t="shared" si="5"/>
        <v>0.48796802121463967</v>
      </c>
      <c r="H24" s="36">
        <f t="shared" si="6"/>
        <v>3.0758703181530298</v>
      </c>
      <c r="I24" s="37">
        <v>500</v>
      </c>
      <c r="J24" s="38">
        <f t="shared" si="7"/>
        <v>1537.935159076515</v>
      </c>
      <c r="K24" s="38">
        <f t="shared" si="8"/>
        <v>76.896757953825755</v>
      </c>
      <c r="L24" s="39">
        <f t="shared" ref="L24:L27" si="10">K24+K42+K52</f>
        <v>78.862281442486136</v>
      </c>
      <c r="M24" s="40">
        <f t="shared" si="9"/>
        <v>1.5772456288497227</v>
      </c>
      <c r="N24" s="41"/>
    </row>
    <row r="25" spans="1:17" ht="15" x14ac:dyDescent="0.3">
      <c r="A25" s="9" t="s">
        <v>30</v>
      </c>
      <c r="B25">
        <v>0.61199999999999999</v>
      </c>
      <c r="C25">
        <v>0.58799999999999997</v>
      </c>
      <c r="D25" s="35">
        <f t="shared" si="2"/>
        <v>0.6</v>
      </c>
      <c r="E25" s="35">
        <f t="shared" si="3"/>
        <v>0.55299999999999994</v>
      </c>
      <c r="F25" s="35">
        <f t="shared" si="4"/>
        <v>-0.25727486869530181</v>
      </c>
      <c r="G25" s="36">
        <f t="shared" si="5"/>
        <v>0.45754450399966351</v>
      </c>
      <c r="H25" s="36">
        <f t="shared" si="6"/>
        <v>2.8677712332200485</v>
      </c>
      <c r="I25" s="37">
        <v>500</v>
      </c>
      <c r="J25" s="38">
        <f t="shared" si="7"/>
        <v>1433.8856166100243</v>
      </c>
      <c r="K25" s="38">
        <f t="shared" si="8"/>
        <v>71.694280830501214</v>
      </c>
      <c r="L25" s="39">
        <f t="shared" si="10"/>
        <v>76.665943126936853</v>
      </c>
      <c r="M25" s="40">
        <f t="shared" si="9"/>
        <v>1.5333188625387371</v>
      </c>
      <c r="N25" s="41"/>
    </row>
    <row r="26" spans="1:17" ht="15" x14ac:dyDescent="0.3">
      <c r="B26">
        <v>0.622</v>
      </c>
      <c r="C26">
        <v>0.61199999999999999</v>
      </c>
      <c r="D26" s="35">
        <f t="shared" si="2"/>
        <v>0.61699999999999999</v>
      </c>
      <c r="E26" s="35">
        <f t="shared" si="3"/>
        <v>0.56999999999999995</v>
      </c>
      <c r="F26" s="35">
        <f t="shared" si="4"/>
        <v>-0.24412514432750865</v>
      </c>
      <c r="G26" s="36">
        <f t="shared" si="5"/>
        <v>0.47042421893517444</v>
      </c>
      <c r="H26" s="36">
        <f t="shared" si="6"/>
        <v>2.9540933768082009</v>
      </c>
      <c r="I26" s="37">
        <v>500</v>
      </c>
      <c r="J26" s="38">
        <f t="shared" si="7"/>
        <v>1477.0466884041005</v>
      </c>
      <c r="K26" s="38">
        <f t="shared" si="8"/>
        <v>73.852334420205025</v>
      </c>
      <c r="L26" s="39">
        <f t="shared" si="10"/>
        <v>78.818523724272694</v>
      </c>
      <c r="M26" s="40">
        <f t="shared" si="9"/>
        <v>1.5763704744854541</v>
      </c>
      <c r="N26" s="41"/>
    </row>
    <row r="27" spans="1:17" ht="15" x14ac:dyDescent="0.3">
      <c r="B27">
        <v>0.63200000000000001</v>
      </c>
      <c r="C27">
        <v>0.6</v>
      </c>
      <c r="D27" s="35">
        <f t="shared" si="2"/>
        <v>0.61599999999999999</v>
      </c>
      <c r="E27" s="35">
        <f t="shared" si="3"/>
        <v>0.56899999999999995</v>
      </c>
      <c r="F27" s="35">
        <f t="shared" si="4"/>
        <v>-0.24488773360492885</v>
      </c>
      <c r="G27" s="36">
        <f t="shared" si="5"/>
        <v>0.46967728825956984</v>
      </c>
      <c r="H27" s="36">
        <f t="shared" si="6"/>
        <v>2.9490170825189259</v>
      </c>
      <c r="I27" s="37">
        <v>500</v>
      </c>
      <c r="J27" s="38">
        <f t="shared" si="7"/>
        <v>1474.5085412594628</v>
      </c>
      <c r="K27" s="38">
        <f t="shared" si="8"/>
        <v>73.725427062973139</v>
      </c>
      <c r="L27" s="39">
        <f t="shared" si="10"/>
        <v>78.795666634989814</v>
      </c>
      <c r="M27" s="40">
        <f t="shared" si="9"/>
        <v>1.5759133326997963</v>
      </c>
      <c r="N27" s="41"/>
    </row>
    <row r="28" spans="1:17" ht="23.25" x14ac:dyDescent="0.35">
      <c r="A28" s="22" t="s">
        <v>16</v>
      </c>
      <c r="B28" s="73"/>
      <c r="C28" s="73"/>
      <c r="I28" s="37"/>
      <c r="J28" s="37"/>
      <c r="K28" s="42"/>
      <c r="L28" s="25" t="s">
        <v>17</v>
      </c>
      <c r="M28" s="26"/>
    </row>
    <row r="29" spans="1:17" s="25" customFormat="1" x14ac:dyDescent="0.2">
      <c r="A29" s="27" t="s">
        <v>18</v>
      </c>
      <c r="B29" s="74" t="s">
        <v>19</v>
      </c>
      <c r="C29" s="74" t="s">
        <v>19</v>
      </c>
      <c r="D29" s="17" t="s">
        <v>20</v>
      </c>
      <c r="E29" s="28" t="s">
        <v>21</v>
      </c>
      <c r="F29" s="29" t="s">
        <v>13</v>
      </c>
      <c r="G29" s="29" t="s">
        <v>22</v>
      </c>
      <c r="H29" s="29" t="s">
        <v>23</v>
      </c>
      <c r="I29" s="28" t="s">
        <v>24</v>
      </c>
      <c r="J29" s="43" t="s">
        <v>25</v>
      </c>
      <c r="K29" s="43" t="s">
        <v>26</v>
      </c>
      <c r="L29" s="29" t="s">
        <v>27</v>
      </c>
      <c r="M29" s="30" t="s">
        <v>28</v>
      </c>
    </row>
    <row r="30" spans="1:17" s="32" customFormat="1" x14ac:dyDescent="0.2">
      <c r="A30" s="31"/>
      <c r="B30" s="75"/>
      <c r="C30" s="75"/>
      <c r="L30" s="33"/>
      <c r="M30" s="34"/>
    </row>
    <row r="31" spans="1:17" ht="15" x14ac:dyDescent="0.3">
      <c r="A31" s="9" t="s">
        <v>29</v>
      </c>
      <c r="B31">
        <v>0.79100000000000004</v>
      </c>
      <c r="C31">
        <v>0.80300000000000005</v>
      </c>
      <c r="D31" s="35">
        <f t="shared" ref="D31:D36" si="11">AVERAGE(B31:C31)</f>
        <v>0.79700000000000004</v>
      </c>
      <c r="E31" s="35">
        <f t="shared" ref="E31:E36" si="12">D31-E$8</f>
        <v>0.75</v>
      </c>
      <c r="F31" s="35">
        <f>LOG(E31)</f>
        <v>-0.12493873660829995</v>
      </c>
      <c r="G31" s="36">
        <f>(F31-$B$16)/$B$15</f>
        <v>0.58716331647632036</v>
      </c>
      <c r="H31" s="36">
        <f>10^G31</f>
        <v>3.8651229771038396</v>
      </c>
      <c r="I31" s="37">
        <v>500</v>
      </c>
      <c r="J31" s="38">
        <f>(H31*I31)</f>
        <v>1932.5614885519199</v>
      </c>
      <c r="K31" s="38">
        <f>(0.05*J31/1000)*1000</f>
        <v>96.628074427596005</v>
      </c>
      <c r="L31" s="39">
        <f>K31+K50</f>
        <v>97.927336484725998</v>
      </c>
      <c r="M31" s="40">
        <f>(L31*1000000/50000)/1000</f>
        <v>1.9585467296945198</v>
      </c>
      <c r="N31" s="44"/>
      <c r="Q31" s="12"/>
    </row>
    <row r="32" spans="1:17" ht="15" x14ac:dyDescent="0.3">
      <c r="B32">
        <v>0.67800000000000005</v>
      </c>
      <c r="C32">
        <v>0.64600000000000002</v>
      </c>
      <c r="D32" s="35">
        <f t="shared" si="11"/>
        <v>0.66200000000000003</v>
      </c>
      <c r="E32" s="35">
        <f t="shared" si="12"/>
        <v>0.61499999999999999</v>
      </c>
      <c r="F32" s="35">
        <f t="shared" ref="F32:F36" si="13">LOG(E32)</f>
        <v>-0.21112488422458328</v>
      </c>
      <c r="G32" s="36">
        <f t="shared" ref="G32:G36" si="14">(F32-$B$16)/$B$15</f>
        <v>0.5027468692839836</v>
      </c>
      <c r="H32" s="36">
        <f t="shared" ref="H32:H36" si="15">10^G32</f>
        <v>3.1823421369999889</v>
      </c>
      <c r="I32" s="37">
        <v>500</v>
      </c>
      <c r="J32" s="38">
        <f t="shared" ref="J32:J36" si="16">(H32*I32)</f>
        <v>1591.1710684999944</v>
      </c>
      <c r="K32" s="38">
        <f t="shared" ref="K32:K36" si="17">(0.05*J32/1000)*1000</f>
        <v>79.558553424999729</v>
      </c>
      <c r="L32" s="39">
        <f>K32+K51</f>
        <v>80.590160185165161</v>
      </c>
      <c r="M32" s="40">
        <f t="shared" ref="M32:M36" si="18">(L32*1000000/50000)/1000</f>
        <v>1.6118032037033034</v>
      </c>
      <c r="N32" s="45"/>
      <c r="Q32" s="12"/>
    </row>
    <row r="33" spans="1:19" ht="15" x14ac:dyDescent="0.3">
      <c r="B33">
        <v>0.60399999999999998</v>
      </c>
      <c r="C33">
        <v>0.67800000000000005</v>
      </c>
      <c r="D33" s="35">
        <f t="shared" si="11"/>
        <v>0.64100000000000001</v>
      </c>
      <c r="E33" s="35">
        <f t="shared" si="12"/>
        <v>0.59399999999999997</v>
      </c>
      <c r="F33" s="35">
        <f t="shared" si="13"/>
        <v>-0.22621355501880647</v>
      </c>
      <c r="G33" s="36">
        <f t="shared" si="14"/>
        <v>0.48796802121463967</v>
      </c>
      <c r="H33" s="36">
        <f t="shared" si="15"/>
        <v>3.0758703181530298</v>
      </c>
      <c r="I33" s="37">
        <v>500</v>
      </c>
      <c r="J33" s="38">
        <f t="shared" si="16"/>
        <v>1537.935159076515</v>
      </c>
      <c r="K33" s="38">
        <f t="shared" si="17"/>
        <v>76.896757953825755</v>
      </c>
      <c r="L33" s="39">
        <f t="shared" ref="L33:L36" si="19">K33+K52</f>
        <v>78.116692493187173</v>
      </c>
      <c r="M33" s="40">
        <f t="shared" si="18"/>
        <v>1.5623338498637436</v>
      </c>
      <c r="N33" s="45"/>
      <c r="Q33" s="12"/>
    </row>
    <row r="34" spans="1:19" ht="15" x14ac:dyDescent="0.3">
      <c r="A34" s="9" t="s">
        <v>30</v>
      </c>
      <c r="B34">
        <v>0.61199999999999999</v>
      </c>
      <c r="C34">
        <v>0.58799999999999997</v>
      </c>
      <c r="D34" s="35">
        <f t="shared" si="11"/>
        <v>0.6</v>
      </c>
      <c r="E34" s="35">
        <f t="shared" si="12"/>
        <v>0.55299999999999994</v>
      </c>
      <c r="F34" s="35">
        <f t="shared" si="13"/>
        <v>-0.25727486869530181</v>
      </c>
      <c r="G34" s="36">
        <f t="shared" si="14"/>
        <v>0.45754450399966351</v>
      </c>
      <c r="H34" s="36">
        <f t="shared" si="15"/>
        <v>2.8677712332200485</v>
      </c>
      <c r="I34" s="37">
        <v>500</v>
      </c>
      <c r="J34" s="38">
        <f t="shared" si="16"/>
        <v>1433.8856166100243</v>
      </c>
      <c r="K34" s="38">
        <f t="shared" si="17"/>
        <v>71.694280830501214</v>
      </c>
      <c r="L34" s="39">
        <f t="shared" si="19"/>
        <v>75.137599702092473</v>
      </c>
      <c r="M34" s="40">
        <f t="shared" si="18"/>
        <v>1.5027519940418494</v>
      </c>
      <c r="N34" s="45"/>
      <c r="Q34" s="12"/>
    </row>
    <row r="35" spans="1:19" ht="15" x14ac:dyDescent="0.3">
      <c r="B35">
        <v>0.622</v>
      </c>
      <c r="C35">
        <v>0.61199999999999999</v>
      </c>
      <c r="D35" s="35">
        <f t="shared" si="11"/>
        <v>0.61699999999999999</v>
      </c>
      <c r="E35" s="35">
        <f t="shared" si="12"/>
        <v>0.56999999999999995</v>
      </c>
      <c r="F35" s="35">
        <f t="shared" si="13"/>
        <v>-0.24412514432750865</v>
      </c>
      <c r="G35" s="36">
        <f t="shared" si="14"/>
        <v>0.47042421893517444</v>
      </c>
      <c r="H35" s="36">
        <f t="shared" si="15"/>
        <v>2.9540933768082009</v>
      </c>
      <c r="I35" s="37">
        <v>500</v>
      </c>
      <c r="J35" s="38">
        <f t="shared" si="16"/>
        <v>1477.0466884041005</v>
      </c>
      <c r="K35" s="38">
        <f t="shared" si="17"/>
        <v>73.852334420205025</v>
      </c>
      <c r="L35" s="39">
        <f t="shared" si="19"/>
        <v>77.111587456309167</v>
      </c>
      <c r="M35" s="40">
        <f t="shared" si="18"/>
        <v>1.5422317491261834</v>
      </c>
      <c r="N35" s="45"/>
      <c r="Q35" s="12"/>
      <c r="S35" s="12"/>
    </row>
    <row r="36" spans="1:19" ht="15" x14ac:dyDescent="0.3">
      <c r="B36">
        <v>0.63200000000000001</v>
      </c>
      <c r="C36">
        <v>0.6</v>
      </c>
      <c r="D36" s="35">
        <f t="shared" si="11"/>
        <v>0.61599999999999999</v>
      </c>
      <c r="E36" s="35">
        <f t="shared" si="12"/>
        <v>0.56899999999999995</v>
      </c>
      <c r="F36" s="35">
        <f t="shared" si="13"/>
        <v>-0.24488773360492885</v>
      </c>
      <c r="G36" s="36">
        <f t="shared" si="14"/>
        <v>0.46967728825956984</v>
      </c>
      <c r="H36" s="36">
        <f t="shared" si="15"/>
        <v>2.9490170825189259</v>
      </c>
      <c r="I36" s="37">
        <v>500</v>
      </c>
      <c r="J36" s="38">
        <f t="shared" si="16"/>
        <v>1474.5085412594628</v>
      </c>
      <c r="K36" s="38">
        <f t="shared" si="17"/>
        <v>73.725427062973139</v>
      </c>
      <c r="L36" s="39">
        <f t="shared" si="19"/>
        <v>77.630070799997711</v>
      </c>
      <c r="M36" s="40">
        <f t="shared" si="18"/>
        <v>1.5526014159999542</v>
      </c>
      <c r="N36" s="46"/>
      <c r="Q36" s="12"/>
      <c r="S36" s="12"/>
    </row>
    <row r="37" spans="1:19" ht="15" x14ac:dyDescent="0.3">
      <c r="B37" s="3"/>
      <c r="C37" s="3"/>
      <c r="I37" s="37"/>
      <c r="J37" s="37"/>
      <c r="K37" s="37"/>
      <c r="R37" s="12"/>
      <c r="S37" s="12"/>
    </row>
    <row r="38" spans="1:19" ht="23.25" x14ac:dyDescent="0.35">
      <c r="A38" s="22" t="s">
        <v>31</v>
      </c>
      <c r="B38" s="3"/>
      <c r="C38" s="3"/>
      <c r="E38" s="36"/>
      <c r="F38" s="35"/>
      <c r="H38" s="47"/>
      <c r="I38" s="37"/>
      <c r="J38" s="37"/>
      <c r="K38" s="37"/>
      <c r="M38" s="48" t="s">
        <v>32</v>
      </c>
      <c r="R38" s="12"/>
      <c r="S38" s="12"/>
    </row>
    <row r="39" spans="1:19" ht="15" x14ac:dyDescent="0.3">
      <c r="A39" s="27" t="s">
        <v>18</v>
      </c>
      <c r="B39" s="76" t="s">
        <v>19</v>
      </c>
      <c r="C39" s="76" t="s">
        <v>19</v>
      </c>
      <c r="D39" s="17" t="s">
        <v>20</v>
      </c>
      <c r="E39" s="28" t="s">
        <v>21</v>
      </c>
      <c r="F39" s="29" t="s">
        <v>13</v>
      </c>
      <c r="G39" s="29" t="s">
        <v>22</v>
      </c>
      <c r="H39" s="29" t="s">
        <v>23</v>
      </c>
      <c r="I39" s="28" t="s">
        <v>24</v>
      </c>
      <c r="J39" s="43" t="s">
        <v>25</v>
      </c>
      <c r="K39" s="43" t="s">
        <v>33</v>
      </c>
      <c r="L39" s="29" t="s">
        <v>34</v>
      </c>
      <c r="M39" s="25" t="s">
        <v>35</v>
      </c>
      <c r="N39" s="43" t="s">
        <v>36</v>
      </c>
      <c r="R39" s="12"/>
      <c r="S39" s="12"/>
    </row>
    <row r="40" spans="1:19" ht="15" x14ac:dyDescent="0.3">
      <c r="A40" s="9" t="s">
        <v>37</v>
      </c>
      <c r="B40">
        <v>9.5000000000000001E-2</v>
      </c>
      <c r="C40">
        <v>9.8000000000000004E-2</v>
      </c>
      <c r="D40" s="35">
        <f>AVERAGE(B40,C40)</f>
        <v>9.6500000000000002E-2</v>
      </c>
      <c r="E40" s="35">
        <f t="shared" ref="E40:E45" si="20">D40-E$8</f>
        <v>4.9500000000000002E-2</v>
      </c>
      <c r="F40" s="35">
        <f t="shared" ref="F40:F45" si="21">LOG(E40)</f>
        <v>-1.3053948010664314</v>
      </c>
      <c r="G40" s="36">
        <f t="shared" ref="G40:G45" si="22">(F40-$B$16)/$B$15</f>
        <v>-0.56905389225498693</v>
      </c>
      <c r="H40" s="35">
        <f t="shared" ref="H40:H45" si="23">10^G40</f>
        <v>0.26974046866741336</v>
      </c>
      <c r="I40" s="49">
        <v>16</v>
      </c>
      <c r="J40" s="50">
        <f t="shared" ref="J40:J45" si="24">H40*I40</f>
        <v>4.3158474986786137</v>
      </c>
      <c r="K40" s="38">
        <f>(0.1*J40/1000)*1000</f>
        <v>0.43158474986786138</v>
      </c>
      <c r="L40" s="51">
        <f>K40*100/L22</f>
        <v>0.4387855666274515</v>
      </c>
      <c r="M40" s="52">
        <f>AVERAGE(L40:L42)</f>
        <v>0.8182231918495827</v>
      </c>
      <c r="N40" s="53">
        <f>STDEV(L40:L42)</f>
        <v>0.33449548735558149</v>
      </c>
      <c r="R40" s="12"/>
      <c r="S40" s="12"/>
    </row>
    <row r="41" spans="1:19" ht="15" x14ac:dyDescent="0.3">
      <c r="B41">
        <v>0.14899999999999999</v>
      </c>
      <c r="C41">
        <v>0.14799999999999999</v>
      </c>
      <c r="D41" s="35">
        <f>AVERAGE(B41,C41)</f>
        <v>0.14849999999999999</v>
      </c>
      <c r="E41" s="35">
        <f t="shared" si="20"/>
        <v>0.10149999999999999</v>
      </c>
      <c r="F41" s="35">
        <f t="shared" si="21"/>
        <v>-0.99353395775076836</v>
      </c>
      <c r="G41" s="36">
        <f t="shared" si="22"/>
        <v>-0.26359663329588695</v>
      </c>
      <c r="H41" s="35">
        <f t="shared" si="23"/>
        <v>0.54500861429903769</v>
      </c>
      <c r="I41" s="49">
        <v>16</v>
      </c>
      <c r="J41" s="50">
        <f t="shared" si="24"/>
        <v>8.720137828784603</v>
      </c>
      <c r="K41" s="38">
        <f t="shared" ref="K41:K45" si="25">(0.1*J41/1000)*1000</f>
        <v>0.87201378287846032</v>
      </c>
      <c r="L41" s="51">
        <f t="shared" ref="L41:L45" si="26">K41*100/L23</f>
        <v>1.0704523834835762</v>
      </c>
      <c r="M41" s="52"/>
      <c r="N41" s="53"/>
      <c r="R41" s="12"/>
      <c r="S41" s="12"/>
    </row>
    <row r="42" spans="1:19" s="25" customFormat="1" ht="15" x14ac:dyDescent="0.3">
      <c r="A42" s="9"/>
      <c r="B42">
        <v>0.13200000000000001</v>
      </c>
      <c r="C42">
        <v>0.13500000000000001</v>
      </c>
      <c r="D42" s="35">
        <f>AVERAGE(B42,C42)</f>
        <v>0.13350000000000001</v>
      </c>
      <c r="E42" s="35">
        <f t="shared" si="20"/>
        <v>8.6500000000000007E-2</v>
      </c>
      <c r="F42" s="35">
        <f t="shared" si="21"/>
        <v>-1.0629838925351858</v>
      </c>
      <c r="G42" s="36">
        <f t="shared" si="22"/>
        <v>-0.33162052013141308</v>
      </c>
      <c r="H42" s="35">
        <f t="shared" si="23"/>
        <v>0.46599309331185407</v>
      </c>
      <c r="I42" s="49">
        <v>16</v>
      </c>
      <c r="J42" s="50">
        <f t="shared" si="24"/>
        <v>7.4558894929896651</v>
      </c>
      <c r="K42" s="38">
        <f t="shared" si="25"/>
        <v>0.74558894929896657</v>
      </c>
      <c r="L42" s="51">
        <f t="shared" si="26"/>
        <v>0.94543162543772052</v>
      </c>
      <c r="M42" s="52"/>
      <c r="N42" s="53"/>
      <c r="R42" s="12"/>
      <c r="S42" s="12"/>
    </row>
    <row r="43" spans="1:19" ht="15" x14ac:dyDescent="0.3">
      <c r="A43" s="9" t="s">
        <v>38</v>
      </c>
      <c r="B43">
        <v>0.22900000000000001</v>
      </c>
      <c r="C43">
        <v>0.22500000000000001</v>
      </c>
      <c r="D43" s="35">
        <f t="shared" ref="D43:D45" si="27">AVERAGE(B43,C43)</f>
        <v>0.22700000000000001</v>
      </c>
      <c r="E43" s="35">
        <f t="shared" si="20"/>
        <v>0.18</v>
      </c>
      <c r="F43" s="35">
        <f t="shared" si="21"/>
        <v>-0.74472749489669399</v>
      </c>
      <c r="G43" s="36">
        <f t="shared" si="22"/>
        <v>-1.9899029753564852E-2</v>
      </c>
      <c r="H43" s="35">
        <f t="shared" si="23"/>
        <v>0.95521464052773875</v>
      </c>
      <c r="I43" s="49">
        <v>16</v>
      </c>
      <c r="J43" s="50">
        <f t="shared" si="24"/>
        <v>15.28343424844382</v>
      </c>
      <c r="K43" s="38">
        <f t="shared" si="25"/>
        <v>1.5283434248443821</v>
      </c>
      <c r="L43" s="51">
        <f t="shared" si="26"/>
        <v>1.9935102374125668</v>
      </c>
      <c r="M43" s="52">
        <f>AVERAGE(L43:L45)</f>
        <v>1.8794759357959929</v>
      </c>
      <c r="N43" s="53">
        <f>STDEV(L43:L45)</f>
        <v>0.35712128155953632</v>
      </c>
      <c r="R43" s="12"/>
      <c r="S43" s="12"/>
    </row>
    <row r="44" spans="1:19" ht="15" x14ac:dyDescent="0.3">
      <c r="A44" s="54"/>
      <c r="B44">
        <v>0.249</v>
      </c>
      <c r="C44">
        <v>0.248</v>
      </c>
      <c r="D44" s="35">
        <f t="shared" si="27"/>
        <v>0.2485</v>
      </c>
      <c r="E44" s="35">
        <f t="shared" si="20"/>
        <v>0.20150000000000001</v>
      </c>
      <c r="F44" s="35">
        <f t="shared" si="21"/>
        <v>-0.69572494952287167</v>
      </c>
      <c r="G44" s="36">
        <f t="shared" si="22"/>
        <v>2.8097323468490715E-2</v>
      </c>
      <c r="H44" s="35">
        <f t="shared" si="23"/>
        <v>1.0668351674772016</v>
      </c>
      <c r="I44" s="49">
        <v>16</v>
      </c>
      <c r="J44" s="50">
        <f t="shared" si="24"/>
        <v>17.069362679635226</v>
      </c>
      <c r="K44" s="38">
        <f t="shared" si="25"/>
        <v>1.7069362679635227</v>
      </c>
      <c r="L44" s="51">
        <f t="shared" si="26"/>
        <v>2.1656536906664496</v>
      </c>
      <c r="M44" s="52"/>
      <c r="N44" s="53"/>
    </row>
    <row r="45" spans="1:19" ht="15" x14ac:dyDescent="0.3">
      <c r="A45" s="55"/>
      <c r="B45">
        <v>0.17699999999999999</v>
      </c>
      <c r="C45">
        <v>0.19</v>
      </c>
      <c r="D45" s="35">
        <f t="shared" si="27"/>
        <v>0.1835</v>
      </c>
      <c r="E45" s="35">
        <f t="shared" si="20"/>
        <v>0.13650000000000001</v>
      </c>
      <c r="F45" s="35">
        <f t="shared" si="21"/>
        <v>-0.86486734862322512</v>
      </c>
      <c r="G45" s="36">
        <f t="shared" si="22"/>
        <v>-0.13757199574983905</v>
      </c>
      <c r="H45" s="35">
        <f t="shared" si="23"/>
        <v>0.72849739687006743</v>
      </c>
      <c r="I45" s="49">
        <v>16</v>
      </c>
      <c r="J45" s="50">
        <f t="shared" si="24"/>
        <v>11.655958349921079</v>
      </c>
      <c r="K45" s="38">
        <f t="shared" si="25"/>
        <v>1.1655958349921078</v>
      </c>
      <c r="L45" s="51">
        <f t="shared" si="26"/>
        <v>1.4792638793089621</v>
      </c>
      <c r="M45" s="52"/>
      <c r="N45" s="53"/>
    </row>
    <row r="46" spans="1:19" x14ac:dyDescent="0.2">
      <c r="B46" s="3"/>
      <c r="C46" s="3"/>
      <c r="E46" s="36"/>
      <c r="F46" s="35"/>
      <c r="G46" s="52"/>
      <c r="H46" s="56"/>
      <c r="I46" s="37"/>
      <c r="J46" s="37"/>
      <c r="K46" s="37"/>
    </row>
    <row r="47" spans="1:19" x14ac:dyDescent="0.2">
      <c r="B47" s="3"/>
      <c r="C47" s="3"/>
      <c r="E47" s="36"/>
      <c r="F47" s="35"/>
      <c r="G47" s="52"/>
      <c r="H47" s="56"/>
      <c r="I47" s="37"/>
      <c r="J47" s="37"/>
      <c r="K47" s="37"/>
    </row>
    <row r="48" spans="1:19" ht="23.25" x14ac:dyDescent="0.35">
      <c r="A48" s="22" t="s">
        <v>39</v>
      </c>
      <c r="B48" s="3"/>
      <c r="C48" s="3"/>
      <c r="E48" s="36"/>
      <c r="F48" s="35"/>
      <c r="H48" s="47"/>
      <c r="I48" s="37"/>
      <c r="J48" s="37"/>
      <c r="K48" s="37"/>
      <c r="M48" s="48" t="s">
        <v>32</v>
      </c>
    </row>
    <row r="49" spans="1:25" x14ac:dyDescent="0.2">
      <c r="A49" s="27" t="s">
        <v>18</v>
      </c>
      <c r="B49" s="76" t="s">
        <v>19</v>
      </c>
      <c r="C49" s="76" t="s">
        <v>19</v>
      </c>
      <c r="D49" s="17" t="s">
        <v>20</v>
      </c>
      <c r="E49" s="28" t="s">
        <v>21</v>
      </c>
      <c r="F49" s="29" t="s">
        <v>13</v>
      </c>
      <c r="G49" s="29" t="s">
        <v>22</v>
      </c>
      <c r="H49" s="29" t="s">
        <v>23</v>
      </c>
      <c r="I49" s="28" t="s">
        <v>24</v>
      </c>
      <c r="J49" s="43" t="s">
        <v>25</v>
      </c>
      <c r="K49" s="43" t="s">
        <v>33</v>
      </c>
      <c r="L49" s="29" t="s">
        <v>34</v>
      </c>
      <c r="M49" s="25" t="s">
        <v>35</v>
      </c>
      <c r="N49" s="43" t="s">
        <v>36</v>
      </c>
      <c r="O49" s="11" t="s">
        <v>40</v>
      </c>
      <c r="P49" s="25" t="s">
        <v>35</v>
      </c>
      <c r="Q49" s="43" t="s">
        <v>36</v>
      </c>
    </row>
    <row r="50" spans="1:25" ht="15" x14ac:dyDescent="0.3">
      <c r="A50" s="9" t="s">
        <v>29</v>
      </c>
      <c r="B50">
        <v>0.19500000000000001</v>
      </c>
      <c r="C50">
        <v>0.20399999999999999</v>
      </c>
      <c r="D50" s="35">
        <f t="shared" ref="D50:D52" si="28">AVERAGE(B50,C50)</f>
        <v>0.19950000000000001</v>
      </c>
      <c r="E50" s="35">
        <f t="shared" ref="E50:E55" si="29">D50-E$8</f>
        <v>0.15250000000000002</v>
      </c>
      <c r="F50" s="35">
        <f t="shared" ref="F50:F55" si="30">LOG(E50)</f>
        <v>-0.81673015631719525</v>
      </c>
      <c r="G50" s="36">
        <f t="shared" ref="G50:G55" si="31">(F50-$B$16)/$B$15</f>
        <v>-9.0423226896854725E-2</v>
      </c>
      <c r="H50" s="35">
        <f t="shared" ref="H50:H55" si="32">10^G50</f>
        <v>0.81203878570624533</v>
      </c>
      <c r="I50" s="49">
        <v>16</v>
      </c>
      <c r="J50" s="50">
        <f t="shared" ref="J50:J55" si="33">H50*I50</f>
        <v>12.992620571299925</v>
      </c>
      <c r="K50" s="38">
        <f>(0.1*J50/1000)*1000</f>
        <v>1.2992620571299927</v>
      </c>
      <c r="L50" s="51">
        <f t="shared" ref="L50:L55" si="34">K50*100/L31</f>
        <v>1.3267613556840099</v>
      </c>
      <c r="M50" s="52">
        <f>AVERAGE(L50:L52)</f>
        <v>1.3895030113340618</v>
      </c>
      <c r="N50" s="53">
        <f>STDEV(L50:L52)</f>
        <v>0.15092846555616746</v>
      </c>
      <c r="O50" s="11">
        <f>L50/L40</f>
        <v>3.0237123930069685</v>
      </c>
      <c r="P50" s="52">
        <f>AVERAGE(O50:O52)</f>
        <v>1.9571163318008569</v>
      </c>
      <c r="Q50" s="53">
        <f>STDEV(O50:O52)</f>
        <v>0.95142254362043133</v>
      </c>
      <c r="S50" s="12"/>
      <c r="T50" s="12"/>
    </row>
    <row r="51" spans="1:25" ht="15" x14ac:dyDescent="0.3">
      <c r="B51">
        <v>0.16800000000000001</v>
      </c>
      <c r="C51">
        <v>0.16700000000000001</v>
      </c>
      <c r="D51" s="35">
        <f t="shared" si="28"/>
        <v>0.16750000000000001</v>
      </c>
      <c r="E51" s="35">
        <f t="shared" si="29"/>
        <v>0.12050000000000001</v>
      </c>
      <c r="F51" s="35">
        <f t="shared" si="30"/>
        <v>-0.91901295308911279</v>
      </c>
      <c r="G51" s="36">
        <f t="shared" si="31"/>
        <v>-0.19060580322945533</v>
      </c>
      <c r="H51" s="35">
        <f t="shared" si="32"/>
        <v>0.64475422510339386</v>
      </c>
      <c r="I51" s="49">
        <v>16</v>
      </c>
      <c r="J51" s="50">
        <f t="shared" si="33"/>
        <v>10.316067601654302</v>
      </c>
      <c r="K51" s="38">
        <f t="shared" ref="K51:K55" si="35">(0.1*J51/1000)*1000</f>
        <v>1.0316067601654302</v>
      </c>
      <c r="L51" s="51">
        <f t="shared" si="34"/>
        <v>1.2800654047531299</v>
      </c>
      <c r="M51" s="52"/>
      <c r="N51" s="53"/>
      <c r="O51" s="11">
        <f t="shared" ref="O51:O55" si="36">L51/L41</f>
        <v>1.1958172306435617</v>
      </c>
      <c r="P51" s="52"/>
      <c r="Q51" s="53"/>
      <c r="S51" s="12"/>
      <c r="T51" s="12"/>
    </row>
    <row r="52" spans="1:25" ht="15" x14ac:dyDescent="0.3">
      <c r="B52">
        <v>0.19</v>
      </c>
      <c r="C52">
        <v>0.19</v>
      </c>
      <c r="D52" s="35">
        <f t="shared" si="28"/>
        <v>0.19</v>
      </c>
      <c r="E52" s="35">
        <f t="shared" si="29"/>
        <v>0.14300000000000002</v>
      </c>
      <c r="F52" s="35">
        <f t="shared" si="30"/>
        <v>-0.84466396253493814</v>
      </c>
      <c r="G52" s="36">
        <f t="shared" si="31"/>
        <v>-0.11778345522449313</v>
      </c>
      <c r="H52" s="35">
        <f t="shared" si="32"/>
        <v>0.76245908710088806</v>
      </c>
      <c r="I52" s="49">
        <v>16</v>
      </c>
      <c r="J52" s="50">
        <f t="shared" si="33"/>
        <v>12.199345393614209</v>
      </c>
      <c r="K52" s="38">
        <f t="shared" si="35"/>
        <v>1.2199345393614209</v>
      </c>
      <c r="L52" s="51">
        <f t="shared" si="34"/>
        <v>1.5616822735650457</v>
      </c>
      <c r="M52" s="52"/>
      <c r="N52" s="53"/>
      <c r="O52" s="11">
        <f t="shared" si="36"/>
        <v>1.6518193717520402</v>
      </c>
      <c r="P52" s="52"/>
      <c r="Q52" s="53"/>
      <c r="S52" s="12"/>
      <c r="T52" s="12"/>
    </row>
    <row r="53" spans="1:25" ht="15" x14ac:dyDescent="0.3">
      <c r="A53" s="9" t="s">
        <v>30</v>
      </c>
      <c r="B53">
        <v>0.47899999999999998</v>
      </c>
      <c r="C53">
        <v>0.44</v>
      </c>
      <c r="D53" s="35">
        <f>AVERAGE(B53:C53)</f>
        <v>0.45950000000000002</v>
      </c>
      <c r="E53" s="35">
        <f t="shared" si="29"/>
        <v>0.41250000000000003</v>
      </c>
      <c r="F53" s="35">
        <f t="shared" si="30"/>
        <v>-0.38457604711405607</v>
      </c>
      <c r="G53" s="36">
        <f t="shared" si="31"/>
        <v>0.33285726013590961</v>
      </c>
      <c r="H53" s="35">
        <f t="shared" si="32"/>
        <v>2.1520742947445344</v>
      </c>
      <c r="I53" s="49">
        <v>16</v>
      </c>
      <c r="J53" s="50">
        <f t="shared" si="33"/>
        <v>34.43318871591255</v>
      </c>
      <c r="K53" s="38">
        <f t="shared" si="35"/>
        <v>3.4433188715912553</v>
      </c>
      <c r="L53" s="51">
        <f t="shared" si="34"/>
        <v>4.5826841491389345</v>
      </c>
      <c r="M53" s="52">
        <f>AVERAGE(L53:L55)</f>
        <v>4.6130544502489554</v>
      </c>
      <c r="N53" s="53">
        <f>STDEV(L53:L55)</f>
        <v>0.40242909803065935</v>
      </c>
      <c r="O53" s="11">
        <f t="shared" si="36"/>
        <v>2.2988014122701119</v>
      </c>
      <c r="P53" s="52">
        <f>AVERAGE(O53:O55)</f>
        <v>2.55023179181608</v>
      </c>
      <c r="Q53" s="53">
        <f>STDEV(O53:O55)</f>
        <v>0.75628717603483953</v>
      </c>
      <c r="S53" s="12"/>
      <c r="T53" s="12"/>
    </row>
    <row r="54" spans="1:25" ht="15" x14ac:dyDescent="0.3">
      <c r="A54" s="54"/>
      <c r="B54">
        <v>0.44600000000000001</v>
      </c>
      <c r="C54">
        <v>0.42799999999999999</v>
      </c>
      <c r="D54" s="35">
        <f>AVERAGE(B54:C54)</f>
        <v>0.437</v>
      </c>
      <c r="E54" s="35">
        <f t="shared" si="29"/>
        <v>0.39</v>
      </c>
      <c r="F54" s="35">
        <f t="shared" si="30"/>
        <v>-0.40893539297350079</v>
      </c>
      <c r="G54" s="36">
        <f t="shared" si="31"/>
        <v>0.30899809610251017</v>
      </c>
      <c r="H54" s="35">
        <f t="shared" si="32"/>
        <v>2.0370331475650905</v>
      </c>
      <c r="I54" s="49">
        <v>16</v>
      </c>
      <c r="J54" s="50">
        <f t="shared" si="33"/>
        <v>32.592530361041447</v>
      </c>
      <c r="K54" s="38">
        <f t="shared" si="35"/>
        <v>3.2592530361041447</v>
      </c>
      <c r="L54" s="51">
        <f t="shared" si="34"/>
        <v>4.2266709111011522</v>
      </c>
      <c r="M54" s="52"/>
      <c r="N54" s="53"/>
      <c r="O54" s="11">
        <f t="shared" si="36"/>
        <v>1.951683655294145</v>
      </c>
      <c r="P54" s="52"/>
      <c r="Q54" s="53"/>
      <c r="S54" s="12"/>
      <c r="T54" s="12"/>
    </row>
    <row r="55" spans="1:25" ht="15" x14ac:dyDescent="0.3">
      <c r="A55" s="55"/>
      <c r="B55">
        <v>0.498</v>
      </c>
      <c r="C55">
        <v>0.53400000000000003</v>
      </c>
      <c r="D55" s="35">
        <f>AVERAGE(B55:C55)</f>
        <v>0.51600000000000001</v>
      </c>
      <c r="E55" s="35">
        <f t="shared" si="29"/>
        <v>0.46900000000000003</v>
      </c>
      <c r="F55" s="35">
        <f t="shared" si="30"/>
        <v>-0.32882715728491668</v>
      </c>
      <c r="G55" s="36">
        <f t="shared" si="31"/>
        <v>0.3874614319715679</v>
      </c>
      <c r="H55" s="35">
        <f t="shared" si="32"/>
        <v>2.4404023356403552</v>
      </c>
      <c r="I55" s="49">
        <v>16</v>
      </c>
      <c r="J55" s="50">
        <f t="shared" si="33"/>
        <v>39.046437370245684</v>
      </c>
      <c r="K55" s="38">
        <f t="shared" si="35"/>
        <v>3.9046437370245686</v>
      </c>
      <c r="L55" s="51">
        <f t="shared" si="34"/>
        <v>5.0298082905067805</v>
      </c>
      <c r="M55" s="52"/>
      <c r="N55" s="53"/>
      <c r="O55" s="11">
        <f t="shared" si="36"/>
        <v>3.4002103078839827</v>
      </c>
      <c r="P55" s="52"/>
      <c r="Q55" s="53"/>
      <c r="S55" s="12"/>
      <c r="T55" s="12"/>
      <c r="Y55" s="9"/>
    </row>
    <row r="56" spans="1:25" x14ac:dyDescent="0.2">
      <c r="D56" s="35"/>
      <c r="E56" s="36"/>
      <c r="F56" s="35"/>
      <c r="G56" s="52"/>
      <c r="H56" s="56"/>
    </row>
    <row r="57" spans="1:25" x14ac:dyDescent="0.2">
      <c r="B57" s="52"/>
      <c r="C57" s="52"/>
      <c r="D57" s="35"/>
      <c r="E57" s="36"/>
      <c r="F57" s="35"/>
      <c r="G57" s="52"/>
      <c r="H57" s="56"/>
      <c r="M57" s="11" t="s">
        <v>41</v>
      </c>
      <c r="N57" s="11" t="s">
        <v>42</v>
      </c>
      <c r="O57" s="43" t="s">
        <v>36</v>
      </c>
    </row>
    <row r="58" spans="1:25" ht="15" x14ac:dyDescent="0.3">
      <c r="C58" s="12"/>
      <c r="D58" s="12"/>
      <c r="E58" s="12"/>
      <c r="F58" s="12"/>
      <c r="G58" s="12"/>
      <c r="H58" s="56"/>
      <c r="M58" s="11" t="s">
        <v>29</v>
      </c>
      <c r="N58" s="52">
        <f>P50</f>
        <v>1.9571163318008569</v>
      </c>
      <c r="O58" s="52">
        <f>Q50</f>
        <v>0.95142254362043133</v>
      </c>
    </row>
    <row r="59" spans="1:25" ht="15" x14ac:dyDescent="0.3">
      <c r="D59" s="12"/>
      <c r="E59" s="12"/>
      <c r="G59" s="12"/>
      <c r="M59" s="11" t="s">
        <v>30</v>
      </c>
      <c r="N59" s="52">
        <f>P53</f>
        <v>2.55023179181608</v>
      </c>
      <c r="O59" s="52">
        <f>Q53</f>
        <v>0.75628717603483953</v>
      </c>
    </row>
    <row r="60" spans="1:25" x14ac:dyDescent="0.2">
      <c r="G60" s="52"/>
      <c r="H60" s="56"/>
    </row>
    <row r="61" spans="1:25" ht="15" x14ac:dyDescent="0.3">
      <c r="A61" s="57"/>
      <c r="D61" s="12"/>
      <c r="E61" s="12"/>
      <c r="F61" s="12"/>
      <c r="G61" s="52"/>
      <c r="H61" s="56"/>
    </row>
    <row r="62" spans="1:25" ht="15" x14ac:dyDescent="0.3">
      <c r="C62" s="35"/>
      <c r="D62" s="12"/>
      <c r="E62" s="12"/>
      <c r="F62" s="12"/>
      <c r="G62" s="52"/>
      <c r="H62" s="56"/>
    </row>
    <row r="63" spans="1:25" ht="15" x14ac:dyDescent="0.3">
      <c r="C63" s="35"/>
      <c r="D63" s="12"/>
      <c r="E63" s="12"/>
      <c r="F63" s="12"/>
      <c r="G63" s="52"/>
      <c r="H63" s="56"/>
    </row>
    <row r="64" spans="1:25" ht="13.5" thickBot="1" x14ac:dyDescent="0.25">
      <c r="B64" s="58" t="s">
        <v>20</v>
      </c>
      <c r="C64" s="59" t="s">
        <v>43</v>
      </c>
      <c r="D64" s="35"/>
      <c r="E64" s="36"/>
      <c r="F64" s="35"/>
      <c r="G64" s="52"/>
      <c r="H64" s="56"/>
    </row>
    <row r="65" spans="1:8" x14ac:dyDescent="0.2">
      <c r="A65" s="9" t="s">
        <v>37</v>
      </c>
      <c r="B65" s="52">
        <f>M40</f>
        <v>0.8182231918495827</v>
      </c>
      <c r="C65" s="52">
        <f>N40</f>
        <v>0.33449548735558149</v>
      </c>
      <c r="D65" s="35"/>
      <c r="E65" s="36"/>
      <c r="F65" s="35"/>
      <c r="G65" s="52"/>
      <c r="H65" s="56"/>
    </row>
    <row r="66" spans="1:8" x14ac:dyDescent="0.2">
      <c r="A66" s="9" t="s">
        <v>29</v>
      </c>
      <c r="B66" s="52">
        <f>M50</f>
        <v>1.3895030113340618</v>
      </c>
      <c r="C66" s="52">
        <f>N50</f>
        <v>0.15092846555616746</v>
      </c>
      <c r="D66" s="35"/>
      <c r="E66" s="36"/>
      <c r="F66" s="35"/>
      <c r="G66" s="52"/>
      <c r="H66" s="56"/>
    </row>
    <row r="67" spans="1:8" x14ac:dyDescent="0.2">
      <c r="A67" s="9" t="s">
        <v>38</v>
      </c>
      <c r="B67" s="52">
        <f>M43</f>
        <v>1.8794759357959929</v>
      </c>
      <c r="C67" s="52">
        <f>N43</f>
        <v>0.35712128155953632</v>
      </c>
      <c r="D67" s="35"/>
      <c r="E67" s="36"/>
      <c r="F67" s="35"/>
      <c r="G67" s="52"/>
      <c r="H67" s="56"/>
    </row>
    <row r="68" spans="1:8" x14ac:dyDescent="0.2">
      <c r="A68" s="60" t="s">
        <v>30</v>
      </c>
      <c r="B68" s="52">
        <f>M53</f>
        <v>4.6130544502489554</v>
      </c>
      <c r="C68" s="52">
        <f>N53</f>
        <v>0.40242909803065935</v>
      </c>
      <c r="D68" s="35"/>
      <c r="E68" s="36"/>
      <c r="F68" s="35"/>
      <c r="G68" s="52"/>
      <c r="H68" s="56"/>
    </row>
    <row r="69" spans="1:8" x14ac:dyDescent="0.2">
      <c r="A69" s="61"/>
      <c r="C69" s="35"/>
      <c r="D69" s="35"/>
      <c r="E69" s="36"/>
      <c r="F69" s="35"/>
      <c r="G69" s="52"/>
      <c r="H69" s="56"/>
    </row>
    <row r="70" spans="1:8" x14ac:dyDescent="0.2">
      <c r="A70" s="61"/>
      <c r="C70" s="35"/>
      <c r="D70" s="35"/>
      <c r="E70" s="36"/>
      <c r="F70" s="35"/>
      <c r="G70" s="52"/>
      <c r="H70" s="56"/>
    </row>
    <row r="71" spans="1:8" x14ac:dyDescent="0.2">
      <c r="A71" s="61"/>
      <c r="B71" s="37"/>
      <c r="C71" s="35"/>
      <c r="D71" s="35"/>
      <c r="E71" s="36"/>
      <c r="F71" s="35"/>
      <c r="G71" s="52"/>
      <c r="H71" s="56"/>
    </row>
    <row r="72" spans="1:8" x14ac:dyDescent="0.2">
      <c r="A72" s="61"/>
      <c r="B72" s="37"/>
      <c r="C72" s="35"/>
      <c r="D72" s="35"/>
      <c r="E72" s="36"/>
      <c r="F72" s="35"/>
      <c r="G72" s="52"/>
      <c r="H72" s="56"/>
    </row>
    <row r="73" spans="1:8" x14ac:dyDescent="0.2">
      <c r="C73" s="35"/>
      <c r="D73" s="35"/>
      <c r="E73" s="36"/>
      <c r="F73" s="35"/>
      <c r="G73" s="52"/>
      <c r="H73" s="56"/>
    </row>
    <row r="74" spans="1:8" x14ac:dyDescent="0.2">
      <c r="C74" s="35"/>
      <c r="D74" s="36"/>
      <c r="H74" s="56"/>
    </row>
    <row r="75" spans="1:8" x14ac:dyDescent="0.2">
      <c r="A75" s="62"/>
      <c r="C75" s="35"/>
      <c r="D75" s="36"/>
      <c r="H75" s="47"/>
    </row>
    <row r="76" spans="1:8" x14ac:dyDescent="0.2">
      <c r="A76" s="62"/>
      <c r="C76" s="35"/>
      <c r="D76" s="36"/>
      <c r="H76" s="47"/>
    </row>
    <row r="77" spans="1:8" x14ac:dyDescent="0.2">
      <c r="A77" s="63"/>
      <c r="B77" s="47"/>
      <c r="C77" s="64"/>
      <c r="D77" s="65"/>
      <c r="E77" s="47"/>
      <c r="F77" s="47"/>
      <c r="G77" s="47"/>
    </row>
    <row r="78" spans="1:8" x14ac:dyDescent="0.2">
      <c r="A78" s="66"/>
      <c r="B78" s="67"/>
      <c r="C78" s="68"/>
      <c r="D78" s="47"/>
      <c r="E78" s="47"/>
      <c r="F78" s="47"/>
      <c r="G78" s="47"/>
    </row>
    <row r="79" spans="1:8" x14ac:dyDescent="0.2">
      <c r="A79" s="66"/>
      <c r="B79" s="69"/>
      <c r="C79" s="64"/>
      <c r="D79" s="47"/>
      <c r="E79" s="47"/>
      <c r="F79" s="47"/>
      <c r="G79" s="47"/>
    </row>
    <row r="80" spans="1:8" x14ac:dyDescent="0.2">
      <c r="A80" s="66"/>
      <c r="B80" s="69"/>
      <c r="C80" s="64"/>
      <c r="D80" s="47"/>
      <c r="E80" s="47"/>
      <c r="F80" s="47"/>
      <c r="G80" s="47"/>
    </row>
    <row r="81" spans="1:7" x14ac:dyDescent="0.2">
      <c r="A81" s="66"/>
      <c r="B81" s="69"/>
      <c r="C81" s="64"/>
      <c r="D81" s="47"/>
      <c r="E81" s="47"/>
      <c r="F81" s="47"/>
      <c r="G81" s="47"/>
    </row>
    <row r="82" spans="1:7" x14ac:dyDescent="0.2">
      <c r="A82" s="66"/>
      <c r="B82" s="69"/>
      <c r="C82" s="64"/>
      <c r="D82" s="47"/>
      <c r="E82" s="47"/>
      <c r="F82" s="47"/>
      <c r="G82" s="47"/>
    </row>
    <row r="83" spans="1:7" x14ac:dyDescent="0.2">
      <c r="A83" s="66"/>
      <c r="B83" s="47"/>
      <c r="C83" s="47"/>
      <c r="D83" s="70"/>
      <c r="E83" s="67"/>
      <c r="F83" s="67"/>
      <c r="G83" s="47"/>
    </row>
    <row r="84" spans="1:7" x14ac:dyDescent="0.2">
      <c r="A84" s="66"/>
      <c r="B84" s="69"/>
      <c r="C84" s="64"/>
      <c r="D84" s="56"/>
      <c r="E84" s="56"/>
      <c r="F84" s="56"/>
      <c r="G84" s="47"/>
    </row>
    <row r="85" spans="1:7" x14ac:dyDescent="0.2">
      <c r="A85" s="66"/>
      <c r="B85" s="69"/>
      <c r="C85" s="64"/>
      <c r="D85" s="56"/>
      <c r="E85" s="56"/>
      <c r="F85" s="56"/>
      <c r="G85" s="47"/>
    </row>
    <row r="86" spans="1:7" x14ac:dyDescent="0.2">
      <c r="A86" s="66"/>
      <c r="B86" s="69"/>
      <c r="C86" s="64"/>
      <c r="D86" s="56"/>
      <c r="E86" s="56"/>
      <c r="F86" s="56"/>
      <c r="G86" s="47"/>
    </row>
    <row r="87" spans="1:7" x14ac:dyDescent="0.2">
      <c r="A87" s="66"/>
      <c r="B87" s="69"/>
      <c r="C87" s="64"/>
      <c r="D87" s="56"/>
      <c r="E87" s="56"/>
      <c r="F87" s="56"/>
      <c r="G87" s="47"/>
    </row>
    <row r="88" spans="1:7" x14ac:dyDescent="0.2">
      <c r="A88" s="66"/>
      <c r="B88" s="47"/>
      <c r="C88" s="56"/>
      <c r="D88" s="56"/>
      <c r="E88" s="56"/>
      <c r="F88" s="56"/>
      <c r="G88" s="47"/>
    </row>
    <row r="89" spans="1:7" x14ac:dyDescent="0.2">
      <c r="A89" s="66"/>
      <c r="B89" s="47"/>
      <c r="C89" s="56"/>
      <c r="D89" s="56"/>
      <c r="E89" s="56"/>
      <c r="F89" s="56"/>
      <c r="G89" s="47"/>
    </row>
    <row r="90" spans="1:7" x14ac:dyDescent="0.2">
      <c r="C90" s="56"/>
      <c r="D90" s="56"/>
      <c r="E90" s="71"/>
      <c r="F90" s="71"/>
    </row>
    <row r="91" spans="1:7" x14ac:dyDescent="0.2">
      <c r="C91" s="56"/>
      <c r="D91" s="56"/>
      <c r="E91" s="71"/>
      <c r="F91" s="71"/>
    </row>
    <row r="92" spans="1:7" x14ac:dyDescent="0.2">
      <c r="C92" s="56"/>
      <c r="D92" s="56"/>
      <c r="E92" s="71"/>
      <c r="F92" s="71"/>
    </row>
    <row r="93" spans="1:7" x14ac:dyDescent="0.2">
      <c r="C93" s="56"/>
      <c r="D93" s="56"/>
      <c r="E93" s="71"/>
      <c r="F93" s="71"/>
    </row>
    <row r="94" spans="1:7" x14ac:dyDescent="0.2">
      <c r="C94" s="56"/>
      <c r="E94" s="71"/>
      <c r="F94" s="71"/>
    </row>
    <row r="95" spans="1:7" x14ac:dyDescent="0.2">
      <c r="C95" s="56"/>
      <c r="E95" s="71"/>
      <c r="F95" s="71"/>
    </row>
    <row r="96" spans="1:7" x14ac:dyDescent="0.2">
      <c r="C96" s="56"/>
      <c r="D96" s="56"/>
      <c r="E96" s="71"/>
      <c r="F96" s="71"/>
    </row>
    <row r="97" spans="2:6" x14ac:dyDescent="0.2">
      <c r="C97" s="56"/>
      <c r="D97" s="56"/>
      <c r="E97" s="71"/>
      <c r="F97" s="71"/>
    </row>
    <row r="98" spans="2:6" x14ac:dyDescent="0.2">
      <c r="C98" s="56"/>
      <c r="D98" s="56"/>
      <c r="E98" s="71"/>
      <c r="F98" s="71"/>
    </row>
    <row r="99" spans="2:6" x14ac:dyDescent="0.2">
      <c r="C99" s="56"/>
      <c r="D99" s="56"/>
      <c r="E99" s="71"/>
      <c r="F99" s="71"/>
    </row>
    <row r="100" spans="2:6" x14ac:dyDescent="0.2">
      <c r="C100" s="56"/>
      <c r="D100" s="56"/>
      <c r="E100" s="71"/>
      <c r="F100" s="71"/>
    </row>
    <row r="101" spans="2:6" x14ac:dyDescent="0.2">
      <c r="C101" s="56"/>
      <c r="D101" s="56"/>
      <c r="E101" s="71"/>
      <c r="F101" s="71"/>
    </row>
    <row r="102" spans="2:6" x14ac:dyDescent="0.2">
      <c r="C102" s="56"/>
      <c r="D102" s="56"/>
      <c r="E102" s="71"/>
      <c r="F102" s="71"/>
    </row>
    <row r="103" spans="2:6" x14ac:dyDescent="0.2">
      <c r="C103" s="56"/>
      <c r="D103" s="56"/>
      <c r="E103" s="71"/>
      <c r="F103" s="71"/>
    </row>
    <row r="104" spans="2:6" x14ac:dyDescent="0.2">
      <c r="C104" s="56"/>
      <c r="D104" s="56"/>
      <c r="E104" s="71"/>
      <c r="F104" s="71"/>
    </row>
    <row r="105" spans="2:6" x14ac:dyDescent="0.2">
      <c r="C105" s="56"/>
      <c r="D105" s="56"/>
      <c r="E105" s="71"/>
      <c r="F105" s="71"/>
    </row>
    <row r="106" spans="2:6" x14ac:dyDescent="0.2">
      <c r="C106" s="56"/>
    </row>
    <row r="107" spans="2:6" x14ac:dyDescent="0.2">
      <c r="C107" s="56"/>
    </row>
    <row r="108" spans="2:6" ht="13.5" thickBot="1" x14ac:dyDescent="0.25">
      <c r="B108" s="72"/>
      <c r="C108" s="72"/>
      <c r="D108" s="72"/>
      <c r="E108" s="72"/>
    </row>
    <row r="109" spans="2:6" x14ac:dyDescent="0.2">
      <c r="B109" s="71"/>
      <c r="C109" s="71"/>
      <c r="D109" s="71"/>
      <c r="E109" s="71"/>
    </row>
    <row r="110" spans="2:6" x14ac:dyDescent="0.2">
      <c r="B110" s="71"/>
      <c r="C110" s="71"/>
      <c r="D110" s="71"/>
      <c r="E110" s="71"/>
    </row>
    <row r="111" spans="2:6" x14ac:dyDescent="0.2">
      <c r="B111" s="71"/>
      <c r="C111" s="71"/>
      <c r="D111" s="71"/>
      <c r="E111" s="71"/>
    </row>
    <row r="112" spans="2:6" x14ac:dyDescent="0.2">
      <c r="B112" s="71"/>
      <c r="C112" s="71"/>
      <c r="D112" s="71"/>
      <c r="E112" s="71"/>
    </row>
    <row r="113" spans="2:5" x14ac:dyDescent="0.2">
      <c r="B113" s="71"/>
      <c r="C113" s="71"/>
      <c r="D113" s="71"/>
      <c r="E113" s="71"/>
    </row>
    <row r="114" spans="2:5" x14ac:dyDescent="0.2">
      <c r="B114" s="71"/>
      <c r="C114" s="71"/>
      <c r="D114" s="71"/>
      <c r="E114" s="71"/>
    </row>
    <row r="115" spans="2:5" x14ac:dyDescent="0.2">
      <c r="B115" s="71"/>
      <c r="C115" s="71"/>
      <c r="D115" s="71"/>
      <c r="E115" s="71"/>
    </row>
    <row r="116" spans="2:5" x14ac:dyDescent="0.2">
      <c r="B116" s="71"/>
      <c r="C116" s="71"/>
      <c r="D116" s="71"/>
      <c r="E116" s="71"/>
    </row>
    <row r="117" spans="2:5" x14ac:dyDescent="0.2">
      <c r="B117" s="71"/>
      <c r="C117" s="71"/>
      <c r="D117" s="71"/>
      <c r="E117" s="71"/>
    </row>
    <row r="118" spans="2:5" x14ac:dyDescent="0.2">
      <c r="B118" s="71"/>
      <c r="C118" s="71"/>
      <c r="D118" s="71"/>
      <c r="E118" s="71"/>
    </row>
  </sheetData>
  <pageMargins left="0.7" right="0.7" top="0.75" bottom="0.75" header="0.3" footer="0.3"/>
  <pageSetup paperSize="9"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abSelected="1" topLeftCell="A25" zoomScale="70" zoomScaleNormal="70" workbookViewId="0">
      <selection activeCell="B22" sqref="B22:C55"/>
    </sheetView>
  </sheetViews>
  <sheetFormatPr baseColWidth="10" defaultColWidth="8.75" defaultRowHeight="12.75" x14ac:dyDescent="0.2"/>
  <cols>
    <col min="1" max="1" width="28.125" style="9" customWidth="1"/>
    <col min="2" max="2" width="9" style="11" bestFit="1" customWidth="1"/>
    <col min="3" max="3" width="11.875" style="11" bestFit="1" customWidth="1"/>
    <col min="4" max="5" width="6" style="11" bestFit="1" customWidth="1"/>
    <col min="6" max="8" width="11" style="11" bestFit="1" customWidth="1"/>
    <col min="9" max="9" width="12.125" style="11" bestFit="1" customWidth="1"/>
    <col min="10" max="10" width="12" style="11" bestFit="1" customWidth="1"/>
    <col min="11" max="11" width="12.125" style="11" bestFit="1" customWidth="1"/>
    <col min="12" max="12" width="13" style="11" bestFit="1" customWidth="1"/>
    <col min="13" max="13" width="14.875" style="11" bestFit="1" customWidth="1"/>
    <col min="14" max="14" width="13.75" style="11" bestFit="1" customWidth="1"/>
    <col min="15" max="15" width="14" style="11" customWidth="1"/>
    <col min="16" max="16" width="11.375" style="11" customWidth="1"/>
    <col min="17" max="17" width="10.375" style="11" bestFit="1" customWidth="1"/>
    <col min="18" max="16384" width="8.75" style="11"/>
  </cols>
  <sheetData>
    <row r="1" spans="1:20" s="3" customFormat="1" x14ac:dyDescent="0.2">
      <c r="A1" s="1" t="s">
        <v>0</v>
      </c>
      <c r="B1" s="2">
        <v>42275</v>
      </c>
    </row>
    <row r="2" spans="1:20" s="3" customFormat="1" x14ac:dyDescent="0.2">
      <c r="A2" s="1" t="s">
        <v>1</v>
      </c>
      <c r="B2" s="3">
        <v>78</v>
      </c>
      <c r="C2" s="4"/>
      <c r="E2" s="5" t="s">
        <v>2</v>
      </c>
    </row>
    <row r="3" spans="1:20" s="3" customFormat="1" ht="15" x14ac:dyDescent="0.3">
      <c r="A3" s="1" t="s">
        <v>3</v>
      </c>
      <c r="B3" s="3" t="s">
        <v>4</v>
      </c>
      <c r="D3" s="6" t="s">
        <v>5</v>
      </c>
      <c r="E3">
        <v>139792</v>
      </c>
      <c r="F3">
        <v>127912</v>
      </c>
    </row>
    <row r="4" spans="1:20" s="3" customFormat="1" ht="15" x14ac:dyDescent="0.3">
      <c r="A4" s="1"/>
      <c r="D4" s="6" t="s">
        <v>6</v>
      </c>
      <c r="E4" s="7">
        <v>252496</v>
      </c>
      <c r="F4" s="7">
        <v>281056</v>
      </c>
    </row>
    <row r="5" spans="1:20" s="3" customFormat="1" x14ac:dyDescent="0.2">
      <c r="A5" s="1"/>
      <c r="D5" s="8"/>
      <c r="E5" s="8"/>
      <c r="F5" s="8"/>
    </row>
    <row r="6" spans="1:20" ht="15" x14ac:dyDescent="0.3">
      <c r="B6" s="10"/>
      <c r="C6" s="10"/>
      <c r="D6" s="10"/>
      <c r="N6" s="12"/>
      <c r="O6" s="12"/>
      <c r="P6" s="12"/>
    </row>
    <row r="7" spans="1:20" ht="15" x14ac:dyDescent="0.3">
      <c r="A7" s="13" t="s">
        <v>7</v>
      </c>
      <c r="B7" s="14" t="s">
        <v>8</v>
      </c>
      <c r="C7" s="15" t="s">
        <v>9</v>
      </c>
      <c r="D7" s="15"/>
      <c r="E7" s="16" t="s">
        <v>10</v>
      </c>
      <c r="F7" s="17" t="s">
        <v>11</v>
      </c>
      <c r="G7" s="18" t="s">
        <v>12</v>
      </c>
      <c r="H7" s="18" t="s">
        <v>13</v>
      </c>
      <c r="N7" s="12"/>
      <c r="O7" s="12"/>
      <c r="P7" s="12"/>
    </row>
    <row r="8" spans="1:20" ht="15" x14ac:dyDescent="0.3">
      <c r="A8" s="77">
        <v>0</v>
      </c>
      <c r="B8" s="18">
        <v>0</v>
      </c>
      <c r="C8">
        <v>0.05</v>
      </c>
      <c r="D8">
        <v>0.05</v>
      </c>
      <c r="E8" s="19">
        <f t="shared" ref="E8:E13" si="0">AVERAGE(C8:D8)</f>
        <v>0.05</v>
      </c>
      <c r="F8" s="20"/>
      <c r="G8" s="18"/>
      <c r="H8" s="18"/>
      <c r="N8" s="12"/>
      <c r="O8" s="12"/>
      <c r="P8" s="12"/>
    </row>
    <row r="9" spans="1:20" ht="15" x14ac:dyDescent="0.3">
      <c r="A9" s="77">
        <v>3</v>
      </c>
      <c r="B9" s="20">
        <f>A9/23</f>
        <v>0.13043478260869565</v>
      </c>
      <c r="C9">
        <v>7.4999999999999997E-2</v>
      </c>
      <c r="D9">
        <v>7.0999999999999994E-2</v>
      </c>
      <c r="E9" s="19">
        <f t="shared" si="0"/>
        <v>7.2999999999999995E-2</v>
      </c>
      <c r="F9" s="20">
        <f>(E9-$E$8)</f>
        <v>2.2999999999999993E-2</v>
      </c>
      <c r="G9" s="20">
        <f>LOG(B9)</f>
        <v>-0.88460658129793046</v>
      </c>
      <c r="H9" s="20">
        <f>LOG(F9)</f>
        <v>-1.6382721639824072</v>
      </c>
      <c r="N9" s="12"/>
      <c r="O9" s="12"/>
      <c r="P9" s="12"/>
    </row>
    <row r="10" spans="1:20" ht="15" x14ac:dyDescent="0.3">
      <c r="A10" s="77">
        <v>9.74</v>
      </c>
      <c r="B10" s="20">
        <f t="shared" ref="B10:B13" si="1">A10/23</f>
        <v>0.42347826086956525</v>
      </c>
      <c r="C10">
        <v>0.13900000000000001</v>
      </c>
      <c r="D10">
        <v>0.14000000000000001</v>
      </c>
      <c r="E10" s="19">
        <f t="shared" si="0"/>
        <v>0.13950000000000001</v>
      </c>
      <c r="F10" s="20">
        <f>(E10-$E$8)</f>
        <v>8.950000000000001E-2</v>
      </c>
      <c r="G10" s="20">
        <f>LOG(B10)</f>
        <v>-0.37316887913897734</v>
      </c>
      <c r="H10" s="20">
        <f>LOG(F10)</f>
        <v>-1.0481769646840879</v>
      </c>
      <c r="N10" s="12"/>
      <c r="O10" s="12"/>
      <c r="P10" s="12"/>
    </row>
    <row r="11" spans="1:20" ht="15" x14ac:dyDescent="0.3">
      <c r="A11" s="77">
        <v>29.8</v>
      </c>
      <c r="B11" s="20">
        <f t="shared" si="1"/>
        <v>1.2956521739130435</v>
      </c>
      <c r="C11">
        <v>0.32600000000000001</v>
      </c>
      <c r="D11">
        <v>0.32800000000000001</v>
      </c>
      <c r="E11" s="19">
        <f t="shared" si="0"/>
        <v>0.32700000000000001</v>
      </c>
      <c r="F11" s="20">
        <f>(E11-$E$8)</f>
        <v>0.27700000000000002</v>
      </c>
      <c r="G11" s="20">
        <f>LOG(B11)</f>
        <v>0.11248842805866238</v>
      </c>
      <c r="H11" s="20">
        <f>LOG(F11)</f>
        <v>-0.55752023093555136</v>
      </c>
      <c r="N11" s="12"/>
      <c r="O11" s="12"/>
      <c r="P11" s="12"/>
      <c r="Q11" s="12"/>
      <c r="R11" s="12"/>
      <c r="S11" s="12"/>
      <c r="T11" s="12"/>
    </row>
    <row r="12" spans="1:20" ht="15" x14ac:dyDescent="0.3">
      <c r="A12" s="77">
        <v>104</v>
      </c>
      <c r="B12" s="20">
        <f t="shared" si="1"/>
        <v>4.5217391304347823</v>
      </c>
      <c r="C12">
        <v>0.997</v>
      </c>
      <c r="D12">
        <v>1.0189999999999999</v>
      </c>
      <c r="E12" s="19">
        <f t="shared" si="0"/>
        <v>1.008</v>
      </c>
      <c r="F12" s="20">
        <f>(E12-$E$8)</f>
        <v>0.95799999999999996</v>
      </c>
      <c r="G12" s="20">
        <f>LOG(B12)</f>
        <v>0.65530550328118742</v>
      </c>
      <c r="H12" s="20">
        <f>LOG(F12)</f>
        <v>-1.8634490921455603E-2</v>
      </c>
      <c r="N12" s="12"/>
      <c r="O12" s="12"/>
      <c r="P12" s="12"/>
      <c r="Q12" s="12"/>
      <c r="R12" s="12"/>
      <c r="S12" s="12"/>
      <c r="T12" s="12"/>
    </row>
    <row r="13" spans="1:20" ht="15" x14ac:dyDescent="0.3">
      <c r="A13" s="77">
        <v>207</v>
      </c>
      <c r="B13" s="20">
        <f t="shared" si="1"/>
        <v>9</v>
      </c>
      <c r="C13">
        <v>1.9079999999999999</v>
      </c>
      <c r="D13">
        <v>1.9630000000000001</v>
      </c>
      <c r="E13" s="19">
        <f t="shared" si="0"/>
        <v>1.9355</v>
      </c>
      <c r="F13" s="20">
        <f>(E13-$E$8)</f>
        <v>1.8855</v>
      </c>
      <c r="G13" s="20">
        <f>LOG(B13)</f>
        <v>0.95424250943932487</v>
      </c>
      <c r="H13" s="20">
        <f>LOG(F13)</f>
        <v>0.27542653674163897</v>
      </c>
      <c r="N13" s="12"/>
    </row>
    <row r="14" spans="1:20" ht="15" x14ac:dyDescent="0.3">
      <c r="N14" s="12"/>
    </row>
    <row r="15" spans="1:20" ht="15" x14ac:dyDescent="0.3">
      <c r="A15" s="13" t="s">
        <v>14</v>
      </c>
      <c r="B15" s="19">
        <f>SLOPE(H9:H13,G9:G13)</f>
        <v>1.0332999493883517</v>
      </c>
      <c r="N15" s="12"/>
    </row>
    <row r="16" spans="1:20" ht="15" x14ac:dyDescent="0.25">
      <c r="A16" s="13" t="s">
        <v>15</v>
      </c>
      <c r="B16" s="19">
        <f>INTERCEPT(H9:H13,G9:G13)</f>
        <v>-0.69337963225450272</v>
      </c>
      <c r="C16" s="21"/>
      <c r="G16" s="21"/>
      <c r="H16" s="21"/>
    </row>
    <row r="17" spans="1:17" ht="15" x14ac:dyDescent="0.3">
      <c r="B17" s="12"/>
      <c r="C17" s="12"/>
      <c r="D17" s="12"/>
      <c r="E17" s="12"/>
      <c r="F17" s="12"/>
      <c r="G17" s="12"/>
    </row>
    <row r="18" spans="1:17" ht="15" x14ac:dyDescent="0.3">
      <c r="B18" s="12"/>
      <c r="C18" s="12"/>
      <c r="D18" s="12"/>
      <c r="E18" s="12"/>
      <c r="F18" s="12"/>
      <c r="G18" s="12"/>
    </row>
    <row r="19" spans="1:17" ht="23.25" x14ac:dyDescent="0.35">
      <c r="A19" s="22" t="s">
        <v>16</v>
      </c>
      <c r="B19" s="23"/>
      <c r="C19" s="23"/>
      <c r="K19" s="24"/>
      <c r="L19" s="25" t="s">
        <v>17</v>
      </c>
      <c r="M19" s="26"/>
    </row>
    <row r="20" spans="1:17" s="25" customFormat="1" x14ac:dyDescent="0.2">
      <c r="A20" s="27" t="s">
        <v>18</v>
      </c>
      <c r="B20" s="17" t="s">
        <v>19</v>
      </c>
      <c r="C20" s="17" t="s">
        <v>19</v>
      </c>
      <c r="D20" s="17" t="s">
        <v>20</v>
      </c>
      <c r="E20" s="28" t="s">
        <v>21</v>
      </c>
      <c r="F20" s="29" t="s">
        <v>13</v>
      </c>
      <c r="G20" s="29" t="s">
        <v>22</v>
      </c>
      <c r="H20" s="29" t="s">
        <v>23</v>
      </c>
      <c r="I20" s="17" t="s">
        <v>24</v>
      </c>
      <c r="J20" s="29" t="s">
        <v>25</v>
      </c>
      <c r="K20" s="29" t="s">
        <v>26</v>
      </c>
      <c r="L20" s="29" t="s">
        <v>27</v>
      </c>
      <c r="M20" s="30" t="s">
        <v>28</v>
      </c>
    </row>
    <row r="21" spans="1:17" s="32" customFormat="1" x14ac:dyDescent="0.2">
      <c r="A21" s="31"/>
      <c r="L21" s="33"/>
      <c r="M21" s="34"/>
    </row>
    <row r="22" spans="1:17" ht="15" x14ac:dyDescent="0.3">
      <c r="A22" s="9" t="s">
        <v>29</v>
      </c>
      <c r="B22">
        <v>0.75700000000000001</v>
      </c>
      <c r="C22">
        <v>0.749</v>
      </c>
      <c r="D22" s="35">
        <f t="shared" ref="D22:D27" si="2">AVERAGE(B22:C22)</f>
        <v>0.753</v>
      </c>
      <c r="E22" s="35">
        <f t="shared" ref="E22:E27" si="3">D22-E$8</f>
        <v>0.70299999999999996</v>
      </c>
      <c r="F22" s="35">
        <f>LOG(E22)</f>
        <v>-0.15304467498017607</v>
      </c>
      <c r="G22" s="36">
        <f>(F22-$B$16)/$B$15</f>
        <v>0.52292169141609934</v>
      </c>
      <c r="H22" s="36">
        <f>10^G22</f>
        <v>3.3336629734050014</v>
      </c>
      <c r="I22" s="37">
        <v>500</v>
      </c>
      <c r="J22" s="38">
        <f>(H22*I22)</f>
        <v>1666.8314867025008</v>
      </c>
      <c r="K22" s="38">
        <f>(0.05*J22/1000)*1000</f>
        <v>83.341574335125046</v>
      </c>
      <c r="L22" s="39">
        <f>K22+K40+K50</f>
        <v>85.447586767405198</v>
      </c>
      <c r="M22" s="40">
        <f>(L22*1000000/50000)/1000</f>
        <v>1.7089517353481041</v>
      </c>
      <c r="N22" s="41"/>
    </row>
    <row r="23" spans="1:17" ht="15" x14ac:dyDescent="0.3">
      <c r="B23">
        <v>0.79500000000000004</v>
      </c>
      <c r="C23">
        <v>0.70699999999999996</v>
      </c>
      <c r="D23" s="35">
        <f t="shared" si="2"/>
        <v>0.751</v>
      </c>
      <c r="E23" s="35">
        <f t="shared" si="3"/>
        <v>0.70099999999999996</v>
      </c>
      <c r="F23" s="35">
        <f t="shared" ref="F23:F27" si="4">LOG(E23)</f>
        <v>-0.15428198203334137</v>
      </c>
      <c r="G23" s="36">
        <f t="shared" ref="G23:G27" si="5">(F23-$B$16)/$B$15</f>
        <v>0.52172425880817386</v>
      </c>
      <c r="H23" s="36">
        <f t="shared" ref="H23:H27" si="6">10^G23</f>
        <v>3.3244840893956256</v>
      </c>
      <c r="I23" s="37">
        <v>500</v>
      </c>
      <c r="J23" s="38">
        <f t="shared" ref="J23:J27" si="7">(H23*I23)</f>
        <v>1662.2420446978128</v>
      </c>
      <c r="K23" s="38">
        <f t="shared" ref="K23:K27" si="8">(0.05*J23/1000)*1000</f>
        <v>83.112102234890642</v>
      </c>
      <c r="L23" s="39">
        <f>K23+K41+K51</f>
        <v>85.077797107844574</v>
      </c>
      <c r="M23" s="40">
        <f t="shared" ref="M23:M27" si="9">(L23*1000000/50000)/1000</f>
        <v>1.7015559421568915</v>
      </c>
      <c r="N23" s="41"/>
    </row>
    <row r="24" spans="1:17" ht="15" x14ac:dyDescent="0.3">
      <c r="B24">
        <v>0.751</v>
      </c>
      <c r="C24">
        <v>0.73899999999999999</v>
      </c>
      <c r="D24" s="35">
        <f t="shared" si="2"/>
        <v>0.745</v>
      </c>
      <c r="E24" s="35">
        <f t="shared" si="3"/>
        <v>0.69499999999999995</v>
      </c>
      <c r="F24" s="35">
        <f t="shared" si="4"/>
        <v>-0.15801519540988615</v>
      </c>
      <c r="G24" s="36">
        <f t="shared" si="5"/>
        <v>0.51811135494733984</v>
      </c>
      <c r="H24" s="36">
        <f t="shared" si="6"/>
        <v>3.2969423634150465</v>
      </c>
      <c r="I24" s="37">
        <v>500</v>
      </c>
      <c r="J24" s="38">
        <f t="shared" si="7"/>
        <v>1648.4711817075233</v>
      </c>
      <c r="K24" s="38">
        <f t="shared" si="8"/>
        <v>82.423559085376169</v>
      </c>
      <c r="L24" s="39">
        <f t="shared" ref="L24:L27" si="10">K24+K42+K52</f>
        <v>84.334736143571376</v>
      </c>
      <c r="M24" s="40">
        <f t="shared" si="9"/>
        <v>1.6866947228714275</v>
      </c>
      <c r="N24" s="41"/>
    </row>
    <row r="25" spans="1:17" ht="15" x14ac:dyDescent="0.3">
      <c r="A25" s="9" t="s">
        <v>30</v>
      </c>
      <c r="B25">
        <v>0.66</v>
      </c>
      <c r="C25">
        <v>0.67900000000000005</v>
      </c>
      <c r="D25" s="35">
        <f t="shared" si="2"/>
        <v>0.66949999999999998</v>
      </c>
      <c r="E25" s="35">
        <f t="shared" si="3"/>
        <v>0.61949999999999994</v>
      </c>
      <c r="F25" s="35">
        <f t="shared" si="4"/>
        <v>-0.20795868928791778</v>
      </c>
      <c r="G25" s="36">
        <f t="shared" si="5"/>
        <v>0.4697773799891537</v>
      </c>
      <c r="H25" s="36">
        <f t="shared" si="6"/>
        <v>2.9496968199998426</v>
      </c>
      <c r="I25" s="37">
        <v>500</v>
      </c>
      <c r="J25" s="38">
        <f t="shared" si="7"/>
        <v>1474.8484099999214</v>
      </c>
      <c r="K25" s="38">
        <f t="shared" si="8"/>
        <v>73.742420499996072</v>
      </c>
      <c r="L25" s="39">
        <f t="shared" si="10"/>
        <v>79.031667678614156</v>
      </c>
      <c r="M25" s="40">
        <f t="shared" si="9"/>
        <v>1.5806333535722832</v>
      </c>
      <c r="N25" s="41"/>
    </row>
    <row r="26" spans="1:17" ht="15" x14ac:dyDescent="0.3">
      <c r="B26">
        <v>0.66</v>
      </c>
      <c r="C26">
        <v>0.63900000000000001</v>
      </c>
      <c r="D26" s="35">
        <f t="shared" si="2"/>
        <v>0.64949999999999997</v>
      </c>
      <c r="E26" s="35">
        <f t="shared" si="3"/>
        <v>0.59949999999999992</v>
      </c>
      <c r="F26" s="35">
        <f t="shared" si="4"/>
        <v>-0.22221081256513259</v>
      </c>
      <c r="G26" s="36">
        <f t="shared" si="5"/>
        <v>0.45598455701877494</v>
      </c>
      <c r="H26" s="36">
        <f t="shared" si="6"/>
        <v>2.8574889327527564</v>
      </c>
      <c r="I26" s="37">
        <v>500</v>
      </c>
      <c r="J26" s="38">
        <f t="shared" si="7"/>
        <v>1428.7444663763781</v>
      </c>
      <c r="K26" s="38">
        <f t="shared" si="8"/>
        <v>71.437223318818909</v>
      </c>
      <c r="L26" s="39">
        <f t="shared" si="10"/>
        <v>76.270843961745257</v>
      </c>
      <c r="M26" s="40">
        <f t="shared" si="9"/>
        <v>1.5254168792349052</v>
      </c>
      <c r="N26" s="41"/>
    </row>
    <row r="27" spans="1:17" ht="15" x14ac:dyDescent="0.3">
      <c r="B27">
        <v>0.65800000000000003</v>
      </c>
      <c r="C27">
        <v>0.63700000000000001</v>
      </c>
      <c r="D27" s="35">
        <f t="shared" si="2"/>
        <v>0.64749999999999996</v>
      </c>
      <c r="E27" s="35">
        <f t="shared" si="3"/>
        <v>0.59749999999999992</v>
      </c>
      <c r="F27" s="35">
        <f t="shared" si="4"/>
        <v>-0.22366209037982476</v>
      </c>
      <c r="G27" s="36">
        <f t="shared" si="5"/>
        <v>0.4545800492419661</v>
      </c>
      <c r="H27" s="36">
        <f t="shared" si="6"/>
        <v>2.8482627441271222</v>
      </c>
      <c r="I27" s="37">
        <v>500</v>
      </c>
      <c r="J27" s="38">
        <f t="shared" si="7"/>
        <v>1424.131372063561</v>
      </c>
      <c r="K27" s="38">
        <f t="shared" si="8"/>
        <v>71.206568603178056</v>
      </c>
      <c r="L27" s="39">
        <f t="shared" si="10"/>
        <v>76.985130545065047</v>
      </c>
      <c r="M27" s="40">
        <f t="shared" si="9"/>
        <v>1.5397026109013008</v>
      </c>
      <c r="N27" s="41"/>
    </row>
    <row r="28" spans="1:17" ht="23.25" x14ac:dyDescent="0.35">
      <c r="A28" s="22" t="s">
        <v>16</v>
      </c>
      <c r="B28" s="73"/>
      <c r="C28" s="73"/>
      <c r="I28" s="37"/>
      <c r="J28" s="37"/>
      <c r="K28" s="42"/>
      <c r="L28" s="25" t="s">
        <v>17</v>
      </c>
      <c r="M28" s="26"/>
    </row>
    <row r="29" spans="1:17" s="25" customFormat="1" x14ac:dyDescent="0.2">
      <c r="A29" s="27" t="s">
        <v>18</v>
      </c>
      <c r="B29" s="74" t="s">
        <v>19</v>
      </c>
      <c r="C29" s="74" t="s">
        <v>19</v>
      </c>
      <c r="D29" s="17" t="s">
        <v>20</v>
      </c>
      <c r="E29" s="28" t="s">
        <v>21</v>
      </c>
      <c r="F29" s="29" t="s">
        <v>13</v>
      </c>
      <c r="G29" s="29" t="s">
        <v>22</v>
      </c>
      <c r="H29" s="29" t="s">
        <v>23</v>
      </c>
      <c r="I29" s="28" t="s">
        <v>24</v>
      </c>
      <c r="J29" s="43" t="s">
        <v>25</v>
      </c>
      <c r="K29" s="43" t="s">
        <v>26</v>
      </c>
      <c r="L29" s="29" t="s">
        <v>27</v>
      </c>
      <c r="M29" s="30" t="s">
        <v>28</v>
      </c>
    </row>
    <row r="30" spans="1:17" s="32" customFormat="1" x14ac:dyDescent="0.2">
      <c r="A30" s="31"/>
      <c r="B30" s="75"/>
      <c r="C30" s="75"/>
      <c r="L30" s="33"/>
      <c r="M30" s="34"/>
    </row>
    <row r="31" spans="1:17" ht="15" x14ac:dyDescent="0.3">
      <c r="A31" s="9" t="s">
        <v>29</v>
      </c>
      <c r="B31">
        <v>0.75700000000000001</v>
      </c>
      <c r="C31">
        <v>0.749</v>
      </c>
      <c r="D31" s="35">
        <f t="shared" ref="D31:D36" si="11">AVERAGE(B31:C31)</f>
        <v>0.753</v>
      </c>
      <c r="E31" s="35">
        <f t="shared" ref="E31:E36" si="12">D31-E$8</f>
        <v>0.70299999999999996</v>
      </c>
      <c r="F31" s="35">
        <f>LOG(E31)</f>
        <v>-0.15304467498017607</v>
      </c>
      <c r="G31" s="36">
        <f>(F31-$B$16)/$B$15</f>
        <v>0.52292169141609934</v>
      </c>
      <c r="H31" s="36">
        <f>10^G31</f>
        <v>3.3336629734050014</v>
      </c>
      <c r="I31" s="37">
        <v>500</v>
      </c>
      <c r="J31" s="38">
        <f>(H31*I31)</f>
        <v>1666.8314867025008</v>
      </c>
      <c r="K31" s="38">
        <f>(0.05*J31/1000)*1000</f>
        <v>83.341574335125046</v>
      </c>
      <c r="L31" s="39">
        <f>K31+K50</f>
        <v>84.47596223744948</v>
      </c>
      <c r="M31" s="40">
        <f>(L31*1000000/50000)/1000</f>
        <v>1.6895192447489897</v>
      </c>
      <c r="N31" s="44"/>
      <c r="Q31" s="12"/>
    </row>
    <row r="32" spans="1:17" ht="15" x14ac:dyDescent="0.3">
      <c r="B32">
        <v>0.79500000000000004</v>
      </c>
      <c r="C32">
        <v>0.70699999999999996</v>
      </c>
      <c r="D32" s="35">
        <f t="shared" si="11"/>
        <v>0.751</v>
      </c>
      <c r="E32" s="35">
        <f t="shared" si="12"/>
        <v>0.70099999999999996</v>
      </c>
      <c r="F32" s="35">
        <f t="shared" ref="F32:F36" si="13">LOG(E32)</f>
        <v>-0.15428198203334137</v>
      </c>
      <c r="G32" s="36">
        <f t="shared" ref="G32:G36" si="14">(F32-$B$16)/$B$15</f>
        <v>0.52172425880817386</v>
      </c>
      <c r="H32" s="36">
        <f t="shared" ref="H32:H36" si="15">10^G32</f>
        <v>3.3244840893956256</v>
      </c>
      <c r="I32" s="37">
        <v>500</v>
      </c>
      <c r="J32" s="38">
        <f t="shared" ref="J32:J36" si="16">(H32*I32)</f>
        <v>1662.2420446978128</v>
      </c>
      <c r="K32" s="38">
        <f t="shared" ref="K32:K36" si="17">(0.05*J32/1000)*1000</f>
        <v>83.112102234890642</v>
      </c>
      <c r="L32" s="39">
        <f>K32+K51</f>
        <v>84.254220460713128</v>
      </c>
      <c r="M32" s="40">
        <f t="shared" ref="M32:M36" si="18">(L32*1000000/50000)/1000</f>
        <v>1.6850844092142627</v>
      </c>
      <c r="N32" s="45"/>
      <c r="Q32" s="12"/>
    </row>
    <row r="33" spans="1:19" ht="15" x14ac:dyDescent="0.3">
      <c r="B33">
        <v>0.751</v>
      </c>
      <c r="C33">
        <v>0.73899999999999999</v>
      </c>
      <c r="D33" s="35">
        <f t="shared" si="11"/>
        <v>0.745</v>
      </c>
      <c r="E33" s="35">
        <f t="shared" si="12"/>
        <v>0.69499999999999995</v>
      </c>
      <c r="F33" s="35">
        <f t="shared" si="13"/>
        <v>-0.15801519540988615</v>
      </c>
      <c r="G33" s="36">
        <f t="shared" si="14"/>
        <v>0.51811135494733984</v>
      </c>
      <c r="H33" s="36">
        <f t="shared" si="15"/>
        <v>3.2969423634150465</v>
      </c>
      <c r="I33" s="37">
        <v>500</v>
      </c>
      <c r="J33" s="38">
        <f t="shared" si="16"/>
        <v>1648.4711817075233</v>
      </c>
      <c r="K33" s="38">
        <f t="shared" si="17"/>
        <v>82.423559085376169</v>
      </c>
      <c r="L33" s="39">
        <f t="shared" ref="L33:L36" si="19">K33+K52</f>
        <v>83.546348208561369</v>
      </c>
      <c r="M33" s="40">
        <f t="shared" si="18"/>
        <v>1.6709269641712277</v>
      </c>
      <c r="N33" s="45"/>
      <c r="Q33" s="12"/>
    </row>
    <row r="34" spans="1:19" ht="15" x14ac:dyDescent="0.3">
      <c r="A34" s="9" t="s">
        <v>30</v>
      </c>
      <c r="B34">
        <v>0.66</v>
      </c>
      <c r="C34">
        <v>0.67900000000000005</v>
      </c>
      <c r="D34" s="35">
        <f t="shared" si="11"/>
        <v>0.66949999999999998</v>
      </c>
      <c r="E34" s="35">
        <f t="shared" si="12"/>
        <v>0.61949999999999994</v>
      </c>
      <c r="F34" s="35">
        <f t="shared" si="13"/>
        <v>-0.20795868928791778</v>
      </c>
      <c r="G34" s="36">
        <f t="shared" si="14"/>
        <v>0.4697773799891537</v>
      </c>
      <c r="H34" s="36">
        <f t="shared" si="15"/>
        <v>2.9496968199998426</v>
      </c>
      <c r="I34" s="37">
        <v>500</v>
      </c>
      <c r="J34" s="38">
        <f t="shared" si="16"/>
        <v>1474.8484099999214</v>
      </c>
      <c r="K34" s="38">
        <f t="shared" si="17"/>
        <v>73.742420499996072</v>
      </c>
      <c r="L34" s="39">
        <f t="shared" si="19"/>
        <v>76.918941086009184</v>
      </c>
      <c r="M34" s="40">
        <f t="shared" si="18"/>
        <v>1.5383788217201839</v>
      </c>
      <c r="N34" s="45"/>
      <c r="Q34" s="12"/>
    </row>
    <row r="35" spans="1:19" ht="15" x14ac:dyDescent="0.3">
      <c r="B35">
        <v>0.66</v>
      </c>
      <c r="C35">
        <v>0.63900000000000001</v>
      </c>
      <c r="D35" s="35">
        <f t="shared" si="11"/>
        <v>0.64949999999999997</v>
      </c>
      <c r="E35" s="35">
        <f t="shared" si="12"/>
        <v>0.59949999999999992</v>
      </c>
      <c r="F35" s="35">
        <f t="shared" si="13"/>
        <v>-0.22221081256513259</v>
      </c>
      <c r="G35" s="36">
        <f t="shared" si="14"/>
        <v>0.45598455701877494</v>
      </c>
      <c r="H35" s="36">
        <f t="shared" si="15"/>
        <v>2.8574889327527564</v>
      </c>
      <c r="I35" s="37">
        <v>500</v>
      </c>
      <c r="J35" s="38">
        <f t="shared" si="16"/>
        <v>1428.7444663763781</v>
      </c>
      <c r="K35" s="38">
        <f t="shared" si="17"/>
        <v>71.437223318818909</v>
      </c>
      <c r="L35" s="39">
        <f t="shared" si="19"/>
        <v>74.378121814160323</v>
      </c>
      <c r="M35" s="40">
        <f t="shared" si="18"/>
        <v>1.4875624362832063</v>
      </c>
      <c r="N35" s="45"/>
      <c r="Q35" s="12"/>
      <c r="S35" s="12"/>
    </row>
    <row r="36" spans="1:19" ht="15" x14ac:dyDescent="0.3">
      <c r="B36">
        <v>0.65800000000000003</v>
      </c>
      <c r="C36">
        <v>0.63700000000000001</v>
      </c>
      <c r="D36" s="35">
        <f t="shared" si="11"/>
        <v>0.64749999999999996</v>
      </c>
      <c r="E36" s="35">
        <f t="shared" si="12"/>
        <v>0.59749999999999992</v>
      </c>
      <c r="F36" s="35">
        <f t="shared" si="13"/>
        <v>-0.22366209037982476</v>
      </c>
      <c r="G36" s="36">
        <f t="shared" si="14"/>
        <v>0.4545800492419661</v>
      </c>
      <c r="H36" s="36">
        <f t="shared" si="15"/>
        <v>2.8482627441271222</v>
      </c>
      <c r="I36" s="37">
        <v>500</v>
      </c>
      <c r="J36" s="38">
        <f t="shared" si="16"/>
        <v>1424.131372063561</v>
      </c>
      <c r="K36" s="38">
        <f t="shared" si="17"/>
        <v>71.206568603178056</v>
      </c>
      <c r="L36" s="39">
        <f t="shared" si="19"/>
        <v>74.804285473756394</v>
      </c>
      <c r="M36" s="40">
        <f t="shared" si="18"/>
        <v>1.4960857094751276</v>
      </c>
      <c r="N36" s="46"/>
      <c r="Q36" s="12"/>
      <c r="S36" s="12"/>
    </row>
    <row r="37" spans="1:19" ht="15" x14ac:dyDescent="0.3">
      <c r="B37" s="3"/>
      <c r="C37" s="3"/>
      <c r="I37" s="37"/>
      <c r="J37" s="37"/>
      <c r="K37" s="37"/>
      <c r="R37" s="12"/>
      <c r="S37" s="12"/>
    </row>
    <row r="38" spans="1:19" ht="23.25" x14ac:dyDescent="0.35">
      <c r="A38" s="22" t="s">
        <v>31</v>
      </c>
      <c r="B38" s="3"/>
      <c r="C38" s="3"/>
      <c r="E38" s="36"/>
      <c r="F38" s="35"/>
      <c r="H38" s="47"/>
      <c r="I38" s="37"/>
      <c r="J38" s="37"/>
      <c r="K38" s="37"/>
      <c r="M38" s="48" t="s">
        <v>32</v>
      </c>
      <c r="R38" s="12"/>
      <c r="S38" s="12"/>
    </row>
    <row r="39" spans="1:19" ht="15" x14ac:dyDescent="0.3">
      <c r="A39" s="27" t="s">
        <v>18</v>
      </c>
      <c r="B39" s="76" t="s">
        <v>19</v>
      </c>
      <c r="C39" s="76" t="s">
        <v>19</v>
      </c>
      <c r="D39" s="17" t="s">
        <v>20</v>
      </c>
      <c r="E39" s="28" t="s">
        <v>21</v>
      </c>
      <c r="F39" s="29" t="s">
        <v>13</v>
      </c>
      <c r="G39" s="29" t="s">
        <v>22</v>
      </c>
      <c r="H39" s="29" t="s">
        <v>23</v>
      </c>
      <c r="I39" s="28" t="s">
        <v>24</v>
      </c>
      <c r="J39" s="43" t="s">
        <v>25</v>
      </c>
      <c r="K39" s="43" t="s">
        <v>33</v>
      </c>
      <c r="L39" s="29" t="s">
        <v>34</v>
      </c>
      <c r="M39" s="25" t="s">
        <v>35</v>
      </c>
      <c r="N39" s="43" t="s">
        <v>36</v>
      </c>
      <c r="R39" s="12"/>
      <c r="S39" s="12"/>
    </row>
    <row r="40" spans="1:19" ht="15" x14ac:dyDescent="0.3">
      <c r="A40" s="9" t="s">
        <v>37</v>
      </c>
      <c r="B40">
        <v>0.16500000000000001</v>
      </c>
      <c r="C40">
        <v>0.17699999999999999</v>
      </c>
      <c r="D40" s="35">
        <f>AVERAGE(B40,C40)</f>
        <v>0.17099999999999999</v>
      </c>
      <c r="E40" s="35">
        <f t="shared" ref="E40:E45" si="20">D40-E$8</f>
        <v>0.12099999999999998</v>
      </c>
      <c r="F40" s="35">
        <f t="shared" ref="F40:F45" si="21">LOG(E40)</f>
        <v>-0.91721462968354994</v>
      </c>
      <c r="G40" s="36">
        <f t="shared" ref="G40:G45" si="22">(F40-$B$16)/$B$15</f>
        <v>-0.21662151204163263</v>
      </c>
      <c r="H40" s="35">
        <f t="shared" ref="H40:H45" si="23">10^G40</f>
        <v>0.60726533122232662</v>
      </c>
      <c r="I40" s="49">
        <v>16</v>
      </c>
      <c r="J40" s="50">
        <f t="shared" ref="J40:J45" si="24">H40*I40</f>
        <v>9.7162452995572259</v>
      </c>
      <c r="K40" s="38">
        <f>(0.1*J40/1000)*1000</f>
        <v>0.97162452995572268</v>
      </c>
      <c r="L40" s="51">
        <f>K40*100/L22</f>
        <v>1.137100024369978</v>
      </c>
      <c r="M40" s="52">
        <f>AVERAGE(L40:L42)</f>
        <v>1.0133198444730247</v>
      </c>
      <c r="N40" s="53">
        <f>STDEV(L40:L42)</f>
        <v>0.10847415210137362</v>
      </c>
      <c r="R40" s="12"/>
      <c r="S40" s="12"/>
    </row>
    <row r="41" spans="1:19" ht="15" x14ac:dyDescent="0.3">
      <c r="B41">
        <v>0.152</v>
      </c>
      <c r="C41">
        <v>0.152</v>
      </c>
      <c r="D41" s="35">
        <f>AVERAGE(B41,C41)</f>
        <v>0.152</v>
      </c>
      <c r="E41" s="35">
        <f t="shared" si="20"/>
        <v>0.10199999999999999</v>
      </c>
      <c r="F41" s="35">
        <f t="shared" si="21"/>
        <v>-0.99139982823808248</v>
      </c>
      <c r="G41" s="36">
        <f t="shared" si="22"/>
        <v>-0.28841595914137896</v>
      </c>
      <c r="H41" s="35">
        <f t="shared" si="23"/>
        <v>0.51473540445715138</v>
      </c>
      <c r="I41" s="49">
        <v>16</v>
      </c>
      <c r="J41" s="50">
        <f t="shared" si="24"/>
        <v>8.2357664713144221</v>
      </c>
      <c r="K41" s="38">
        <f t="shared" ref="K41:K45" si="25">(0.1*J41/1000)*1000</f>
        <v>0.8235766471314423</v>
      </c>
      <c r="L41" s="51">
        <f t="shared" ref="L41:L45" si="26">K41*100/L23</f>
        <v>0.96802770538061411</v>
      </c>
      <c r="M41" s="52"/>
      <c r="N41" s="53"/>
      <c r="R41" s="12"/>
      <c r="S41" s="12"/>
    </row>
    <row r="42" spans="1:19" s="25" customFormat="1" ht="15" x14ac:dyDescent="0.3">
      <c r="A42" s="9"/>
      <c r="B42">
        <v>0.153</v>
      </c>
      <c r="C42">
        <v>0.14199999999999999</v>
      </c>
      <c r="D42" s="35">
        <f>AVERAGE(B42,C42)</f>
        <v>0.14749999999999999</v>
      </c>
      <c r="E42" s="35">
        <f t="shared" si="20"/>
        <v>9.7499999999999989E-2</v>
      </c>
      <c r="F42" s="35">
        <f t="shared" si="21"/>
        <v>-1.0109953843014632</v>
      </c>
      <c r="G42" s="36">
        <f t="shared" si="22"/>
        <v>-0.30738001316555658</v>
      </c>
      <c r="H42" s="35">
        <f t="shared" si="23"/>
        <v>0.49274245938125244</v>
      </c>
      <c r="I42" s="49">
        <v>16</v>
      </c>
      <c r="J42" s="50">
        <f t="shared" si="24"/>
        <v>7.883879350100039</v>
      </c>
      <c r="K42" s="38">
        <f t="shared" si="25"/>
        <v>0.78838793501000393</v>
      </c>
      <c r="L42" s="51">
        <f t="shared" si="26"/>
        <v>0.93483180366848251</v>
      </c>
      <c r="M42" s="52"/>
      <c r="N42" s="53"/>
      <c r="R42" s="12"/>
      <c r="S42" s="12"/>
    </row>
    <row r="43" spans="1:19" ht="15" x14ac:dyDescent="0.3">
      <c r="A43" s="9" t="s">
        <v>38</v>
      </c>
      <c r="B43">
        <v>0.314</v>
      </c>
      <c r="C43">
        <v>0.32600000000000001</v>
      </c>
      <c r="D43" s="35">
        <f t="shared" ref="D43:D45" si="27">AVERAGE(B43,C43)</f>
        <v>0.32</v>
      </c>
      <c r="E43" s="35">
        <f t="shared" si="20"/>
        <v>0.27</v>
      </c>
      <c r="F43" s="35">
        <f t="shared" si="21"/>
        <v>-0.56863623584101264</v>
      </c>
      <c r="G43" s="36">
        <f t="shared" si="22"/>
        <v>0.12072331609745099</v>
      </c>
      <c r="H43" s="35">
        <f t="shared" si="23"/>
        <v>1.3204541203781046</v>
      </c>
      <c r="I43" s="49">
        <v>16</v>
      </c>
      <c r="J43" s="50">
        <f t="shared" si="24"/>
        <v>21.127265926049674</v>
      </c>
      <c r="K43" s="38">
        <f t="shared" si="25"/>
        <v>2.1127265926049676</v>
      </c>
      <c r="L43" s="51">
        <f t="shared" si="26"/>
        <v>2.6732658624849797</v>
      </c>
      <c r="M43" s="52">
        <f>AVERAGE(L43:L45)</f>
        <v>2.6625531379428296</v>
      </c>
      <c r="N43" s="53">
        <f>STDEV(L43:L45)</f>
        <v>0.17586148014276937</v>
      </c>
      <c r="R43" s="12"/>
      <c r="S43" s="12"/>
    </row>
    <row r="44" spans="1:19" ht="15" x14ac:dyDescent="0.3">
      <c r="A44" s="54"/>
      <c r="B44">
        <v>0.30099999999999999</v>
      </c>
      <c r="C44">
        <v>0.28100000000000003</v>
      </c>
      <c r="D44" s="35">
        <f t="shared" si="27"/>
        <v>0.29100000000000004</v>
      </c>
      <c r="E44" s="35">
        <f t="shared" si="20"/>
        <v>0.24100000000000005</v>
      </c>
      <c r="F44" s="35">
        <f t="shared" si="21"/>
        <v>-0.61798295742513154</v>
      </c>
      <c r="G44" s="36">
        <f t="shared" si="22"/>
        <v>7.2966881372636516E-2</v>
      </c>
      <c r="H44" s="35">
        <f t="shared" si="23"/>
        <v>1.1829513422405828</v>
      </c>
      <c r="I44" s="49">
        <v>16</v>
      </c>
      <c r="J44" s="50">
        <f t="shared" si="24"/>
        <v>18.927221475849326</v>
      </c>
      <c r="K44" s="38">
        <f t="shared" si="25"/>
        <v>1.8927221475849327</v>
      </c>
      <c r="L44" s="51">
        <f t="shared" si="26"/>
        <v>2.4815801809329066</v>
      </c>
      <c r="M44" s="52"/>
      <c r="N44" s="53"/>
    </row>
    <row r="45" spans="1:19" ht="15" x14ac:dyDescent="0.3">
      <c r="A45" s="55"/>
      <c r="B45">
        <v>0.32900000000000001</v>
      </c>
      <c r="C45">
        <v>0.32900000000000001</v>
      </c>
      <c r="D45" s="35">
        <f t="shared" si="27"/>
        <v>0.32900000000000001</v>
      </c>
      <c r="E45" s="35">
        <f t="shared" si="20"/>
        <v>0.27900000000000003</v>
      </c>
      <c r="F45" s="35">
        <f t="shared" si="21"/>
        <v>-0.55439579672640238</v>
      </c>
      <c r="G45" s="36">
        <f t="shared" si="22"/>
        <v>0.13450483144838049</v>
      </c>
      <c r="H45" s="35">
        <f t="shared" si="23"/>
        <v>1.3630281695679118</v>
      </c>
      <c r="I45" s="49">
        <v>16</v>
      </c>
      <c r="J45" s="50">
        <f t="shared" si="24"/>
        <v>21.808450713086589</v>
      </c>
      <c r="K45" s="38">
        <f t="shared" si="25"/>
        <v>2.1808450713086591</v>
      </c>
      <c r="L45" s="51">
        <f t="shared" si="26"/>
        <v>2.832813370410602</v>
      </c>
      <c r="M45" s="52"/>
      <c r="N45" s="53"/>
    </row>
    <row r="46" spans="1:19" x14ac:dyDescent="0.2">
      <c r="B46" s="3"/>
      <c r="C46" s="3"/>
      <c r="E46" s="36"/>
      <c r="F46" s="35"/>
      <c r="G46" s="52"/>
      <c r="H46" s="56"/>
      <c r="I46" s="37"/>
      <c r="J46" s="37"/>
      <c r="K46" s="37"/>
    </row>
    <row r="47" spans="1:19" x14ac:dyDescent="0.2">
      <c r="B47" s="3"/>
      <c r="C47" s="3"/>
      <c r="E47" s="36"/>
      <c r="F47" s="35"/>
      <c r="G47" s="52"/>
      <c r="H47" s="56"/>
      <c r="I47" s="37"/>
      <c r="J47" s="37"/>
      <c r="K47" s="37"/>
    </row>
    <row r="48" spans="1:19" ht="23.25" x14ac:dyDescent="0.35">
      <c r="A48" s="22" t="s">
        <v>39</v>
      </c>
      <c r="B48" s="3"/>
      <c r="C48" s="3"/>
      <c r="E48" s="36"/>
      <c r="F48" s="35"/>
      <c r="H48" s="47"/>
      <c r="I48" s="37"/>
      <c r="J48" s="37"/>
      <c r="K48" s="37"/>
      <c r="M48" s="48" t="s">
        <v>32</v>
      </c>
    </row>
    <row r="49" spans="1:25" x14ac:dyDescent="0.2">
      <c r="A49" s="27" t="s">
        <v>18</v>
      </c>
      <c r="B49" s="76" t="s">
        <v>19</v>
      </c>
      <c r="C49" s="76" t="s">
        <v>19</v>
      </c>
      <c r="D49" s="17" t="s">
        <v>20</v>
      </c>
      <c r="E49" s="28" t="s">
        <v>21</v>
      </c>
      <c r="F49" s="29" t="s">
        <v>13</v>
      </c>
      <c r="G49" s="29" t="s">
        <v>22</v>
      </c>
      <c r="H49" s="29" t="s">
        <v>23</v>
      </c>
      <c r="I49" s="28" t="s">
        <v>24</v>
      </c>
      <c r="J49" s="43" t="s">
        <v>25</v>
      </c>
      <c r="K49" s="43" t="s">
        <v>33</v>
      </c>
      <c r="L49" s="29" t="s">
        <v>34</v>
      </c>
      <c r="M49" s="25" t="s">
        <v>35</v>
      </c>
      <c r="N49" s="43" t="s">
        <v>36</v>
      </c>
      <c r="O49" s="11" t="s">
        <v>40</v>
      </c>
      <c r="P49" s="25" t="s">
        <v>35</v>
      </c>
      <c r="Q49" s="43" t="s">
        <v>36</v>
      </c>
    </row>
    <row r="50" spans="1:25" ht="15" x14ac:dyDescent="0.3">
      <c r="A50" s="9" t="s">
        <v>29</v>
      </c>
      <c r="B50">
        <v>0.182</v>
      </c>
      <c r="C50">
        <v>0.20200000000000001</v>
      </c>
      <c r="D50" s="35">
        <f t="shared" ref="D50:D52" si="28">AVERAGE(B50,C50)</f>
        <v>0.192</v>
      </c>
      <c r="E50" s="35">
        <f t="shared" ref="E50:E55" si="29">D50-E$8</f>
        <v>0.14200000000000002</v>
      </c>
      <c r="F50" s="35">
        <f t="shared" ref="F50:F55" si="30">LOG(E50)</f>
        <v>-0.8477116556169435</v>
      </c>
      <c r="G50" s="36">
        <f t="shared" ref="G50:G55" si="31">(F50-$B$16)/$B$15</f>
        <v>-0.14935839632412215</v>
      </c>
      <c r="H50" s="35">
        <f t="shared" ref="H50:H55" si="32">10^G50</f>
        <v>0.70899243895277497</v>
      </c>
      <c r="I50" s="49">
        <v>16</v>
      </c>
      <c r="J50" s="50">
        <f t="shared" ref="J50:J55" si="33">H50*I50</f>
        <v>11.3438790232444</v>
      </c>
      <c r="K50" s="38">
        <f>(0.1*J50/1000)*1000</f>
        <v>1.1343879023244401</v>
      </c>
      <c r="L50" s="51">
        <f t="shared" ref="L50:L55" si="34">K50*100/L31</f>
        <v>1.3428528924427554</v>
      </c>
      <c r="M50" s="52">
        <f>AVERAGE(L50:L52)</f>
        <v>1.3474421991955587</v>
      </c>
      <c r="N50" s="53">
        <f>STDEV(L50:L52)</f>
        <v>7.0518832814588485E-3</v>
      </c>
      <c r="O50" s="11">
        <f>L50/L40</f>
        <v>1.1809452674902341</v>
      </c>
      <c r="P50" s="52">
        <f>AVERAGE(O50:O52)</f>
        <v>1.3396254946716668</v>
      </c>
      <c r="Q50" s="53">
        <f>STDEV(O50:O52)</f>
        <v>0.13867840683954841</v>
      </c>
      <c r="S50" s="12"/>
      <c r="T50" s="12"/>
    </row>
    <row r="51" spans="1:25" ht="15" x14ac:dyDescent="0.3">
      <c r="B51">
        <v>0.191</v>
      </c>
      <c r="C51">
        <v>0.19500000000000001</v>
      </c>
      <c r="D51" s="35">
        <f t="shared" si="28"/>
        <v>0.193</v>
      </c>
      <c r="E51" s="35">
        <f t="shared" si="29"/>
        <v>0.14300000000000002</v>
      </c>
      <c r="F51" s="35">
        <f t="shared" si="30"/>
        <v>-0.84466396253493814</v>
      </c>
      <c r="G51" s="36">
        <f t="shared" si="31"/>
        <v>-0.14640892063334193</v>
      </c>
      <c r="H51" s="35">
        <f t="shared" si="32"/>
        <v>0.71382389113905309</v>
      </c>
      <c r="I51" s="49">
        <v>16</v>
      </c>
      <c r="J51" s="50">
        <f t="shared" si="33"/>
        <v>11.421182258224849</v>
      </c>
      <c r="K51" s="38">
        <f t="shared" ref="K51:K55" si="35">(0.1*J51/1000)*1000</f>
        <v>1.1421182258224849</v>
      </c>
      <c r="L51" s="51">
        <f t="shared" si="34"/>
        <v>1.3555620354413496</v>
      </c>
      <c r="M51" s="52"/>
      <c r="N51" s="53"/>
      <c r="O51" s="11">
        <f t="shared" ref="O51:O55" si="36">L51/L41</f>
        <v>1.4003339242324295</v>
      </c>
      <c r="P51" s="52"/>
      <c r="Q51" s="53"/>
      <c r="S51" s="12"/>
      <c r="T51" s="12"/>
    </row>
    <row r="52" spans="1:25" ht="15" x14ac:dyDescent="0.3">
      <c r="B52">
        <v>0.19</v>
      </c>
      <c r="C52">
        <v>0.191</v>
      </c>
      <c r="D52" s="35">
        <f t="shared" si="28"/>
        <v>0.1905</v>
      </c>
      <c r="E52" s="35">
        <f t="shared" si="29"/>
        <v>0.14050000000000001</v>
      </c>
      <c r="F52" s="35">
        <f t="shared" si="30"/>
        <v>-0.85232367575890122</v>
      </c>
      <c r="G52" s="36">
        <f t="shared" si="31"/>
        <v>-0.15382178582170969</v>
      </c>
      <c r="H52" s="35">
        <f t="shared" si="32"/>
        <v>0.70174320199075102</v>
      </c>
      <c r="I52" s="49">
        <v>16</v>
      </c>
      <c r="J52" s="50">
        <f t="shared" si="33"/>
        <v>11.227891231852016</v>
      </c>
      <c r="K52" s="38">
        <f t="shared" si="35"/>
        <v>1.1227891231852016</v>
      </c>
      <c r="L52" s="51">
        <f t="shared" si="34"/>
        <v>1.3439116697025715</v>
      </c>
      <c r="M52" s="52"/>
      <c r="N52" s="53"/>
      <c r="O52" s="11">
        <f t="shared" si="36"/>
        <v>1.4375972922923363</v>
      </c>
      <c r="P52" s="52"/>
      <c r="Q52" s="53"/>
      <c r="S52" s="12"/>
      <c r="T52" s="12"/>
    </row>
    <row r="53" spans="1:25" ht="15" x14ac:dyDescent="0.3">
      <c r="A53" s="9" t="s">
        <v>30</v>
      </c>
      <c r="B53">
        <v>0.45200000000000001</v>
      </c>
      <c r="C53">
        <v>0.47099999999999997</v>
      </c>
      <c r="D53" s="35">
        <f>AVERAGE(B53:C53)</f>
        <v>0.46150000000000002</v>
      </c>
      <c r="E53" s="35">
        <f t="shared" si="29"/>
        <v>0.41150000000000003</v>
      </c>
      <c r="F53" s="35">
        <f t="shared" si="30"/>
        <v>-0.38563016045171133</v>
      </c>
      <c r="G53" s="36">
        <f t="shared" si="31"/>
        <v>0.29783169154799594</v>
      </c>
      <c r="H53" s="35">
        <f t="shared" si="32"/>
        <v>1.9853253662581984</v>
      </c>
      <c r="I53" s="49">
        <v>16</v>
      </c>
      <c r="J53" s="50">
        <f t="shared" si="33"/>
        <v>31.765205860131175</v>
      </c>
      <c r="K53" s="38">
        <f t="shared" si="35"/>
        <v>3.1765205860131176</v>
      </c>
      <c r="L53" s="51">
        <f t="shared" si="34"/>
        <v>4.129698798714867</v>
      </c>
      <c r="M53" s="52">
        <f>AVERAGE(L53:L55)</f>
        <v>4.2977294786658566</v>
      </c>
      <c r="N53" s="53">
        <f>STDEV(L53:L55)</f>
        <v>0.45183589049500467</v>
      </c>
      <c r="O53" s="11">
        <f t="shared" si="36"/>
        <v>1.5448141004860756</v>
      </c>
      <c r="P53" s="52">
        <f>AVERAGE(O53:O55)</f>
        <v>1.6119771255241211</v>
      </c>
      <c r="Q53" s="53">
        <f>STDEV(O53:O55)</f>
        <v>7.8170868903428059E-2</v>
      </c>
      <c r="S53" s="12"/>
      <c r="T53" s="12"/>
    </row>
    <row r="54" spans="1:25" ht="15" x14ac:dyDescent="0.3">
      <c r="A54" s="54"/>
      <c r="B54">
        <v>0.439</v>
      </c>
      <c r="C54">
        <v>0.42099999999999999</v>
      </c>
      <c r="D54" s="35">
        <f>AVERAGE(B54:C54)</f>
        <v>0.43</v>
      </c>
      <c r="E54" s="35">
        <f t="shared" si="29"/>
        <v>0.38</v>
      </c>
      <c r="F54" s="35">
        <f t="shared" si="30"/>
        <v>-0.42021640338318983</v>
      </c>
      <c r="G54" s="36">
        <f t="shared" si="31"/>
        <v>0.26436005250267192</v>
      </c>
      <c r="H54" s="35">
        <f t="shared" si="32"/>
        <v>1.8380615595883869</v>
      </c>
      <c r="I54" s="49">
        <v>16</v>
      </c>
      <c r="J54" s="50">
        <f t="shared" si="33"/>
        <v>29.40898495341419</v>
      </c>
      <c r="K54" s="38">
        <f t="shared" si="35"/>
        <v>2.9408984953414192</v>
      </c>
      <c r="L54" s="51">
        <f t="shared" si="34"/>
        <v>3.9539832730510311</v>
      </c>
      <c r="M54" s="52"/>
      <c r="N54" s="53"/>
      <c r="O54" s="11">
        <f t="shared" si="36"/>
        <v>1.5933328704956857</v>
      </c>
      <c r="P54" s="52"/>
      <c r="Q54" s="53"/>
      <c r="S54" s="12"/>
      <c r="T54" s="12"/>
    </row>
    <row r="55" spans="1:25" ht="15" x14ac:dyDescent="0.3">
      <c r="A55" s="55"/>
      <c r="B55">
        <v>0.54400000000000004</v>
      </c>
      <c r="C55">
        <v>0.49199999999999999</v>
      </c>
      <c r="D55" s="35">
        <f>AVERAGE(B55:C55)</f>
        <v>0.51800000000000002</v>
      </c>
      <c r="E55" s="35">
        <f t="shared" si="29"/>
        <v>0.46800000000000003</v>
      </c>
      <c r="F55" s="35">
        <f t="shared" si="30"/>
        <v>-0.32975414692587596</v>
      </c>
      <c r="G55" s="36">
        <f t="shared" si="31"/>
        <v>0.35190700003795616</v>
      </c>
      <c r="H55" s="35">
        <f t="shared" si="32"/>
        <v>2.2485730441114637</v>
      </c>
      <c r="I55" s="49">
        <v>16</v>
      </c>
      <c r="J55" s="50">
        <f t="shared" si="33"/>
        <v>35.97716870578342</v>
      </c>
      <c r="K55" s="38">
        <f t="shared" si="35"/>
        <v>3.597716870578342</v>
      </c>
      <c r="L55" s="51">
        <f t="shared" si="34"/>
        <v>4.8095063642316722</v>
      </c>
      <c r="M55" s="52"/>
      <c r="N55" s="53"/>
      <c r="O55" s="11">
        <f t="shared" si="36"/>
        <v>1.6977844055906015</v>
      </c>
      <c r="P55" s="52"/>
      <c r="Q55" s="53"/>
      <c r="S55" s="12"/>
      <c r="T55" s="12"/>
      <c r="Y55" s="9"/>
    </row>
    <row r="56" spans="1:25" x14ac:dyDescent="0.2">
      <c r="D56" s="35"/>
      <c r="E56" s="36"/>
      <c r="F56" s="35"/>
      <c r="G56" s="52"/>
      <c r="H56" s="56"/>
    </row>
    <row r="57" spans="1:25" x14ac:dyDescent="0.2">
      <c r="B57" s="52"/>
      <c r="C57" s="52"/>
      <c r="D57" s="35"/>
      <c r="E57" s="36"/>
      <c r="F57" s="35"/>
      <c r="G57" s="52"/>
      <c r="H57" s="56"/>
      <c r="M57" s="11" t="s">
        <v>41</v>
      </c>
      <c r="N57" s="11" t="s">
        <v>42</v>
      </c>
      <c r="O57" s="43" t="s">
        <v>36</v>
      </c>
    </row>
    <row r="58" spans="1:25" ht="15" x14ac:dyDescent="0.3">
      <c r="C58" s="12"/>
      <c r="D58" s="12"/>
      <c r="E58" s="12"/>
      <c r="F58" s="12"/>
      <c r="G58" s="12"/>
      <c r="H58" s="56"/>
      <c r="M58" s="11" t="s">
        <v>29</v>
      </c>
      <c r="N58" s="52">
        <f>P50</f>
        <v>1.3396254946716668</v>
      </c>
      <c r="O58" s="52">
        <f>Q50</f>
        <v>0.13867840683954841</v>
      </c>
    </row>
    <row r="59" spans="1:25" ht="15" x14ac:dyDescent="0.3">
      <c r="D59" s="12"/>
      <c r="E59" s="12"/>
      <c r="G59" s="12"/>
      <c r="M59" s="11" t="s">
        <v>30</v>
      </c>
      <c r="N59" s="52">
        <f>P53</f>
        <v>1.6119771255241211</v>
      </c>
      <c r="O59" s="52">
        <f>Q53</f>
        <v>7.8170868903428059E-2</v>
      </c>
    </row>
    <row r="60" spans="1:25" x14ac:dyDescent="0.2">
      <c r="G60" s="52"/>
      <c r="H60" s="56"/>
    </row>
    <row r="61" spans="1:25" ht="15" x14ac:dyDescent="0.3">
      <c r="A61" s="57"/>
      <c r="D61" s="12"/>
      <c r="E61" s="12"/>
      <c r="F61" s="12"/>
      <c r="G61" s="52"/>
      <c r="H61" s="56"/>
    </row>
    <row r="62" spans="1:25" ht="15" x14ac:dyDescent="0.3">
      <c r="C62" s="35"/>
      <c r="D62" s="12"/>
      <c r="E62" s="12"/>
      <c r="F62" s="12"/>
      <c r="G62" s="52"/>
      <c r="H62" s="56"/>
    </row>
    <row r="63" spans="1:25" ht="15" x14ac:dyDescent="0.3">
      <c r="C63" s="35"/>
      <c r="D63" s="12"/>
      <c r="E63" s="12"/>
      <c r="F63" s="12"/>
      <c r="G63" s="52"/>
      <c r="H63" s="56"/>
    </row>
    <row r="64" spans="1:25" ht="13.5" thickBot="1" x14ac:dyDescent="0.25">
      <c r="B64" s="58" t="s">
        <v>20</v>
      </c>
      <c r="C64" s="59" t="s">
        <v>43</v>
      </c>
      <c r="D64" s="35"/>
      <c r="E64" s="36"/>
      <c r="F64" s="35"/>
      <c r="G64" s="52"/>
      <c r="H64" s="56"/>
    </row>
    <row r="65" spans="1:8" x14ac:dyDescent="0.2">
      <c r="A65" s="9" t="s">
        <v>37</v>
      </c>
      <c r="B65" s="52">
        <f>M40</f>
        <v>1.0133198444730247</v>
      </c>
      <c r="C65" s="52">
        <f>N40</f>
        <v>0.10847415210137362</v>
      </c>
      <c r="D65" s="35"/>
      <c r="E65" s="36"/>
      <c r="F65" s="35"/>
      <c r="G65" s="52"/>
      <c r="H65" s="56"/>
    </row>
    <row r="66" spans="1:8" x14ac:dyDescent="0.2">
      <c r="A66" s="9" t="s">
        <v>29</v>
      </c>
      <c r="B66" s="52">
        <f>M50</f>
        <v>1.3474421991955587</v>
      </c>
      <c r="C66" s="52">
        <f>N50</f>
        <v>7.0518832814588485E-3</v>
      </c>
      <c r="D66" s="35"/>
      <c r="E66" s="36"/>
      <c r="F66" s="35"/>
      <c r="G66" s="52"/>
      <c r="H66" s="56"/>
    </row>
    <row r="67" spans="1:8" x14ac:dyDescent="0.2">
      <c r="A67" s="9" t="s">
        <v>38</v>
      </c>
      <c r="B67" s="52">
        <f>M43</f>
        <v>2.6625531379428296</v>
      </c>
      <c r="C67" s="52">
        <f>N43</f>
        <v>0.17586148014276937</v>
      </c>
      <c r="D67" s="35"/>
      <c r="E67" s="36"/>
      <c r="F67" s="35"/>
      <c r="G67" s="52"/>
      <c r="H67" s="56"/>
    </row>
    <row r="68" spans="1:8" x14ac:dyDescent="0.2">
      <c r="A68" s="60" t="s">
        <v>30</v>
      </c>
      <c r="B68" s="52">
        <f>M53</f>
        <v>4.2977294786658566</v>
      </c>
      <c r="C68" s="52">
        <f>N53</f>
        <v>0.45183589049500467</v>
      </c>
      <c r="D68" s="35"/>
      <c r="E68" s="36"/>
      <c r="F68" s="35"/>
      <c r="G68" s="52"/>
      <c r="H68" s="56"/>
    </row>
    <row r="69" spans="1:8" x14ac:dyDescent="0.2">
      <c r="A69" s="61"/>
      <c r="C69" s="35"/>
      <c r="D69" s="35"/>
      <c r="E69" s="36"/>
      <c r="F69" s="35"/>
      <c r="G69" s="52"/>
      <c r="H69" s="56"/>
    </row>
    <row r="70" spans="1:8" x14ac:dyDescent="0.2">
      <c r="A70" s="61"/>
      <c r="C70" s="35"/>
      <c r="D70" s="35"/>
      <c r="E70" s="36"/>
      <c r="F70" s="35"/>
      <c r="G70" s="52"/>
      <c r="H70" s="56"/>
    </row>
    <row r="71" spans="1:8" x14ac:dyDescent="0.2">
      <c r="A71" s="61"/>
      <c r="B71" s="37"/>
      <c r="C71" s="35"/>
      <c r="D71" s="35"/>
      <c r="E71" s="36"/>
      <c r="F71" s="35"/>
      <c r="G71" s="52"/>
      <c r="H71" s="56"/>
    </row>
    <row r="72" spans="1:8" x14ac:dyDescent="0.2">
      <c r="A72" s="61"/>
      <c r="B72" s="37"/>
      <c r="C72" s="35"/>
      <c r="D72" s="35"/>
      <c r="E72" s="36"/>
      <c r="F72" s="35"/>
      <c r="G72" s="52"/>
      <c r="H72" s="56"/>
    </row>
    <row r="73" spans="1:8" x14ac:dyDescent="0.2">
      <c r="C73" s="35"/>
      <c r="D73" s="35"/>
      <c r="E73" s="36"/>
      <c r="F73" s="35"/>
      <c r="G73" s="52"/>
      <c r="H73" s="56"/>
    </row>
    <row r="74" spans="1:8" x14ac:dyDescent="0.2">
      <c r="C74" s="35"/>
      <c r="D74" s="36"/>
      <c r="H74" s="56"/>
    </row>
    <row r="75" spans="1:8" x14ac:dyDescent="0.2">
      <c r="A75" s="62"/>
      <c r="C75" s="35"/>
      <c r="D75" s="36"/>
      <c r="H75" s="47"/>
    </row>
    <row r="76" spans="1:8" x14ac:dyDescent="0.2">
      <c r="A76" s="62"/>
      <c r="C76" s="35"/>
      <c r="D76" s="36"/>
      <c r="H76" s="47"/>
    </row>
    <row r="77" spans="1:8" x14ac:dyDescent="0.2">
      <c r="A77" s="63"/>
      <c r="B77" s="47"/>
      <c r="C77" s="64"/>
      <c r="D77" s="65"/>
      <c r="E77" s="47"/>
      <c r="F77" s="47"/>
      <c r="G77" s="47"/>
    </row>
    <row r="78" spans="1:8" x14ac:dyDescent="0.2">
      <c r="A78" s="66"/>
      <c r="B78" s="67"/>
      <c r="C78" s="68"/>
      <c r="D78" s="47"/>
      <c r="E78" s="47"/>
      <c r="F78" s="47"/>
      <c r="G78" s="47"/>
    </row>
    <row r="79" spans="1:8" x14ac:dyDescent="0.2">
      <c r="A79" s="66"/>
      <c r="B79" s="69"/>
      <c r="C79" s="64"/>
      <c r="D79" s="47"/>
      <c r="E79" s="47"/>
      <c r="F79" s="47"/>
      <c r="G79" s="47"/>
    </row>
    <row r="80" spans="1:8" x14ac:dyDescent="0.2">
      <c r="A80" s="66"/>
      <c r="B80" s="69"/>
      <c r="C80" s="64"/>
      <c r="D80" s="47"/>
      <c r="E80" s="47"/>
      <c r="F80" s="47"/>
      <c r="G80" s="47"/>
    </row>
    <row r="81" spans="1:7" x14ac:dyDescent="0.2">
      <c r="A81" s="66"/>
      <c r="B81" s="69"/>
      <c r="C81" s="64"/>
      <c r="D81" s="47"/>
      <c r="E81" s="47"/>
      <c r="F81" s="47"/>
      <c r="G81" s="47"/>
    </row>
    <row r="82" spans="1:7" x14ac:dyDescent="0.2">
      <c r="A82" s="66"/>
      <c r="B82" s="69"/>
      <c r="C82" s="64"/>
      <c r="D82" s="47"/>
      <c r="E82" s="47"/>
      <c r="F82" s="47"/>
      <c r="G82" s="47"/>
    </row>
    <row r="83" spans="1:7" x14ac:dyDescent="0.2">
      <c r="A83" s="66"/>
      <c r="B83" s="47"/>
      <c r="C83" s="47"/>
      <c r="D83" s="70"/>
      <c r="E83" s="67"/>
      <c r="F83" s="67"/>
      <c r="G83" s="47"/>
    </row>
    <row r="84" spans="1:7" x14ac:dyDescent="0.2">
      <c r="A84" s="66"/>
      <c r="B84" s="69"/>
      <c r="C84" s="64"/>
      <c r="D84" s="56"/>
      <c r="E84" s="56"/>
      <c r="F84" s="56"/>
      <c r="G84" s="47"/>
    </row>
    <row r="85" spans="1:7" x14ac:dyDescent="0.2">
      <c r="A85" s="66"/>
      <c r="B85" s="69"/>
      <c r="C85" s="64"/>
      <c r="D85" s="56"/>
      <c r="E85" s="56"/>
      <c r="F85" s="56"/>
      <c r="G85" s="47"/>
    </row>
    <row r="86" spans="1:7" x14ac:dyDescent="0.2">
      <c r="A86" s="66"/>
      <c r="B86" s="69"/>
      <c r="C86" s="64"/>
      <c r="D86" s="56"/>
      <c r="E86" s="56"/>
      <c r="F86" s="56"/>
      <c r="G86" s="47"/>
    </row>
    <row r="87" spans="1:7" x14ac:dyDescent="0.2">
      <c r="A87" s="66"/>
      <c r="B87" s="69"/>
      <c r="C87" s="64"/>
      <c r="D87" s="56"/>
      <c r="E87" s="56"/>
      <c r="F87" s="56"/>
      <c r="G87" s="47"/>
    </row>
    <row r="88" spans="1:7" x14ac:dyDescent="0.2">
      <c r="A88" s="66"/>
      <c r="B88" s="47"/>
      <c r="C88" s="56"/>
      <c r="D88" s="56"/>
      <c r="E88" s="56"/>
      <c r="F88" s="56"/>
      <c r="G88" s="47"/>
    </row>
    <row r="89" spans="1:7" x14ac:dyDescent="0.2">
      <c r="A89" s="66"/>
      <c r="B89" s="47"/>
      <c r="C89" s="56"/>
      <c r="D89" s="56"/>
      <c r="E89" s="56"/>
      <c r="F89" s="56"/>
      <c r="G89" s="47"/>
    </row>
    <row r="90" spans="1:7" x14ac:dyDescent="0.2">
      <c r="C90" s="56"/>
      <c r="D90" s="56"/>
      <c r="E90" s="71"/>
      <c r="F90" s="71"/>
    </row>
    <row r="91" spans="1:7" x14ac:dyDescent="0.2">
      <c r="C91" s="56"/>
      <c r="D91" s="56"/>
      <c r="E91" s="71"/>
      <c r="F91" s="71"/>
    </row>
    <row r="92" spans="1:7" x14ac:dyDescent="0.2">
      <c r="C92" s="56"/>
      <c r="D92" s="56"/>
      <c r="E92" s="71"/>
      <c r="F92" s="71"/>
    </row>
    <row r="93" spans="1:7" x14ac:dyDescent="0.2">
      <c r="C93" s="56"/>
      <c r="D93" s="56"/>
      <c r="E93" s="71"/>
      <c r="F93" s="71"/>
    </row>
    <row r="94" spans="1:7" x14ac:dyDescent="0.2">
      <c r="C94" s="56"/>
      <c r="E94" s="71"/>
      <c r="F94" s="71"/>
    </row>
    <row r="95" spans="1:7" x14ac:dyDescent="0.2">
      <c r="C95" s="56"/>
      <c r="E95" s="71"/>
      <c r="F95" s="71"/>
    </row>
    <row r="96" spans="1:7" x14ac:dyDescent="0.2">
      <c r="C96" s="56"/>
      <c r="D96" s="56"/>
      <c r="E96" s="71"/>
      <c r="F96" s="71"/>
    </row>
    <row r="97" spans="2:6" x14ac:dyDescent="0.2">
      <c r="C97" s="56"/>
      <c r="D97" s="56"/>
      <c r="E97" s="71"/>
      <c r="F97" s="71"/>
    </row>
    <row r="98" spans="2:6" x14ac:dyDescent="0.2">
      <c r="C98" s="56"/>
      <c r="D98" s="56"/>
      <c r="E98" s="71"/>
      <c r="F98" s="71"/>
    </row>
    <row r="99" spans="2:6" x14ac:dyDescent="0.2">
      <c r="C99" s="56"/>
      <c r="D99" s="56"/>
      <c r="E99" s="71"/>
      <c r="F99" s="71"/>
    </row>
    <row r="100" spans="2:6" x14ac:dyDescent="0.2">
      <c r="C100" s="56"/>
      <c r="D100" s="56"/>
      <c r="E100" s="71"/>
      <c r="F100" s="71"/>
    </row>
    <row r="101" spans="2:6" x14ac:dyDescent="0.2">
      <c r="C101" s="56"/>
      <c r="D101" s="56"/>
      <c r="E101" s="71"/>
      <c r="F101" s="71"/>
    </row>
    <row r="102" spans="2:6" x14ac:dyDescent="0.2">
      <c r="C102" s="56"/>
      <c r="D102" s="56"/>
      <c r="E102" s="71"/>
      <c r="F102" s="71"/>
    </row>
    <row r="103" spans="2:6" x14ac:dyDescent="0.2">
      <c r="C103" s="56"/>
      <c r="D103" s="56"/>
      <c r="E103" s="71"/>
      <c r="F103" s="71"/>
    </row>
    <row r="104" spans="2:6" x14ac:dyDescent="0.2">
      <c r="C104" s="56"/>
      <c r="D104" s="56"/>
      <c r="E104" s="71"/>
      <c r="F104" s="71"/>
    </row>
    <row r="105" spans="2:6" x14ac:dyDescent="0.2">
      <c r="C105" s="56"/>
      <c r="D105" s="56"/>
      <c r="E105" s="71"/>
      <c r="F105" s="71"/>
    </row>
    <row r="106" spans="2:6" x14ac:dyDescent="0.2">
      <c r="C106" s="56"/>
    </row>
    <row r="107" spans="2:6" x14ac:dyDescent="0.2">
      <c r="C107" s="56"/>
    </row>
    <row r="108" spans="2:6" ht="13.5" thickBot="1" x14ac:dyDescent="0.25">
      <c r="B108" s="72"/>
      <c r="C108" s="72"/>
      <c r="D108" s="72"/>
      <c r="E108" s="72"/>
    </row>
    <row r="109" spans="2:6" x14ac:dyDescent="0.2">
      <c r="B109" s="71"/>
      <c r="C109" s="71"/>
      <c r="D109" s="71"/>
      <c r="E109" s="71"/>
    </row>
    <row r="110" spans="2:6" x14ac:dyDescent="0.2">
      <c r="B110" s="71"/>
      <c r="C110" s="71"/>
      <c r="D110" s="71"/>
      <c r="E110" s="71"/>
    </row>
    <row r="111" spans="2:6" x14ac:dyDescent="0.2">
      <c r="B111" s="71"/>
      <c r="C111" s="71"/>
      <c r="D111" s="71"/>
      <c r="E111" s="71"/>
    </row>
    <row r="112" spans="2:6" x14ac:dyDescent="0.2">
      <c r="B112" s="71"/>
      <c r="C112" s="71"/>
      <c r="D112" s="71"/>
      <c r="E112" s="71"/>
    </row>
    <row r="113" spans="2:5" x14ac:dyDescent="0.2">
      <c r="B113" s="71"/>
      <c r="C113" s="71"/>
      <c r="D113" s="71"/>
      <c r="E113" s="71"/>
    </row>
    <row r="114" spans="2:5" x14ac:dyDescent="0.2">
      <c r="B114" s="71"/>
      <c r="C114" s="71"/>
      <c r="D114" s="71"/>
      <c r="E114" s="71"/>
    </row>
    <row r="115" spans="2:5" x14ac:dyDescent="0.2">
      <c r="B115" s="71"/>
      <c r="C115" s="71"/>
      <c r="D115" s="71"/>
      <c r="E115" s="71"/>
    </row>
    <row r="116" spans="2:5" x14ac:dyDescent="0.2">
      <c r="B116" s="71"/>
      <c r="C116" s="71"/>
      <c r="D116" s="71"/>
      <c r="E116" s="71"/>
    </row>
    <row r="117" spans="2:5" x14ac:dyDescent="0.2">
      <c r="B117" s="71"/>
      <c r="C117" s="71"/>
      <c r="D117" s="71"/>
      <c r="E117" s="71"/>
    </row>
    <row r="118" spans="2:5" x14ac:dyDescent="0.2">
      <c r="B118" s="71"/>
      <c r="C118" s="71"/>
      <c r="D118" s="71"/>
      <c r="E118" s="71"/>
    </row>
  </sheetData>
  <pageMargins left="0.7" right="0.7" top="0.75" bottom="0.75" header="0.3" footer="0.3"/>
  <pageSetup paperSize="9"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opLeftCell="A28" zoomScale="70" zoomScaleNormal="70" workbookViewId="0">
      <selection activeCell="B22" sqref="B22:C55"/>
    </sheetView>
  </sheetViews>
  <sheetFormatPr baseColWidth="10" defaultColWidth="8.75" defaultRowHeight="12.75" x14ac:dyDescent="0.2"/>
  <cols>
    <col min="1" max="1" width="28.125" style="9" customWidth="1"/>
    <col min="2" max="2" width="9" style="11" bestFit="1" customWidth="1"/>
    <col min="3" max="3" width="11.875" style="11" bestFit="1" customWidth="1"/>
    <col min="4" max="5" width="6" style="11" bestFit="1" customWidth="1"/>
    <col min="6" max="8" width="11" style="11" bestFit="1" customWidth="1"/>
    <col min="9" max="9" width="12.125" style="11" bestFit="1" customWidth="1"/>
    <col min="10" max="10" width="12" style="11" bestFit="1" customWidth="1"/>
    <col min="11" max="11" width="12.125" style="11" bestFit="1" customWidth="1"/>
    <col min="12" max="12" width="13" style="11" bestFit="1" customWidth="1"/>
    <col min="13" max="13" width="14.875" style="11" bestFit="1" customWidth="1"/>
    <col min="14" max="14" width="13.75" style="11" bestFit="1" customWidth="1"/>
    <col min="15" max="15" width="14" style="11" customWidth="1"/>
    <col min="16" max="16" width="11.375" style="11" customWidth="1"/>
    <col min="17" max="17" width="10.375" style="11" bestFit="1" customWidth="1"/>
    <col min="18" max="16384" width="8.75" style="11"/>
  </cols>
  <sheetData>
    <row r="1" spans="1:20" s="3" customFormat="1" x14ac:dyDescent="0.2">
      <c r="A1" s="1" t="s">
        <v>0</v>
      </c>
      <c r="B1" s="2">
        <v>42275</v>
      </c>
    </row>
    <row r="2" spans="1:20" s="3" customFormat="1" x14ac:dyDescent="0.2">
      <c r="A2" s="1" t="s">
        <v>1</v>
      </c>
      <c r="B2" s="3">
        <v>78</v>
      </c>
      <c r="C2" s="4"/>
      <c r="E2" s="5" t="s">
        <v>2</v>
      </c>
    </row>
    <row r="3" spans="1:20" s="3" customFormat="1" ht="15" x14ac:dyDescent="0.3">
      <c r="A3" s="1" t="s">
        <v>3</v>
      </c>
      <c r="B3" s="3" t="s">
        <v>4</v>
      </c>
      <c r="D3" s="6" t="s">
        <v>5</v>
      </c>
      <c r="E3">
        <v>116488</v>
      </c>
      <c r="F3">
        <v>153720</v>
      </c>
    </row>
    <row r="4" spans="1:20" s="3" customFormat="1" ht="15" x14ac:dyDescent="0.3">
      <c r="A4" s="1"/>
      <c r="D4" s="6" t="s">
        <v>6</v>
      </c>
      <c r="E4" s="7">
        <v>206448</v>
      </c>
      <c r="F4">
        <v>220464</v>
      </c>
    </row>
    <row r="5" spans="1:20" s="3" customFormat="1" x14ac:dyDescent="0.2">
      <c r="A5" s="1"/>
      <c r="D5" s="8"/>
      <c r="E5" s="8"/>
      <c r="F5" s="8"/>
    </row>
    <row r="6" spans="1:20" ht="15" x14ac:dyDescent="0.3">
      <c r="B6" s="10"/>
      <c r="C6" s="10"/>
      <c r="D6" s="10"/>
      <c r="N6" s="12"/>
      <c r="O6" s="12"/>
      <c r="P6" s="12"/>
    </row>
    <row r="7" spans="1:20" ht="15" x14ac:dyDescent="0.3">
      <c r="A7" s="13" t="s">
        <v>7</v>
      </c>
      <c r="B7" s="14" t="s">
        <v>8</v>
      </c>
      <c r="C7" s="15" t="s">
        <v>9</v>
      </c>
      <c r="D7" s="15"/>
      <c r="E7" s="16" t="s">
        <v>10</v>
      </c>
      <c r="F7" s="17" t="s">
        <v>11</v>
      </c>
      <c r="G7" s="18" t="s">
        <v>12</v>
      </c>
      <c r="H7" s="18" t="s">
        <v>13</v>
      </c>
      <c r="N7" s="12"/>
      <c r="O7" s="12"/>
      <c r="P7" s="12"/>
    </row>
    <row r="8" spans="1:20" ht="15" x14ac:dyDescent="0.3">
      <c r="A8" s="13">
        <v>0</v>
      </c>
      <c r="B8" s="18">
        <v>0</v>
      </c>
      <c r="C8">
        <v>4.3999999999999997E-2</v>
      </c>
      <c r="D8">
        <v>0.05</v>
      </c>
      <c r="E8" s="19">
        <f t="shared" ref="E8:E13" si="0">AVERAGE(C8:D8)</f>
        <v>4.7E-2</v>
      </c>
      <c r="F8" s="20"/>
      <c r="G8" s="18"/>
      <c r="H8" s="18"/>
      <c r="N8" s="12"/>
      <c r="O8" s="12"/>
      <c r="P8" s="12"/>
    </row>
    <row r="9" spans="1:20" ht="15" x14ac:dyDescent="0.3">
      <c r="A9" s="13">
        <v>3.18</v>
      </c>
      <c r="B9" s="20">
        <f>A9/23</f>
        <v>0.13826086956521741</v>
      </c>
      <c r="C9">
        <v>7.2999999999999995E-2</v>
      </c>
      <c r="D9">
        <v>6.8000000000000005E-2</v>
      </c>
      <c r="E9" s="19">
        <f t="shared" si="0"/>
        <v>7.0500000000000007E-2</v>
      </c>
      <c r="F9" s="20">
        <f>(E9-$E$8)</f>
        <v>2.3500000000000007E-2</v>
      </c>
      <c r="G9" s="20">
        <f>LOG(B9)</f>
        <v>-0.85930071603316016</v>
      </c>
      <c r="H9" s="20">
        <f>LOG(F9)</f>
        <v>-1.6289321377282635</v>
      </c>
      <c r="N9" s="12"/>
      <c r="O9" s="12"/>
      <c r="P9" s="12"/>
    </row>
    <row r="10" spans="1:20" ht="15" x14ac:dyDescent="0.3">
      <c r="A10" s="13">
        <v>10.5</v>
      </c>
      <c r="B10" s="20">
        <f t="shared" ref="B10:B13" si="1">A10/23</f>
        <v>0.45652173913043476</v>
      </c>
      <c r="C10">
        <v>0.13600000000000001</v>
      </c>
      <c r="D10">
        <v>0.13500000000000001</v>
      </c>
      <c r="E10" s="19">
        <f t="shared" si="0"/>
        <v>0.13550000000000001</v>
      </c>
      <c r="F10" s="20">
        <f>(E10-$E$8)</f>
        <v>8.8500000000000009E-2</v>
      </c>
      <c r="G10" s="20">
        <f>LOG(B10)</f>
        <v>-0.34053853694765485</v>
      </c>
      <c r="H10" s="20">
        <f>LOG(F10)</f>
        <v>-1.0530567293021744</v>
      </c>
      <c r="N10" s="12"/>
      <c r="O10" s="12"/>
      <c r="P10" s="12"/>
    </row>
    <row r="11" spans="1:20" ht="15" x14ac:dyDescent="0.3">
      <c r="A11" s="13">
        <v>31.1</v>
      </c>
      <c r="B11" s="20">
        <f t="shared" si="1"/>
        <v>1.3521739130434782</v>
      </c>
      <c r="C11">
        <v>0.32</v>
      </c>
      <c r="D11">
        <v>0.32100000000000001</v>
      </c>
      <c r="E11" s="19">
        <f t="shared" si="0"/>
        <v>0.32050000000000001</v>
      </c>
      <c r="F11" s="20">
        <f>(E11-$E$8)</f>
        <v>0.27350000000000002</v>
      </c>
      <c r="G11" s="20">
        <f>LOG(B11)</f>
        <v>0.13103255300924463</v>
      </c>
      <c r="H11" s="20">
        <f>LOG(F11)</f>
        <v>-0.56304266933055036</v>
      </c>
      <c r="N11" s="12"/>
      <c r="O11" s="12"/>
      <c r="P11" s="12"/>
      <c r="Q11" s="12"/>
      <c r="R11" s="12"/>
      <c r="S11" s="12"/>
      <c r="T11" s="12"/>
    </row>
    <row r="12" spans="1:20" ht="15" x14ac:dyDescent="0.3">
      <c r="A12" s="13">
        <v>103</v>
      </c>
      <c r="B12" s="20">
        <f t="shared" si="1"/>
        <v>4.4782608695652177</v>
      </c>
      <c r="C12">
        <v>0.91700000000000004</v>
      </c>
      <c r="D12">
        <v>0.94199999999999995</v>
      </c>
      <c r="E12" s="19">
        <f t="shared" si="0"/>
        <v>0.92949999999999999</v>
      </c>
      <c r="F12" s="20">
        <f>(E12-$E$8)</f>
        <v>0.88249999999999995</v>
      </c>
      <c r="G12" s="20">
        <f>LOG(B12)</f>
        <v>0.65110938868757939</v>
      </c>
      <c r="H12" s="20">
        <f>LOG(F12)</f>
        <v>-5.428528594013985E-2</v>
      </c>
      <c r="N12" s="12"/>
      <c r="O12" s="12"/>
      <c r="P12" s="12"/>
      <c r="Q12" s="12"/>
      <c r="R12" s="12"/>
      <c r="S12" s="12"/>
      <c r="T12" s="12"/>
    </row>
    <row r="13" spans="1:20" ht="15" x14ac:dyDescent="0.3">
      <c r="A13" s="13">
        <v>214</v>
      </c>
      <c r="B13" s="20">
        <f t="shared" si="1"/>
        <v>9.304347826086957</v>
      </c>
      <c r="C13">
        <v>1.788</v>
      </c>
      <c r="D13">
        <v>1.78</v>
      </c>
      <c r="E13" s="19">
        <f t="shared" si="0"/>
        <v>1.784</v>
      </c>
      <c r="F13" s="20">
        <f>(E13-$E$8)</f>
        <v>1.7370000000000001</v>
      </c>
      <c r="G13" s="20">
        <f>LOG(B13)</f>
        <v>0.96868593733159802</v>
      </c>
      <c r="H13" s="20">
        <f>LOG(F13)</f>
        <v>0.23979981844709866</v>
      </c>
      <c r="N13" s="12"/>
    </row>
    <row r="14" spans="1:20" ht="15" x14ac:dyDescent="0.3">
      <c r="N14" s="12"/>
    </row>
    <row r="15" spans="1:20" ht="15" x14ac:dyDescent="0.3">
      <c r="A15" s="13" t="s">
        <v>14</v>
      </c>
      <c r="B15" s="19">
        <f>SLOPE(H9:H13,G9:G13)</f>
        <v>1.0209639292200303</v>
      </c>
      <c r="N15" s="12"/>
    </row>
    <row r="16" spans="1:20" ht="15" x14ac:dyDescent="0.25">
      <c r="A16" s="13" t="s">
        <v>15</v>
      </c>
      <c r="B16" s="19">
        <f>INTERCEPT(H9:H13,G9:G13)</f>
        <v>-0.72441130329182812</v>
      </c>
      <c r="C16" s="21"/>
      <c r="G16" s="21"/>
      <c r="H16" s="21"/>
    </row>
    <row r="17" spans="1:17" ht="15" x14ac:dyDescent="0.3">
      <c r="B17" s="12"/>
      <c r="C17" s="12"/>
      <c r="D17" s="12"/>
      <c r="E17" s="12"/>
      <c r="F17" s="12"/>
      <c r="G17" s="12"/>
    </row>
    <row r="18" spans="1:17" ht="15" x14ac:dyDescent="0.3">
      <c r="B18" s="12"/>
      <c r="C18" s="12"/>
      <c r="D18" s="12"/>
      <c r="E18" s="12"/>
      <c r="F18" s="12"/>
      <c r="G18" s="12"/>
    </row>
    <row r="19" spans="1:17" ht="23.25" x14ac:dyDescent="0.35">
      <c r="A19" s="22" t="s">
        <v>16</v>
      </c>
      <c r="B19" s="23"/>
      <c r="C19" s="23"/>
      <c r="K19" s="24"/>
      <c r="L19" s="25" t="s">
        <v>17</v>
      </c>
      <c r="M19" s="26"/>
    </row>
    <row r="20" spans="1:17" s="25" customFormat="1" x14ac:dyDescent="0.2">
      <c r="A20" s="27" t="s">
        <v>18</v>
      </c>
      <c r="B20" s="17" t="s">
        <v>19</v>
      </c>
      <c r="C20" s="17" t="s">
        <v>19</v>
      </c>
      <c r="D20" s="17" t="s">
        <v>20</v>
      </c>
      <c r="E20" s="28" t="s">
        <v>21</v>
      </c>
      <c r="F20" s="29" t="s">
        <v>13</v>
      </c>
      <c r="G20" s="29" t="s">
        <v>22</v>
      </c>
      <c r="H20" s="29" t="s">
        <v>23</v>
      </c>
      <c r="I20" s="17" t="s">
        <v>24</v>
      </c>
      <c r="J20" s="29" t="s">
        <v>25</v>
      </c>
      <c r="K20" s="29" t="s">
        <v>26</v>
      </c>
      <c r="L20" s="29" t="s">
        <v>27</v>
      </c>
      <c r="M20" s="30" t="s">
        <v>28</v>
      </c>
    </row>
    <row r="21" spans="1:17" s="32" customFormat="1" x14ac:dyDescent="0.2">
      <c r="A21" s="31"/>
      <c r="L21" s="33"/>
      <c r="M21" s="34"/>
    </row>
    <row r="22" spans="1:17" ht="15" x14ac:dyDescent="0.3">
      <c r="A22" s="9" t="s">
        <v>29</v>
      </c>
      <c r="B22">
        <v>0.72899999999999998</v>
      </c>
      <c r="C22">
        <v>0.69699999999999995</v>
      </c>
      <c r="D22" s="35">
        <f t="shared" ref="D22:D27" si="2">AVERAGE(B22:C22)</f>
        <v>0.71299999999999997</v>
      </c>
      <c r="E22" s="35">
        <f t="shared" ref="E22:E27" si="3">D22-E$8</f>
        <v>0.66599999999999993</v>
      </c>
      <c r="F22" s="35">
        <f>LOG(E22)</f>
        <v>-0.17652577082969897</v>
      </c>
      <c r="G22" s="36">
        <f>(F22-$B$16)/$B$15</f>
        <v>0.53663554292333182</v>
      </c>
      <c r="H22" s="36">
        <f>10^G22</f>
        <v>3.4406107578276397</v>
      </c>
      <c r="I22" s="37">
        <v>500</v>
      </c>
      <c r="J22" s="38">
        <f>(H22*I22)</f>
        <v>1720.3053789138198</v>
      </c>
      <c r="K22" s="38">
        <f>(0.05*J22/1000)*1000</f>
        <v>86.015268945690991</v>
      </c>
      <c r="L22" s="39">
        <f>K22+K40+K50</f>
        <v>87.560543193539701</v>
      </c>
      <c r="M22" s="40">
        <f>(L22*1000000/50000)/1000</f>
        <v>1.7512108638707939</v>
      </c>
      <c r="N22" s="41"/>
    </row>
    <row r="23" spans="1:17" ht="15" x14ac:dyDescent="0.3">
      <c r="B23">
        <v>0.67500000000000004</v>
      </c>
      <c r="C23">
        <v>0.67600000000000005</v>
      </c>
      <c r="D23" s="35">
        <f t="shared" si="2"/>
        <v>0.67549999999999999</v>
      </c>
      <c r="E23" s="35">
        <f t="shared" si="3"/>
        <v>0.62849999999999995</v>
      </c>
      <c r="F23" s="35">
        <f t="shared" ref="F23:F27" si="4">LOG(E23)</f>
        <v>-0.20169471797802349</v>
      </c>
      <c r="G23" s="36">
        <f t="shared" ref="G23:G27" si="5">(F23-$B$16)/$B$15</f>
        <v>0.51198340152245747</v>
      </c>
      <c r="H23" s="36">
        <f t="shared" ref="H23:H27" si="6">10^G23</f>
        <v>3.2507487297914772</v>
      </c>
      <c r="I23" s="37">
        <v>500</v>
      </c>
      <c r="J23" s="38">
        <f t="shared" ref="J23:J27" si="7">(H23*I23)</f>
        <v>1625.3743648957386</v>
      </c>
      <c r="K23" s="38">
        <f t="shared" ref="K23:K27" si="8">(0.05*J23/1000)*1000</f>
        <v>81.268718244786939</v>
      </c>
      <c r="L23" s="39">
        <f>K23+K41+K51</f>
        <v>82.945285674593762</v>
      </c>
      <c r="M23" s="40">
        <f t="shared" ref="M23:M27" si="9">(L23*1000000/50000)/1000</f>
        <v>1.6589057134918752</v>
      </c>
      <c r="N23" s="41"/>
    </row>
    <row r="24" spans="1:17" ht="15" x14ac:dyDescent="0.3">
      <c r="B24">
        <v>0.68500000000000005</v>
      </c>
      <c r="C24">
        <v>0.71399999999999997</v>
      </c>
      <c r="D24" s="35">
        <f t="shared" si="2"/>
        <v>0.69950000000000001</v>
      </c>
      <c r="E24" s="35">
        <f t="shared" si="3"/>
        <v>0.65249999999999997</v>
      </c>
      <c r="F24" s="35">
        <f t="shared" si="4"/>
        <v>-0.18541948398968144</v>
      </c>
      <c r="G24" s="36">
        <f t="shared" si="5"/>
        <v>0.52792444852964759</v>
      </c>
      <c r="H24" s="36">
        <f t="shared" si="6"/>
        <v>3.3722863801769969</v>
      </c>
      <c r="I24" s="37">
        <v>500</v>
      </c>
      <c r="J24" s="38">
        <f t="shared" si="7"/>
        <v>1686.1431900884984</v>
      </c>
      <c r="K24" s="38">
        <f t="shared" si="8"/>
        <v>84.307159504424931</v>
      </c>
      <c r="L24" s="39">
        <f t="shared" ref="L24:L27" si="10">K24+K42+K52</f>
        <v>86.172250649437487</v>
      </c>
      <c r="M24" s="40">
        <f t="shared" si="9"/>
        <v>1.7234450129887497</v>
      </c>
      <c r="N24" s="41"/>
    </row>
    <row r="25" spans="1:17" ht="15" x14ac:dyDescent="0.3">
      <c r="A25" s="9" t="s">
        <v>30</v>
      </c>
      <c r="B25">
        <v>0.55200000000000005</v>
      </c>
      <c r="C25">
        <v>0.54300000000000004</v>
      </c>
      <c r="D25" s="35">
        <f t="shared" si="2"/>
        <v>0.5475000000000001</v>
      </c>
      <c r="E25" s="35">
        <f t="shared" si="3"/>
        <v>0.50050000000000006</v>
      </c>
      <c r="F25" s="35">
        <f t="shared" si="4"/>
        <v>-0.30059591818466252</v>
      </c>
      <c r="G25" s="36">
        <f t="shared" si="5"/>
        <v>0.41511298585341905</v>
      </c>
      <c r="H25" s="36">
        <f t="shared" si="6"/>
        <v>2.6008361074867516</v>
      </c>
      <c r="I25" s="37">
        <v>500</v>
      </c>
      <c r="J25" s="38">
        <f t="shared" si="7"/>
        <v>1300.4180537433758</v>
      </c>
      <c r="K25" s="38">
        <f t="shared" si="8"/>
        <v>65.0209026871688</v>
      </c>
      <c r="L25" s="39">
        <f t="shared" si="10"/>
        <v>70.08203643344234</v>
      </c>
      <c r="M25" s="40">
        <f t="shared" si="9"/>
        <v>1.4016407286688468</v>
      </c>
      <c r="N25" s="41"/>
    </row>
    <row r="26" spans="1:17" ht="15" x14ac:dyDescent="0.3">
      <c r="B26">
        <v>0.57099999999999995</v>
      </c>
      <c r="C26">
        <v>0.55900000000000005</v>
      </c>
      <c r="D26" s="35">
        <f t="shared" si="2"/>
        <v>0.56499999999999995</v>
      </c>
      <c r="E26" s="35">
        <f t="shared" si="3"/>
        <v>0.5179999999999999</v>
      </c>
      <c r="F26" s="35">
        <f t="shared" si="4"/>
        <v>-0.28567024025476706</v>
      </c>
      <c r="G26" s="36">
        <f t="shared" si="5"/>
        <v>0.42973218786704753</v>
      </c>
      <c r="H26" s="36">
        <f t="shared" si="6"/>
        <v>2.6898755531185401</v>
      </c>
      <c r="I26" s="37">
        <v>500</v>
      </c>
      <c r="J26" s="38">
        <f t="shared" si="7"/>
        <v>1344.9377765592701</v>
      </c>
      <c r="K26" s="38">
        <f t="shared" si="8"/>
        <v>67.246888827963502</v>
      </c>
      <c r="L26" s="39">
        <f t="shared" si="10"/>
        <v>71.545772630461812</v>
      </c>
      <c r="M26" s="40">
        <f t="shared" si="9"/>
        <v>1.4309154526092362</v>
      </c>
      <c r="N26" s="41"/>
    </row>
    <row r="27" spans="1:17" ht="15" x14ac:dyDescent="0.3">
      <c r="B27">
        <v>0.56999999999999995</v>
      </c>
      <c r="C27">
        <v>0.57899999999999996</v>
      </c>
      <c r="D27" s="35">
        <f t="shared" si="2"/>
        <v>0.57450000000000001</v>
      </c>
      <c r="E27" s="35">
        <f t="shared" si="3"/>
        <v>0.52749999999999997</v>
      </c>
      <c r="F27" s="35">
        <f t="shared" si="4"/>
        <v>-0.27777753603026978</v>
      </c>
      <c r="G27" s="36">
        <f t="shared" si="5"/>
        <v>0.43746282750925991</v>
      </c>
      <c r="H27" s="36">
        <f t="shared" si="6"/>
        <v>2.7381852552279011</v>
      </c>
      <c r="I27" s="37">
        <v>500</v>
      </c>
      <c r="J27" s="38">
        <f t="shared" si="7"/>
        <v>1369.0926276139505</v>
      </c>
      <c r="K27" s="38">
        <f t="shared" si="8"/>
        <v>68.454631380697535</v>
      </c>
      <c r="L27" s="39">
        <f t="shared" si="10"/>
        <v>73.321400435213505</v>
      </c>
      <c r="M27" s="40">
        <f t="shared" si="9"/>
        <v>1.46642800870427</v>
      </c>
      <c r="N27" s="41"/>
    </row>
    <row r="28" spans="1:17" ht="23.25" x14ac:dyDescent="0.35">
      <c r="A28" s="22" t="s">
        <v>16</v>
      </c>
      <c r="B28" s="73"/>
      <c r="C28" s="73"/>
      <c r="I28" s="37"/>
      <c r="J28" s="37"/>
      <c r="K28" s="42"/>
      <c r="L28" s="25" t="s">
        <v>17</v>
      </c>
      <c r="M28" s="26"/>
    </row>
    <row r="29" spans="1:17" s="25" customFormat="1" x14ac:dyDescent="0.2">
      <c r="A29" s="27" t="s">
        <v>18</v>
      </c>
      <c r="B29" s="74" t="s">
        <v>19</v>
      </c>
      <c r="C29" s="74" t="s">
        <v>19</v>
      </c>
      <c r="D29" s="17" t="s">
        <v>20</v>
      </c>
      <c r="E29" s="28" t="s">
        <v>21</v>
      </c>
      <c r="F29" s="29" t="s">
        <v>13</v>
      </c>
      <c r="G29" s="29" t="s">
        <v>22</v>
      </c>
      <c r="H29" s="29" t="s">
        <v>23</v>
      </c>
      <c r="I29" s="28" t="s">
        <v>24</v>
      </c>
      <c r="J29" s="43" t="s">
        <v>25</v>
      </c>
      <c r="K29" s="43" t="s">
        <v>26</v>
      </c>
      <c r="L29" s="29" t="s">
        <v>27</v>
      </c>
      <c r="M29" s="30" t="s">
        <v>28</v>
      </c>
    </row>
    <row r="30" spans="1:17" s="32" customFormat="1" x14ac:dyDescent="0.2">
      <c r="A30" s="31"/>
      <c r="B30" s="75"/>
      <c r="C30" s="75"/>
      <c r="L30" s="33"/>
      <c r="M30" s="34"/>
    </row>
    <row r="31" spans="1:17" ht="15" x14ac:dyDescent="0.3">
      <c r="A31" s="9" t="s">
        <v>29</v>
      </c>
      <c r="B31">
        <v>0.72899999999999998</v>
      </c>
      <c r="C31">
        <v>0.69699999999999995</v>
      </c>
      <c r="D31" s="35">
        <f t="shared" ref="D31:D36" si="11">AVERAGE(B31:C31)</f>
        <v>0.71299999999999997</v>
      </c>
      <c r="E31" s="35">
        <f t="shared" ref="E31:E36" si="12">D31-E$8</f>
        <v>0.66599999999999993</v>
      </c>
      <c r="F31" s="35">
        <f>LOG(E31)</f>
        <v>-0.17652577082969897</v>
      </c>
      <c r="G31" s="36">
        <f>(F31-$B$16)/$B$15</f>
        <v>0.53663554292333182</v>
      </c>
      <c r="H31" s="36">
        <f>10^G31</f>
        <v>3.4406107578276397</v>
      </c>
      <c r="I31" s="37">
        <v>500</v>
      </c>
      <c r="J31" s="38">
        <f>(H31*I31)</f>
        <v>1720.3053789138198</v>
      </c>
      <c r="K31" s="38">
        <f>(0.05*J31/1000)*1000</f>
        <v>86.015268945690991</v>
      </c>
      <c r="L31" s="39">
        <f>K31+K50</f>
        <v>86.954548541232271</v>
      </c>
      <c r="M31" s="40">
        <f>(L31*1000000/50000)/1000</f>
        <v>1.7390909708246454</v>
      </c>
      <c r="N31" s="44"/>
      <c r="Q31" s="12"/>
    </row>
    <row r="32" spans="1:17" ht="15" x14ac:dyDescent="0.3">
      <c r="B32">
        <v>0.67500000000000004</v>
      </c>
      <c r="C32">
        <v>0.67600000000000005</v>
      </c>
      <c r="D32" s="35">
        <f t="shared" si="11"/>
        <v>0.67549999999999999</v>
      </c>
      <c r="E32" s="35">
        <f t="shared" si="12"/>
        <v>0.62849999999999995</v>
      </c>
      <c r="F32" s="35">
        <f t="shared" ref="F32:F36" si="13">LOG(E32)</f>
        <v>-0.20169471797802349</v>
      </c>
      <c r="G32" s="36">
        <f t="shared" ref="G32:G36" si="14">(F32-$B$16)/$B$15</f>
        <v>0.51198340152245747</v>
      </c>
      <c r="H32" s="36">
        <f t="shared" ref="H32:H36" si="15">10^G32</f>
        <v>3.2507487297914772</v>
      </c>
      <c r="I32" s="37">
        <v>500</v>
      </c>
      <c r="J32" s="38">
        <f t="shared" ref="J32:J36" si="16">(H32*I32)</f>
        <v>1625.3743648957386</v>
      </c>
      <c r="K32" s="38">
        <f t="shared" ref="K32:K36" si="17">(0.05*J32/1000)*1000</f>
        <v>81.268718244786939</v>
      </c>
      <c r="L32" s="39">
        <f>K32+K51</f>
        <v>82.174378029113299</v>
      </c>
      <c r="M32" s="40">
        <f t="shared" ref="M32:M36" si="18">(L32*1000000/50000)/1000</f>
        <v>1.6434875605822659</v>
      </c>
      <c r="N32" s="45"/>
      <c r="Q32" s="12"/>
    </row>
    <row r="33" spans="1:19" ht="15" x14ac:dyDescent="0.3">
      <c r="B33">
        <v>0.68500000000000005</v>
      </c>
      <c r="C33">
        <v>0.71399999999999997</v>
      </c>
      <c r="D33" s="35">
        <f t="shared" si="11"/>
        <v>0.69950000000000001</v>
      </c>
      <c r="E33" s="35">
        <f t="shared" si="12"/>
        <v>0.65249999999999997</v>
      </c>
      <c r="F33" s="35">
        <f t="shared" si="13"/>
        <v>-0.18541948398968144</v>
      </c>
      <c r="G33" s="36">
        <f t="shared" si="14"/>
        <v>0.52792444852964759</v>
      </c>
      <c r="H33" s="36">
        <f t="shared" si="15"/>
        <v>3.3722863801769969</v>
      </c>
      <c r="I33" s="37">
        <v>500</v>
      </c>
      <c r="J33" s="38">
        <f t="shared" si="16"/>
        <v>1686.1431900884984</v>
      </c>
      <c r="K33" s="38">
        <f t="shared" si="17"/>
        <v>84.307159504424931</v>
      </c>
      <c r="L33" s="39">
        <f t="shared" ref="L33:L36" si="19">K33+K52</f>
        <v>85.435105242835803</v>
      </c>
      <c r="M33" s="40">
        <f t="shared" si="18"/>
        <v>1.7087021048567159</v>
      </c>
      <c r="N33" s="45"/>
      <c r="Q33" s="12"/>
    </row>
    <row r="34" spans="1:19" ht="15" x14ac:dyDescent="0.3">
      <c r="A34" s="9" t="s">
        <v>30</v>
      </c>
      <c r="B34">
        <v>0.55200000000000005</v>
      </c>
      <c r="C34">
        <v>0.54300000000000004</v>
      </c>
      <c r="D34" s="35">
        <f t="shared" si="11"/>
        <v>0.5475000000000001</v>
      </c>
      <c r="E34" s="35">
        <f t="shared" si="12"/>
        <v>0.50050000000000006</v>
      </c>
      <c r="F34" s="35">
        <f t="shared" si="13"/>
        <v>-0.30059591818466252</v>
      </c>
      <c r="G34" s="36">
        <f t="shared" si="14"/>
        <v>0.41511298585341905</v>
      </c>
      <c r="H34" s="36">
        <f t="shared" si="15"/>
        <v>2.6008361074867516</v>
      </c>
      <c r="I34" s="37">
        <v>500</v>
      </c>
      <c r="J34" s="38">
        <f t="shared" si="16"/>
        <v>1300.4180537433758</v>
      </c>
      <c r="K34" s="38">
        <f t="shared" si="17"/>
        <v>65.0209026871688</v>
      </c>
      <c r="L34" s="39">
        <f t="shared" si="19"/>
        <v>68.578646656072038</v>
      </c>
      <c r="M34" s="40">
        <f t="shared" si="18"/>
        <v>1.3715729331214406</v>
      </c>
      <c r="N34" s="45"/>
      <c r="Q34" s="12"/>
    </row>
    <row r="35" spans="1:19" ht="15" x14ac:dyDescent="0.3">
      <c r="B35">
        <v>0.57099999999999995</v>
      </c>
      <c r="C35">
        <v>0.55900000000000005</v>
      </c>
      <c r="D35" s="35">
        <f t="shared" si="11"/>
        <v>0.56499999999999995</v>
      </c>
      <c r="E35" s="35">
        <f t="shared" si="12"/>
        <v>0.5179999999999999</v>
      </c>
      <c r="F35" s="35">
        <f t="shared" si="13"/>
        <v>-0.28567024025476706</v>
      </c>
      <c r="G35" s="36">
        <f t="shared" si="14"/>
        <v>0.42973218786704753</v>
      </c>
      <c r="H35" s="36">
        <f t="shared" si="15"/>
        <v>2.6898755531185401</v>
      </c>
      <c r="I35" s="37">
        <v>500</v>
      </c>
      <c r="J35" s="38">
        <f t="shared" si="16"/>
        <v>1344.9377765592701</v>
      </c>
      <c r="K35" s="38">
        <f t="shared" si="17"/>
        <v>67.246888827963502</v>
      </c>
      <c r="L35" s="39">
        <f t="shared" si="19"/>
        <v>70.08399164398503</v>
      </c>
      <c r="M35" s="40">
        <f t="shared" si="18"/>
        <v>1.4016798328797007</v>
      </c>
      <c r="N35" s="45"/>
      <c r="Q35" s="12"/>
      <c r="S35" s="12"/>
    </row>
    <row r="36" spans="1:19" ht="15" x14ac:dyDescent="0.3">
      <c r="B36">
        <v>0.56999999999999995</v>
      </c>
      <c r="C36">
        <v>0.57899999999999996</v>
      </c>
      <c r="D36" s="35">
        <f t="shared" si="11"/>
        <v>0.57450000000000001</v>
      </c>
      <c r="E36" s="35">
        <f t="shared" si="12"/>
        <v>0.52749999999999997</v>
      </c>
      <c r="F36" s="35">
        <f t="shared" si="13"/>
        <v>-0.27777753603026978</v>
      </c>
      <c r="G36" s="36">
        <f t="shared" si="14"/>
        <v>0.43746282750925991</v>
      </c>
      <c r="H36" s="36">
        <f t="shared" si="15"/>
        <v>2.7381852552279011</v>
      </c>
      <c r="I36" s="37">
        <v>500</v>
      </c>
      <c r="J36" s="38">
        <f t="shared" si="16"/>
        <v>1369.0926276139505</v>
      </c>
      <c r="K36" s="38">
        <f t="shared" si="17"/>
        <v>68.454631380697535</v>
      </c>
      <c r="L36" s="39">
        <f t="shared" si="19"/>
        <v>71.942912332293588</v>
      </c>
      <c r="M36" s="40">
        <f t="shared" si="18"/>
        <v>1.4388582466458717</v>
      </c>
      <c r="N36" s="46"/>
      <c r="Q36" s="12"/>
      <c r="S36" s="12"/>
    </row>
    <row r="37" spans="1:19" ht="15" x14ac:dyDescent="0.3">
      <c r="B37" s="3"/>
      <c r="C37" s="3"/>
      <c r="I37" s="37"/>
      <c r="J37" s="37"/>
      <c r="K37" s="37"/>
      <c r="R37" s="12"/>
      <c r="S37" s="12"/>
    </row>
    <row r="38" spans="1:19" ht="23.25" x14ac:dyDescent="0.35">
      <c r="A38" s="22" t="s">
        <v>31</v>
      </c>
      <c r="B38" s="3"/>
      <c r="C38" s="3"/>
      <c r="E38" s="36"/>
      <c r="F38" s="35"/>
      <c r="H38" s="47"/>
      <c r="I38" s="37"/>
      <c r="J38" s="37"/>
      <c r="K38" s="37"/>
      <c r="M38" s="48" t="s">
        <v>32</v>
      </c>
      <c r="R38" s="12"/>
      <c r="S38" s="12"/>
    </row>
    <row r="39" spans="1:19" ht="15" x14ac:dyDescent="0.3">
      <c r="A39" s="27" t="s">
        <v>18</v>
      </c>
      <c r="B39" s="76" t="s">
        <v>19</v>
      </c>
      <c r="C39" s="76" t="s">
        <v>19</v>
      </c>
      <c r="D39" s="17" t="s">
        <v>20</v>
      </c>
      <c r="E39" s="28" t="s">
        <v>21</v>
      </c>
      <c r="F39" s="29" t="s">
        <v>13</v>
      </c>
      <c r="G39" s="29" t="s">
        <v>22</v>
      </c>
      <c r="H39" s="29" t="s">
        <v>23</v>
      </c>
      <c r="I39" s="28" t="s">
        <v>24</v>
      </c>
      <c r="J39" s="43" t="s">
        <v>25</v>
      </c>
      <c r="K39" s="43" t="s">
        <v>33</v>
      </c>
      <c r="L39" s="29" t="s">
        <v>34</v>
      </c>
      <c r="M39" s="25" t="s">
        <v>35</v>
      </c>
      <c r="N39" s="43" t="s">
        <v>36</v>
      </c>
      <c r="R39" s="12"/>
      <c r="S39" s="12"/>
    </row>
    <row r="40" spans="1:19" ht="15" x14ac:dyDescent="0.3">
      <c r="A40" s="9" t="s">
        <v>37</v>
      </c>
      <c r="B40">
        <v>0.115</v>
      </c>
      <c r="C40">
        <v>0.11899999999999999</v>
      </c>
      <c r="D40" s="35">
        <f>AVERAGE(B40,C40)</f>
        <v>0.11699999999999999</v>
      </c>
      <c r="E40" s="35">
        <f t="shared" ref="E40:E45" si="20">D40-E$8</f>
        <v>6.9999999999999993E-2</v>
      </c>
      <c r="F40" s="35">
        <f t="shared" ref="F40:F45" si="21">LOG(E40)</f>
        <v>-1.1549019599857433</v>
      </c>
      <c r="G40" s="36">
        <f t="shared" ref="G40:G45" si="22">(F40-$B$16)/$B$15</f>
        <v>-0.42165119097086057</v>
      </c>
      <c r="H40" s="35">
        <f t="shared" ref="H40:H45" si="23">10^G40</f>
        <v>0.37874665769214516</v>
      </c>
      <c r="I40" s="49">
        <v>16</v>
      </c>
      <c r="J40" s="50">
        <f t="shared" ref="J40:J45" si="24">H40*I40</f>
        <v>6.0599465230743226</v>
      </c>
      <c r="K40" s="38">
        <f>(0.1*J40/1000)*1000</f>
        <v>0.60599465230743232</v>
      </c>
      <c r="L40" s="51">
        <f>K40*100/L22</f>
        <v>0.69208644693760102</v>
      </c>
      <c r="M40" s="52">
        <f>AVERAGE(L40:L42)</f>
        <v>0.82564532748673969</v>
      </c>
      <c r="N40" s="53">
        <f>STDEV(L40:L42)</f>
        <v>0.12143686220907907</v>
      </c>
      <c r="R40" s="12"/>
      <c r="S40" s="12"/>
    </row>
    <row r="41" spans="1:19" ht="15" x14ac:dyDescent="0.3">
      <c r="B41">
        <v>0.13400000000000001</v>
      </c>
      <c r="C41">
        <v>0.13900000000000001</v>
      </c>
      <c r="D41" s="35">
        <f>AVERAGE(B41,C41)</f>
        <v>0.13650000000000001</v>
      </c>
      <c r="E41" s="35">
        <f t="shared" si="20"/>
        <v>8.950000000000001E-2</v>
      </c>
      <c r="F41" s="35">
        <f t="shared" si="21"/>
        <v>-1.0481769646840879</v>
      </c>
      <c r="G41" s="36">
        <f t="shared" si="22"/>
        <v>-0.31711762984574976</v>
      </c>
      <c r="H41" s="35">
        <f t="shared" si="23"/>
        <v>0.48181727842529209</v>
      </c>
      <c r="I41" s="49">
        <v>16</v>
      </c>
      <c r="J41" s="50">
        <f t="shared" si="24"/>
        <v>7.7090764548046735</v>
      </c>
      <c r="K41" s="38">
        <f t="shared" ref="K41:K45" si="25">(0.1*J41/1000)*1000</f>
        <v>0.77090764548046742</v>
      </c>
      <c r="L41" s="51">
        <f t="shared" ref="L41:L45" si="26">K41*100/L23</f>
        <v>0.92941707200195622</v>
      </c>
      <c r="M41" s="52"/>
      <c r="N41" s="53"/>
      <c r="R41" s="12"/>
      <c r="S41" s="12"/>
    </row>
    <row r="42" spans="1:19" s="25" customFormat="1" ht="15" x14ac:dyDescent="0.3">
      <c r="A42" s="9"/>
      <c r="B42">
        <v>0.13200000000000001</v>
      </c>
      <c r="C42">
        <v>0.13300000000000001</v>
      </c>
      <c r="D42" s="35">
        <f>AVERAGE(B42,C42)</f>
        <v>0.13250000000000001</v>
      </c>
      <c r="E42" s="35">
        <f t="shared" si="20"/>
        <v>8.5500000000000007E-2</v>
      </c>
      <c r="F42" s="35">
        <f t="shared" si="21"/>
        <v>-1.0680338852718274</v>
      </c>
      <c r="G42" s="36">
        <f t="shared" si="22"/>
        <v>-0.33656681900849444</v>
      </c>
      <c r="H42" s="35">
        <f t="shared" si="23"/>
        <v>0.46071587912605155</v>
      </c>
      <c r="I42" s="49">
        <v>16</v>
      </c>
      <c r="J42" s="50">
        <f t="shared" si="24"/>
        <v>7.3714540660168248</v>
      </c>
      <c r="K42" s="38">
        <f t="shared" si="25"/>
        <v>0.73714540660168248</v>
      </c>
      <c r="L42" s="51">
        <f t="shared" si="26"/>
        <v>0.85543246352066171</v>
      </c>
      <c r="M42" s="52"/>
      <c r="N42" s="53"/>
      <c r="R42" s="12"/>
      <c r="S42" s="12"/>
    </row>
    <row r="43" spans="1:19" ht="15" x14ac:dyDescent="0.3">
      <c r="A43" s="9" t="s">
        <v>38</v>
      </c>
      <c r="B43">
        <v>0.22500000000000001</v>
      </c>
      <c r="C43">
        <v>0.223</v>
      </c>
      <c r="D43" s="35">
        <f t="shared" ref="D43:D45" si="27">AVERAGE(B43,C43)</f>
        <v>0.224</v>
      </c>
      <c r="E43" s="35">
        <f t="shared" si="20"/>
        <v>0.17699999999999999</v>
      </c>
      <c r="F43" s="35">
        <f t="shared" si="21"/>
        <v>-0.75202673363819339</v>
      </c>
      <c r="G43" s="36">
        <f t="shared" si="22"/>
        <v>-2.7048389816731518E-2</v>
      </c>
      <c r="H43" s="35">
        <f t="shared" si="23"/>
        <v>0.93961861085643439</v>
      </c>
      <c r="I43" s="49">
        <v>16</v>
      </c>
      <c r="J43" s="50">
        <f t="shared" si="24"/>
        <v>15.03389777370295</v>
      </c>
      <c r="K43" s="38">
        <f t="shared" si="25"/>
        <v>1.5033897773702951</v>
      </c>
      <c r="L43" s="51">
        <f t="shared" si="26"/>
        <v>2.1451856336938504</v>
      </c>
      <c r="M43" s="52">
        <f>AVERAGE(L43:L45)</f>
        <v>2.022796341649856</v>
      </c>
      <c r="N43" s="53">
        <f>STDEV(L43:L45)</f>
        <v>0.13372735659795476</v>
      </c>
      <c r="R43" s="12"/>
      <c r="S43" s="12"/>
    </row>
    <row r="44" spans="1:19" ht="15" x14ac:dyDescent="0.3">
      <c r="A44" s="54"/>
      <c r="B44">
        <v>0.218</v>
      </c>
      <c r="C44">
        <v>0.22</v>
      </c>
      <c r="D44" s="35">
        <f t="shared" si="27"/>
        <v>0.219</v>
      </c>
      <c r="E44" s="35">
        <f t="shared" si="20"/>
        <v>0.17199999999999999</v>
      </c>
      <c r="F44" s="35">
        <f t="shared" si="21"/>
        <v>-0.76447155309245107</v>
      </c>
      <c r="G44" s="36">
        <f t="shared" si="22"/>
        <v>-3.9237673980536361E-2</v>
      </c>
      <c r="H44" s="35">
        <f t="shared" si="23"/>
        <v>0.91361311654799027</v>
      </c>
      <c r="I44" s="49">
        <v>16</v>
      </c>
      <c r="J44" s="50">
        <f t="shared" si="24"/>
        <v>14.617809864767844</v>
      </c>
      <c r="K44" s="38">
        <f t="shared" si="25"/>
        <v>1.4617809864767846</v>
      </c>
      <c r="L44" s="51">
        <f t="shared" si="26"/>
        <v>2.0431409609998492</v>
      </c>
      <c r="M44" s="52"/>
      <c r="N44" s="53"/>
    </row>
    <row r="45" spans="1:19" ht="15" x14ac:dyDescent="0.3">
      <c r="A45" s="55"/>
      <c r="B45">
        <v>0.20799999999999999</v>
      </c>
      <c r="C45">
        <v>0.21</v>
      </c>
      <c r="D45" s="35">
        <f t="shared" si="27"/>
        <v>0.20899999999999999</v>
      </c>
      <c r="E45" s="35">
        <f t="shared" si="20"/>
        <v>0.16199999999999998</v>
      </c>
      <c r="F45" s="35">
        <f t="shared" si="21"/>
        <v>-0.79048498545736912</v>
      </c>
      <c r="G45" s="36">
        <f t="shared" si="22"/>
        <v>-6.4716960388618489E-2</v>
      </c>
      <c r="H45" s="35">
        <f t="shared" si="23"/>
        <v>0.86155506432494477</v>
      </c>
      <c r="I45" s="49">
        <v>16</v>
      </c>
      <c r="J45" s="50">
        <f t="shared" si="24"/>
        <v>13.784881029199116</v>
      </c>
      <c r="K45" s="38">
        <f t="shared" si="25"/>
        <v>1.3784881029199116</v>
      </c>
      <c r="L45" s="51">
        <f t="shared" si="26"/>
        <v>1.8800624302558679</v>
      </c>
      <c r="M45" s="52"/>
      <c r="N45" s="53"/>
    </row>
    <row r="46" spans="1:19" x14ac:dyDescent="0.2">
      <c r="B46" s="3"/>
      <c r="C46" s="3"/>
      <c r="E46" s="36"/>
      <c r="F46" s="35"/>
      <c r="G46" s="52"/>
      <c r="H46" s="56"/>
      <c r="I46" s="37"/>
      <c r="J46" s="37"/>
      <c r="K46" s="37"/>
    </row>
    <row r="47" spans="1:19" x14ac:dyDescent="0.2">
      <c r="B47" s="3"/>
      <c r="C47" s="3"/>
      <c r="E47" s="36"/>
      <c r="F47" s="35"/>
      <c r="G47" s="52"/>
      <c r="H47" s="56"/>
      <c r="I47" s="37"/>
      <c r="J47" s="37"/>
      <c r="K47" s="37"/>
    </row>
    <row r="48" spans="1:19" ht="23.25" x14ac:dyDescent="0.35">
      <c r="A48" s="22" t="s">
        <v>39</v>
      </c>
      <c r="B48" s="3"/>
      <c r="C48" s="3"/>
      <c r="E48" s="36"/>
      <c r="F48" s="35"/>
      <c r="H48" s="47"/>
      <c r="I48" s="37"/>
      <c r="J48" s="37"/>
      <c r="K48" s="37"/>
      <c r="M48" s="48" t="s">
        <v>32</v>
      </c>
    </row>
    <row r="49" spans="1:25" x14ac:dyDescent="0.2">
      <c r="A49" s="27" t="s">
        <v>18</v>
      </c>
      <c r="B49" s="76" t="s">
        <v>19</v>
      </c>
      <c r="C49" s="76" t="s">
        <v>19</v>
      </c>
      <c r="D49" s="17" t="s">
        <v>20</v>
      </c>
      <c r="E49" s="28" t="s">
        <v>21</v>
      </c>
      <c r="F49" s="29" t="s">
        <v>13</v>
      </c>
      <c r="G49" s="29" t="s">
        <v>22</v>
      </c>
      <c r="H49" s="29" t="s">
        <v>23</v>
      </c>
      <c r="I49" s="28" t="s">
        <v>24</v>
      </c>
      <c r="J49" s="43" t="s">
        <v>25</v>
      </c>
      <c r="K49" s="43" t="s">
        <v>33</v>
      </c>
      <c r="L49" s="29" t="s">
        <v>34</v>
      </c>
      <c r="M49" s="25" t="s">
        <v>35</v>
      </c>
      <c r="N49" s="43" t="s">
        <v>36</v>
      </c>
      <c r="O49" s="11" t="s">
        <v>40</v>
      </c>
      <c r="P49" s="25" t="s">
        <v>35</v>
      </c>
      <c r="Q49" s="43" t="s">
        <v>36</v>
      </c>
    </row>
    <row r="50" spans="1:25" ht="15" x14ac:dyDescent="0.3">
      <c r="A50" s="9" t="s">
        <v>29</v>
      </c>
      <c r="B50">
        <v>0.158</v>
      </c>
      <c r="C50">
        <v>0.155</v>
      </c>
      <c r="D50" s="35">
        <f t="shared" ref="D50:D52" si="28">AVERAGE(B50,C50)</f>
        <v>0.1565</v>
      </c>
      <c r="E50" s="35">
        <f t="shared" ref="E50:E55" si="29">D50-E$8</f>
        <v>0.1095</v>
      </c>
      <c r="F50" s="35">
        <f t="shared" ref="F50:F55" si="30">LOG(E50)</f>
        <v>-0.96058588082386287</v>
      </c>
      <c r="G50" s="36">
        <f t="shared" ref="G50:G55" si="31">(F50-$B$16)/$B$15</f>
        <v>-0.2313250946215713</v>
      </c>
      <c r="H50" s="35">
        <f t="shared" ref="H50:H55" si="32">10^G50</f>
        <v>0.5870497472133005</v>
      </c>
      <c r="I50" s="49">
        <v>16</v>
      </c>
      <c r="J50" s="50">
        <f t="shared" ref="J50:J55" si="33">H50*I50</f>
        <v>9.392795955412808</v>
      </c>
      <c r="K50" s="38">
        <f>(0.1*J50/1000)*1000</f>
        <v>0.93927959554128082</v>
      </c>
      <c r="L50" s="51">
        <f t="shared" ref="L50:L55" si="34">K50*100/L31</f>
        <v>1.0801960464390099</v>
      </c>
      <c r="M50" s="52">
        <f>AVERAGE(L50:L52)</f>
        <v>1.1675174396683226</v>
      </c>
      <c r="N50" s="53">
        <f>STDEV(L50:L52)</f>
        <v>0.13271236319025878</v>
      </c>
      <c r="O50" s="11">
        <f>L50/L40</f>
        <v>1.5607819676555537</v>
      </c>
      <c r="P50" s="52">
        <f>AVERAGE(O50:O52)</f>
        <v>1.4299853066522898</v>
      </c>
      <c r="Q50" s="53">
        <f>STDEV(O50:O52)</f>
        <v>0.21163458432934351</v>
      </c>
      <c r="S50" s="12"/>
      <c r="T50" s="12"/>
    </row>
    <row r="51" spans="1:25" ht="15" x14ac:dyDescent="0.3">
      <c r="B51">
        <v>0.157</v>
      </c>
      <c r="C51">
        <v>0.14799999999999999</v>
      </c>
      <c r="D51" s="35">
        <f t="shared" si="28"/>
        <v>0.1525</v>
      </c>
      <c r="E51" s="35">
        <f t="shared" si="29"/>
        <v>0.1055</v>
      </c>
      <c r="F51" s="35">
        <f t="shared" si="30"/>
        <v>-0.97674754036628852</v>
      </c>
      <c r="G51" s="36">
        <f t="shared" si="31"/>
        <v>-0.24715489925999024</v>
      </c>
      <c r="H51" s="35">
        <f t="shared" si="32"/>
        <v>0.56603736520397108</v>
      </c>
      <c r="I51" s="49">
        <v>16</v>
      </c>
      <c r="J51" s="50">
        <f t="shared" si="33"/>
        <v>9.0565978432635372</v>
      </c>
      <c r="K51" s="38">
        <f t="shared" ref="K51:K55" si="35">(0.1*J51/1000)*1000</f>
        <v>0.90565978432635375</v>
      </c>
      <c r="L51" s="51">
        <f t="shared" si="34"/>
        <v>1.1021194270621562</v>
      </c>
      <c r="M51" s="52"/>
      <c r="N51" s="53"/>
      <c r="O51" s="11">
        <f t="shared" ref="O51:O55" si="36">L51/L41</f>
        <v>1.1858179285304074</v>
      </c>
      <c r="P51" s="52"/>
      <c r="Q51" s="53"/>
      <c r="S51" s="12"/>
      <c r="T51" s="12"/>
    </row>
    <row r="52" spans="1:25" ht="15" x14ac:dyDescent="0.3">
      <c r="B52">
        <v>0.182</v>
      </c>
      <c r="C52">
        <v>0.17599999999999999</v>
      </c>
      <c r="D52" s="35">
        <f t="shared" si="28"/>
        <v>0.17899999999999999</v>
      </c>
      <c r="E52" s="35">
        <f t="shared" si="29"/>
        <v>0.13200000000000001</v>
      </c>
      <c r="F52" s="35">
        <f t="shared" si="30"/>
        <v>-0.87942606879415008</v>
      </c>
      <c r="G52" s="36">
        <f t="shared" si="31"/>
        <v>-0.15183177491955679</v>
      </c>
      <c r="H52" s="35">
        <f t="shared" si="32"/>
        <v>0.70496608650679271</v>
      </c>
      <c r="I52" s="49">
        <v>16</v>
      </c>
      <c r="J52" s="50">
        <f t="shared" si="33"/>
        <v>11.279457384108683</v>
      </c>
      <c r="K52" s="38">
        <f t="shared" si="35"/>
        <v>1.1279457384108684</v>
      </c>
      <c r="L52" s="51">
        <f t="shared" si="34"/>
        <v>1.3202368455038016</v>
      </c>
      <c r="M52" s="52"/>
      <c r="N52" s="53"/>
      <c r="O52" s="11">
        <f t="shared" si="36"/>
        <v>1.543356023770909</v>
      </c>
      <c r="P52" s="52"/>
      <c r="Q52" s="53"/>
      <c r="S52" s="12"/>
      <c r="T52" s="12"/>
    </row>
    <row r="53" spans="1:25" ht="15" x14ac:dyDescent="0.3">
      <c r="A53" s="9" t="s">
        <v>30</v>
      </c>
      <c r="B53">
        <v>0.46600000000000003</v>
      </c>
      <c r="C53">
        <v>0.48099999999999998</v>
      </c>
      <c r="D53" s="35">
        <f>AVERAGE(B53:C53)</f>
        <v>0.47350000000000003</v>
      </c>
      <c r="E53" s="35">
        <f t="shared" si="29"/>
        <v>0.42650000000000005</v>
      </c>
      <c r="F53" s="35">
        <f t="shared" si="30"/>
        <v>-0.37008096449645811</v>
      </c>
      <c r="G53" s="36">
        <f t="shared" si="31"/>
        <v>0.347054708451906</v>
      </c>
      <c r="H53" s="35">
        <f t="shared" si="32"/>
        <v>2.2235899805645278</v>
      </c>
      <c r="I53" s="49">
        <v>16</v>
      </c>
      <c r="J53" s="50">
        <f t="shared" si="33"/>
        <v>35.577439689032445</v>
      </c>
      <c r="K53" s="38">
        <f t="shared" si="35"/>
        <v>3.5577439689032446</v>
      </c>
      <c r="L53" s="51">
        <f t="shared" si="34"/>
        <v>5.1878305309021977</v>
      </c>
      <c r="M53" s="52">
        <f>AVERAGE(L53:L55)</f>
        <v>4.6948854524487471</v>
      </c>
      <c r="N53" s="53">
        <f>STDEV(L53:L55)</f>
        <v>0.58520009840488618</v>
      </c>
      <c r="O53" s="11">
        <f t="shared" si="36"/>
        <v>2.4183597211441037</v>
      </c>
      <c r="P53" s="52">
        <f>AVERAGE(O53:O55)</f>
        <v>2.3262312404156789</v>
      </c>
      <c r="Q53" s="53">
        <f>STDEV(O53:O55)</f>
        <v>0.30929968801420354</v>
      </c>
      <c r="S53" s="12"/>
      <c r="T53" s="12"/>
    </row>
    <row r="54" spans="1:25" ht="15" x14ac:dyDescent="0.3">
      <c r="A54" s="54"/>
      <c r="B54">
        <v>0.378</v>
      </c>
      <c r="C54">
        <v>0.39300000000000002</v>
      </c>
      <c r="D54" s="35">
        <f>AVERAGE(B54:C54)</f>
        <v>0.38550000000000001</v>
      </c>
      <c r="E54" s="35">
        <f t="shared" si="29"/>
        <v>0.33850000000000002</v>
      </c>
      <c r="F54" s="35">
        <f t="shared" si="30"/>
        <v>-0.47044132697883684</v>
      </c>
      <c r="G54" s="36">
        <f t="shared" si="31"/>
        <v>0.24875509216766623</v>
      </c>
      <c r="H54" s="35">
        <f t="shared" si="32"/>
        <v>1.7731892600134567</v>
      </c>
      <c r="I54" s="49">
        <v>16</v>
      </c>
      <c r="J54" s="50">
        <f t="shared" si="33"/>
        <v>28.371028160215307</v>
      </c>
      <c r="K54" s="38">
        <f t="shared" si="35"/>
        <v>2.837102816021531</v>
      </c>
      <c r="L54" s="51">
        <f t="shared" si="34"/>
        <v>4.0481467300457705</v>
      </c>
      <c r="M54" s="52"/>
      <c r="N54" s="53"/>
      <c r="O54" s="11">
        <f t="shared" si="36"/>
        <v>1.9813350166817341</v>
      </c>
      <c r="P54" s="52"/>
      <c r="Q54" s="53"/>
      <c r="S54" s="12"/>
      <c r="T54" s="12"/>
    </row>
    <row r="55" spans="1:25" ht="15" x14ac:dyDescent="0.3">
      <c r="A55" s="55"/>
      <c r="B55">
        <v>0.45100000000000001</v>
      </c>
      <c r="C55">
        <v>0.47899999999999998</v>
      </c>
      <c r="D55" s="35">
        <f>AVERAGE(B55:C55)</f>
        <v>0.46499999999999997</v>
      </c>
      <c r="E55" s="35">
        <f t="shared" si="29"/>
        <v>0.41799999999999998</v>
      </c>
      <c r="F55" s="35">
        <f t="shared" si="30"/>
        <v>-0.3788237182249648</v>
      </c>
      <c r="G55" s="36">
        <f t="shared" si="31"/>
        <v>0.33849147376918243</v>
      </c>
      <c r="H55" s="35">
        <f t="shared" si="32"/>
        <v>2.1801755947475328</v>
      </c>
      <c r="I55" s="49">
        <v>16</v>
      </c>
      <c r="J55" s="50">
        <f t="shared" si="33"/>
        <v>34.882809515960524</v>
      </c>
      <c r="K55" s="38">
        <f t="shared" si="35"/>
        <v>3.4882809515960527</v>
      </c>
      <c r="L55" s="51">
        <f t="shared" si="34"/>
        <v>4.8486790963982704</v>
      </c>
      <c r="M55" s="52"/>
      <c r="N55" s="53"/>
      <c r="O55" s="11">
        <f t="shared" si="36"/>
        <v>2.5789989834211982</v>
      </c>
      <c r="P55" s="52"/>
      <c r="Q55" s="53"/>
      <c r="S55" s="12"/>
      <c r="T55" s="12"/>
      <c r="Y55" s="9"/>
    </row>
    <row r="56" spans="1:25" x14ac:dyDescent="0.2">
      <c r="D56" s="35"/>
      <c r="E56" s="36"/>
      <c r="F56" s="35"/>
      <c r="G56" s="52"/>
      <c r="H56" s="56"/>
    </row>
    <row r="57" spans="1:25" x14ac:dyDescent="0.2">
      <c r="B57" s="52"/>
      <c r="C57" s="52"/>
      <c r="D57" s="35"/>
      <c r="E57" s="36"/>
      <c r="F57" s="35"/>
      <c r="G57" s="52"/>
      <c r="H57" s="56"/>
      <c r="M57" s="11" t="s">
        <v>41</v>
      </c>
      <c r="N57" s="11" t="s">
        <v>42</v>
      </c>
      <c r="O57" s="43" t="s">
        <v>36</v>
      </c>
    </row>
    <row r="58" spans="1:25" ht="15" x14ac:dyDescent="0.3">
      <c r="C58" s="12"/>
      <c r="D58" s="12"/>
      <c r="E58" s="12"/>
      <c r="F58" s="12"/>
      <c r="G58" s="12"/>
      <c r="H58" s="56"/>
      <c r="M58" s="11" t="s">
        <v>29</v>
      </c>
      <c r="N58" s="52">
        <f>P50</f>
        <v>1.4299853066522898</v>
      </c>
      <c r="O58" s="52">
        <f>Q50</f>
        <v>0.21163458432934351</v>
      </c>
    </row>
    <row r="59" spans="1:25" ht="15" x14ac:dyDescent="0.3">
      <c r="D59" s="12"/>
      <c r="E59" s="12"/>
      <c r="G59" s="12"/>
      <c r="M59" s="11" t="s">
        <v>30</v>
      </c>
      <c r="N59" s="52">
        <f>P53</f>
        <v>2.3262312404156789</v>
      </c>
      <c r="O59" s="52">
        <f>Q53</f>
        <v>0.30929968801420354</v>
      </c>
    </row>
    <row r="60" spans="1:25" x14ac:dyDescent="0.2">
      <c r="G60" s="52"/>
      <c r="H60" s="56"/>
    </row>
    <row r="61" spans="1:25" ht="15" x14ac:dyDescent="0.3">
      <c r="A61" s="57"/>
      <c r="D61" s="12"/>
      <c r="E61" s="12"/>
      <c r="F61" s="12"/>
      <c r="G61" s="52"/>
      <c r="H61" s="56"/>
    </row>
    <row r="62" spans="1:25" ht="15" x14ac:dyDescent="0.3">
      <c r="C62" s="35"/>
      <c r="D62" s="12"/>
      <c r="E62" s="12"/>
      <c r="F62" s="12"/>
      <c r="G62" s="52"/>
      <c r="H62" s="56"/>
    </row>
    <row r="63" spans="1:25" ht="15" x14ac:dyDescent="0.3">
      <c r="C63" s="35"/>
      <c r="D63" s="12"/>
      <c r="E63" s="12"/>
      <c r="F63" s="12"/>
      <c r="G63" s="52"/>
      <c r="H63" s="56"/>
    </row>
    <row r="64" spans="1:25" ht="13.5" thickBot="1" x14ac:dyDescent="0.25">
      <c r="B64" s="58" t="s">
        <v>20</v>
      </c>
      <c r="C64" s="59" t="s">
        <v>43</v>
      </c>
      <c r="D64" s="35"/>
      <c r="E64" s="36"/>
      <c r="F64" s="35"/>
      <c r="G64" s="52"/>
      <c r="H64" s="56"/>
    </row>
    <row r="65" spans="1:8" x14ac:dyDescent="0.2">
      <c r="A65" s="9" t="s">
        <v>37</v>
      </c>
      <c r="B65" s="52">
        <f>M40</f>
        <v>0.82564532748673969</v>
      </c>
      <c r="C65" s="52">
        <f>N40</f>
        <v>0.12143686220907907</v>
      </c>
      <c r="D65" s="35"/>
      <c r="E65" s="36"/>
      <c r="F65" s="35"/>
      <c r="G65" s="52"/>
      <c r="H65" s="56"/>
    </row>
    <row r="66" spans="1:8" x14ac:dyDescent="0.2">
      <c r="A66" s="9" t="s">
        <v>29</v>
      </c>
      <c r="B66" s="52">
        <f>M50</f>
        <v>1.1675174396683226</v>
      </c>
      <c r="C66" s="52">
        <f>N50</f>
        <v>0.13271236319025878</v>
      </c>
      <c r="D66" s="35"/>
      <c r="E66" s="36"/>
      <c r="F66" s="35"/>
      <c r="G66" s="52"/>
      <c r="H66" s="56"/>
    </row>
    <row r="67" spans="1:8" x14ac:dyDescent="0.2">
      <c r="A67" s="9" t="s">
        <v>38</v>
      </c>
      <c r="B67" s="52">
        <f>M43</f>
        <v>2.022796341649856</v>
      </c>
      <c r="C67" s="52">
        <f>N43</f>
        <v>0.13372735659795476</v>
      </c>
      <c r="D67" s="35"/>
      <c r="E67" s="36"/>
      <c r="F67" s="35"/>
      <c r="G67" s="52"/>
      <c r="H67" s="56"/>
    </row>
    <row r="68" spans="1:8" x14ac:dyDescent="0.2">
      <c r="A68" s="60" t="s">
        <v>30</v>
      </c>
      <c r="B68" s="52">
        <f>M53</f>
        <v>4.6948854524487471</v>
      </c>
      <c r="C68" s="52">
        <f>N53</f>
        <v>0.58520009840488618</v>
      </c>
      <c r="D68" s="35"/>
      <c r="E68" s="36"/>
      <c r="F68" s="35"/>
      <c r="G68" s="52"/>
      <c r="H68" s="56"/>
    </row>
    <row r="69" spans="1:8" x14ac:dyDescent="0.2">
      <c r="A69" s="61"/>
      <c r="C69" s="35"/>
      <c r="D69" s="35"/>
      <c r="E69" s="36"/>
      <c r="F69" s="35"/>
      <c r="G69" s="52"/>
      <c r="H69" s="56"/>
    </row>
    <row r="70" spans="1:8" x14ac:dyDescent="0.2">
      <c r="A70" s="61"/>
      <c r="C70" s="35"/>
      <c r="D70" s="35"/>
      <c r="E70" s="36"/>
      <c r="F70" s="35"/>
      <c r="G70" s="52"/>
      <c r="H70" s="56"/>
    </row>
    <row r="71" spans="1:8" x14ac:dyDescent="0.2">
      <c r="A71" s="61"/>
      <c r="B71" s="37"/>
      <c r="C71" s="35"/>
      <c r="D71" s="35"/>
      <c r="E71" s="36"/>
      <c r="F71" s="35"/>
      <c r="G71" s="52"/>
      <c r="H71" s="56"/>
    </row>
    <row r="72" spans="1:8" x14ac:dyDescent="0.2">
      <c r="A72" s="61"/>
      <c r="B72" s="37"/>
      <c r="C72" s="35"/>
      <c r="D72" s="35"/>
      <c r="E72" s="36"/>
      <c r="F72" s="35"/>
      <c r="G72" s="52"/>
      <c r="H72" s="56"/>
    </row>
    <row r="73" spans="1:8" x14ac:dyDescent="0.2">
      <c r="C73" s="35"/>
      <c r="D73" s="35"/>
      <c r="E73" s="36"/>
      <c r="F73" s="35"/>
      <c r="G73" s="52"/>
      <c r="H73" s="56"/>
    </row>
    <row r="74" spans="1:8" x14ac:dyDescent="0.2">
      <c r="C74" s="35"/>
      <c r="D74" s="36"/>
      <c r="H74" s="56"/>
    </row>
    <row r="75" spans="1:8" x14ac:dyDescent="0.2">
      <c r="A75" s="62"/>
      <c r="C75" s="35"/>
      <c r="D75" s="36"/>
      <c r="H75" s="47"/>
    </row>
    <row r="76" spans="1:8" x14ac:dyDescent="0.2">
      <c r="A76" s="62"/>
      <c r="C76" s="35"/>
      <c r="D76" s="36"/>
      <c r="H76" s="47"/>
    </row>
    <row r="77" spans="1:8" x14ac:dyDescent="0.2">
      <c r="A77" s="63"/>
      <c r="B77" s="47"/>
      <c r="C77" s="64"/>
      <c r="D77" s="65"/>
      <c r="E77" s="47"/>
      <c r="F77" s="47"/>
      <c r="G77" s="47"/>
    </row>
    <row r="78" spans="1:8" x14ac:dyDescent="0.2">
      <c r="A78" s="66"/>
      <c r="B78" s="67"/>
      <c r="C78" s="68"/>
      <c r="D78" s="47"/>
      <c r="E78" s="47"/>
      <c r="F78" s="47"/>
      <c r="G78" s="47"/>
    </row>
    <row r="79" spans="1:8" x14ac:dyDescent="0.2">
      <c r="A79" s="66"/>
      <c r="B79" s="69"/>
      <c r="C79" s="64"/>
      <c r="D79" s="47"/>
      <c r="E79" s="47"/>
      <c r="F79" s="47"/>
      <c r="G79" s="47"/>
    </row>
    <row r="80" spans="1:8" x14ac:dyDescent="0.2">
      <c r="A80" s="66"/>
      <c r="B80" s="69"/>
      <c r="C80" s="64"/>
      <c r="D80" s="47"/>
      <c r="E80" s="47"/>
      <c r="F80" s="47"/>
      <c r="G80" s="47"/>
    </row>
    <row r="81" spans="1:7" x14ac:dyDescent="0.2">
      <c r="A81" s="66"/>
      <c r="B81" s="69"/>
      <c r="C81" s="64"/>
      <c r="D81" s="47"/>
      <c r="E81" s="47"/>
      <c r="F81" s="47"/>
      <c r="G81" s="47"/>
    </row>
    <row r="82" spans="1:7" x14ac:dyDescent="0.2">
      <c r="A82" s="66"/>
      <c r="B82" s="69"/>
      <c r="C82" s="64"/>
      <c r="D82" s="47"/>
      <c r="E82" s="47"/>
      <c r="F82" s="47"/>
      <c r="G82" s="47"/>
    </row>
    <row r="83" spans="1:7" x14ac:dyDescent="0.2">
      <c r="A83" s="66"/>
      <c r="B83" s="47"/>
      <c r="C83" s="47"/>
      <c r="D83" s="70"/>
      <c r="E83" s="67"/>
      <c r="F83" s="67"/>
      <c r="G83" s="47"/>
    </row>
    <row r="84" spans="1:7" x14ac:dyDescent="0.2">
      <c r="A84" s="66"/>
      <c r="B84" s="69"/>
      <c r="C84" s="64"/>
      <c r="D84" s="56"/>
      <c r="E84" s="56"/>
      <c r="F84" s="56"/>
      <c r="G84" s="47"/>
    </row>
    <row r="85" spans="1:7" x14ac:dyDescent="0.2">
      <c r="A85" s="66"/>
      <c r="B85" s="69"/>
      <c r="C85" s="64"/>
      <c r="D85" s="56"/>
      <c r="E85" s="56"/>
      <c r="F85" s="56"/>
      <c r="G85" s="47"/>
    </row>
    <row r="86" spans="1:7" x14ac:dyDescent="0.2">
      <c r="A86" s="66"/>
      <c r="B86" s="69"/>
      <c r="C86" s="64"/>
      <c r="D86" s="56"/>
      <c r="E86" s="56"/>
      <c r="F86" s="56"/>
      <c r="G86" s="47"/>
    </row>
    <row r="87" spans="1:7" x14ac:dyDescent="0.2">
      <c r="A87" s="66"/>
      <c r="B87" s="69"/>
      <c r="C87" s="64"/>
      <c r="D87" s="56"/>
      <c r="E87" s="56"/>
      <c r="F87" s="56"/>
      <c r="G87" s="47"/>
    </row>
    <row r="88" spans="1:7" x14ac:dyDescent="0.2">
      <c r="A88" s="66"/>
      <c r="B88" s="47"/>
      <c r="C88" s="56"/>
      <c r="D88" s="56"/>
      <c r="E88" s="56"/>
      <c r="F88" s="56"/>
      <c r="G88" s="47"/>
    </row>
    <row r="89" spans="1:7" x14ac:dyDescent="0.2">
      <c r="A89" s="66"/>
      <c r="B89" s="47"/>
      <c r="C89" s="56"/>
      <c r="D89" s="56"/>
      <c r="E89" s="56"/>
      <c r="F89" s="56"/>
      <c r="G89" s="47"/>
    </row>
    <row r="90" spans="1:7" x14ac:dyDescent="0.2">
      <c r="C90" s="56"/>
      <c r="D90" s="56"/>
      <c r="E90" s="71"/>
      <c r="F90" s="71"/>
    </row>
    <row r="91" spans="1:7" x14ac:dyDescent="0.2">
      <c r="C91" s="56"/>
      <c r="D91" s="56"/>
      <c r="E91" s="71"/>
      <c r="F91" s="71"/>
    </row>
    <row r="92" spans="1:7" x14ac:dyDescent="0.2">
      <c r="C92" s="56"/>
      <c r="D92" s="56"/>
      <c r="E92" s="71"/>
      <c r="F92" s="71"/>
    </row>
    <row r="93" spans="1:7" x14ac:dyDescent="0.2">
      <c r="C93" s="56"/>
      <c r="D93" s="56"/>
      <c r="E93" s="71"/>
      <c r="F93" s="71"/>
    </row>
    <row r="94" spans="1:7" x14ac:dyDescent="0.2">
      <c r="C94" s="56"/>
      <c r="E94" s="71"/>
      <c r="F94" s="71"/>
    </row>
    <row r="95" spans="1:7" x14ac:dyDescent="0.2">
      <c r="C95" s="56"/>
      <c r="E95" s="71"/>
      <c r="F95" s="71"/>
    </row>
    <row r="96" spans="1:7" x14ac:dyDescent="0.2">
      <c r="C96" s="56"/>
      <c r="D96" s="56"/>
      <c r="E96" s="71"/>
      <c r="F96" s="71"/>
    </row>
    <row r="97" spans="2:6" x14ac:dyDescent="0.2">
      <c r="C97" s="56"/>
      <c r="D97" s="56"/>
      <c r="E97" s="71"/>
      <c r="F97" s="71"/>
    </row>
    <row r="98" spans="2:6" x14ac:dyDescent="0.2">
      <c r="C98" s="56"/>
      <c r="D98" s="56"/>
      <c r="E98" s="71"/>
      <c r="F98" s="71"/>
    </row>
    <row r="99" spans="2:6" x14ac:dyDescent="0.2">
      <c r="C99" s="56"/>
      <c r="D99" s="56"/>
      <c r="E99" s="71"/>
      <c r="F99" s="71"/>
    </row>
    <row r="100" spans="2:6" x14ac:dyDescent="0.2">
      <c r="C100" s="56"/>
      <c r="D100" s="56"/>
      <c r="E100" s="71"/>
      <c r="F100" s="71"/>
    </row>
    <row r="101" spans="2:6" x14ac:dyDescent="0.2">
      <c r="C101" s="56"/>
      <c r="D101" s="56"/>
      <c r="E101" s="71"/>
      <c r="F101" s="71"/>
    </row>
    <row r="102" spans="2:6" x14ac:dyDescent="0.2">
      <c r="C102" s="56"/>
      <c r="D102" s="56"/>
      <c r="E102" s="71"/>
      <c r="F102" s="71"/>
    </row>
    <row r="103" spans="2:6" x14ac:dyDescent="0.2">
      <c r="C103" s="56"/>
      <c r="D103" s="56"/>
      <c r="E103" s="71"/>
      <c r="F103" s="71"/>
    </row>
    <row r="104" spans="2:6" x14ac:dyDescent="0.2">
      <c r="C104" s="56"/>
      <c r="D104" s="56"/>
      <c r="E104" s="71"/>
      <c r="F104" s="71"/>
    </row>
    <row r="105" spans="2:6" x14ac:dyDescent="0.2">
      <c r="C105" s="56"/>
      <c r="D105" s="56"/>
      <c r="E105" s="71"/>
      <c r="F105" s="71"/>
    </row>
    <row r="106" spans="2:6" x14ac:dyDescent="0.2">
      <c r="C106" s="56"/>
    </row>
    <row r="107" spans="2:6" x14ac:dyDescent="0.2">
      <c r="C107" s="56"/>
    </row>
    <row r="108" spans="2:6" ht="13.5" thickBot="1" x14ac:dyDescent="0.25">
      <c r="B108" s="72"/>
      <c r="C108" s="72"/>
      <c r="D108" s="72"/>
      <c r="E108" s="72"/>
    </row>
    <row r="109" spans="2:6" x14ac:dyDescent="0.2">
      <c r="B109" s="71"/>
      <c r="C109" s="71"/>
      <c r="D109" s="71"/>
      <c r="E109" s="71"/>
    </row>
    <row r="110" spans="2:6" x14ac:dyDescent="0.2">
      <c r="B110" s="71"/>
      <c r="C110" s="71"/>
      <c r="D110" s="71"/>
      <c r="E110" s="71"/>
    </row>
    <row r="111" spans="2:6" x14ac:dyDescent="0.2">
      <c r="B111" s="71"/>
      <c r="C111" s="71"/>
      <c r="D111" s="71"/>
      <c r="E111" s="71"/>
    </row>
    <row r="112" spans="2:6" x14ac:dyDescent="0.2">
      <c r="B112" s="71"/>
      <c r="C112" s="71"/>
      <c r="D112" s="71"/>
      <c r="E112" s="71"/>
    </row>
    <row r="113" spans="2:5" x14ac:dyDescent="0.2">
      <c r="B113" s="71"/>
      <c r="C113" s="71"/>
      <c r="D113" s="71"/>
      <c r="E113" s="71"/>
    </row>
    <row r="114" spans="2:5" x14ac:dyDescent="0.2">
      <c r="B114" s="71"/>
      <c r="C114" s="71"/>
      <c r="D114" s="71"/>
      <c r="E114" s="71"/>
    </row>
    <row r="115" spans="2:5" x14ac:dyDescent="0.2">
      <c r="B115" s="71"/>
      <c r="C115" s="71"/>
      <c r="D115" s="71"/>
      <c r="E115" s="71"/>
    </row>
    <row r="116" spans="2:5" x14ac:dyDescent="0.2">
      <c r="B116" s="71"/>
      <c r="C116" s="71"/>
      <c r="D116" s="71"/>
      <c r="E116" s="71"/>
    </row>
    <row r="117" spans="2:5" x14ac:dyDescent="0.2">
      <c r="B117" s="71"/>
      <c r="C117" s="71"/>
      <c r="D117" s="71"/>
      <c r="E117" s="71"/>
    </row>
    <row r="118" spans="2:5" x14ac:dyDescent="0.2">
      <c r="B118" s="71"/>
      <c r="C118" s="71"/>
      <c r="D118" s="71"/>
      <c r="E118" s="71"/>
    </row>
  </sheetData>
  <pageMargins left="0.7" right="0.7" top="0.75" bottom="0.75" header="0.3" footer="0.3"/>
  <pageSetup paperSize="9" scale="3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opLeftCell="A25" zoomScale="70" zoomScaleNormal="70" workbookViewId="0">
      <selection activeCell="B22" sqref="B22:C55"/>
    </sheetView>
  </sheetViews>
  <sheetFormatPr baseColWidth="10" defaultColWidth="8.75" defaultRowHeight="12.75" x14ac:dyDescent="0.2"/>
  <cols>
    <col min="1" max="1" width="28.125" style="9" customWidth="1"/>
    <col min="2" max="2" width="9" style="11" bestFit="1" customWidth="1"/>
    <col min="3" max="3" width="11.875" style="11" bestFit="1" customWidth="1"/>
    <col min="4" max="5" width="6" style="11" bestFit="1" customWidth="1"/>
    <col min="6" max="8" width="11" style="11" bestFit="1" customWidth="1"/>
    <col min="9" max="9" width="12.125" style="11" bestFit="1" customWidth="1"/>
    <col min="10" max="10" width="12" style="11" bestFit="1" customWidth="1"/>
    <col min="11" max="11" width="12.125" style="11" bestFit="1" customWidth="1"/>
    <col min="12" max="12" width="13" style="11" bestFit="1" customWidth="1"/>
    <col min="13" max="13" width="14.875" style="11" bestFit="1" customWidth="1"/>
    <col min="14" max="14" width="13.75" style="11" bestFit="1" customWidth="1"/>
    <col min="15" max="15" width="14" style="11" customWidth="1"/>
    <col min="16" max="16" width="11.375" style="11" customWidth="1"/>
    <col min="17" max="17" width="10.375" style="11" bestFit="1" customWidth="1"/>
    <col min="18" max="16384" width="8.75" style="11"/>
  </cols>
  <sheetData>
    <row r="1" spans="1:20" s="3" customFormat="1" x14ac:dyDescent="0.2">
      <c r="A1" s="1" t="s">
        <v>0</v>
      </c>
      <c r="B1" s="2">
        <v>42275</v>
      </c>
    </row>
    <row r="2" spans="1:20" s="3" customFormat="1" x14ac:dyDescent="0.2">
      <c r="A2" s="1" t="s">
        <v>1</v>
      </c>
      <c r="B2" s="3">
        <v>78</v>
      </c>
      <c r="C2" s="4"/>
      <c r="E2" s="5" t="s">
        <v>2</v>
      </c>
    </row>
    <row r="3" spans="1:20" s="3" customFormat="1" ht="15" x14ac:dyDescent="0.3">
      <c r="A3" s="1" t="s">
        <v>3</v>
      </c>
      <c r="B3" s="3" t="s">
        <v>4</v>
      </c>
      <c r="D3" s="6" t="s">
        <v>5</v>
      </c>
      <c r="E3">
        <v>56760</v>
      </c>
      <c r="F3">
        <v>159608</v>
      </c>
    </row>
    <row r="4" spans="1:20" s="3" customFormat="1" ht="15" x14ac:dyDescent="0.3">
      <c r="A4" s="1"/>
      <c r="D4" s="6" t="s">
        <v>6</v>
      </c>
      <c r="E4" s="7">
        <v>220144</v>
      </c>
      <c r="F4">
        <v>179680</v>
      </c>
    </row>
    <row r="5" spans="1:20" s="3" customFormat="1" x14ac:dyDescent="0.2">
      <c r="A5" s="1"/>
      <c r="D5" s="8"/>
      <c r="E5" s="8"/>
      <c r="F5" s="8"/>
    </row>
    <row r="6" spans="1:20" ht="15" x14ac:dyDescent="0.3">
      <c r="B6" s="10"/>
      <c r="C6" s="10"/>
      <c r="D6" s="10"/>
      <c r="N6" s="12"/>
      <c r="O6" s="12"/>
      <c r="P6" s="12"/>
    </row>
    <row r="7" spans="1:20" ht="15" x14ac:dyDescent="0.3">
      <c r="A7" s="13" t="s">
        <v>7</v>
      </c>
      <c r="B7" s="14" t="s">
        <v>8</v>
      </c>
      <c r="C7" s="15" t="s">
        <v>9</v>
      </c>
      <c r="D7" s="15"/>
      <c r="E7" s="16" t="s">
        <v>10</v>
      </c>
      <c r="F7" s="17" t="s">
        <v>11</v>
      </c>
      <c r="G7" s="18" t="s">
        <v>12</v>
      </c>
      <c r="H7" s="18" t="s">
        <v>13</v>
      </c>
      <c r="N7" s="12"/>
      <c r="O7" s="12"/>
      <c r="P7" s="12"/>
    </row>
    <row r="8" spans="1:20" ht="15" x14ac:dyDescent="0.3">
      <c r="A8" s="77">
        <v>0</v>
      </c>
      <c r="B8" s="18">
        <v>0</v>
      </c>
      <c r="C8">
        <v>0.05</v>
      </c>
      <c r="D8">
        <v>0.05</v>
      </c>
      <c r="E8" s="19">
        <f t="shared" ref="E8:E13" si="0">AVERAGE(C8:D8)</f>
        <v>0.05</v>
      </c>
      <c r="F8" s="20"/>
      <c r="G8" s="18"/>
      <c r="H8" s="18"/>
      <c r="N8" s="12"/>
      <c r="O8" s="12"/>
      <c r="P8" s="12"/>
    </row>
    <row r="9" spans="1:20" ht="15" x14ac:dyDescent="0.3">
      <c r="A9" s="77">
        <v>3</v>
      </c>
      <c r="B9" s="20">
        <f>A9/23</f>
        <v>0.13043478260869565</v>
      </c>
      <c r="C9">
        <v>7.4999999999999997E-2</v>
      </c>
      <c r="D9">
        <v>7.0999999999999994E-2</v>
      </c>
      <c r="E9" s="19">
        <f t="shared" si="0"/>
        <v>7.2999999999999995E-2</v>
      </c>
      <c r="F9" s="20">
        <f>(E9-$E$8)</f>
        <v>2.2999999999999993E-2</v>
      </c>
      <c r="G9" s="20">
        <f>LOG(B9)</f>
        <v>-0.88460658129793046</v>
      </c>
      <c r="H9" s="20">
        <f>LOG(F9)</f>
        <v>-1.6382721639824072</v>
      </c>
      <c r="N9" s="12"/>
      <c r="O9" s="12"/>
      <c r="P9" s="12"/>
    </row>
    <row r="10" spans="1:20" ht="15" x14ac:dyDescent="0.3">
      <c r="A10" s="77">
        <v>9.74</v>
      </c>
      <c r="B10" s="20">
        <f t="shared" ref="B10:B13" si="1">A10/23</f>
        <v>0.42347826086956525</v>
      </c>
      <c r="C10">
        <v>0.13900000000000001</v>
      </c>
      <c r="D10">
        <v>0.14000000000000001</v>
      </c>
      <c r="E10" s="19">
        <f t="shared" si="0"/>
        <v>0.13950000000000001</v>
      </c>
      <c r="F10" s="20">
        <f>(E10-$E$8)</f>
        <v>8.950000000000001E-2</v>
      </c>
      <c r="G10" s="20">
        <f>LOG(B10)</f>
        <v>-0.37316887913897734</v>
      </c>
      <c r="H10" s="20">
        <f>LOG(F10)</f>
        <v>-1.0481769646840879</v>
      </c>
      <c r="N10" s="12"/>
      <c r="O10" s="12"/>
      <c r="P10" s="12"/>
    </row>
    <row r="11" spans="1:20" ht="15" x14ac:dyDescent="0.3">
      <c r="A11" s="77">
        <v>29.8</v>
      </c>
      <c r="B11" s="20">
        <f t="shared" si="1"/>
        <v>1.2956521739130435</v>
      </c>
      <c r="C11">
        <v>0.32600000000000001</v>
      </c>
      <c r="D11">
        <v>0.32800000000000001</v>
      </c>
      <c r="E11" s="19">
        <f t="shared" si="0"/>
        <v>0.32700000000000001</v>
      </c>
      <c r="F11" s="20">
        <f>(E11-$E$8)</f>
        <v>0.27700000000000002</v>
      </c>
      <c r="G11" s="20">
        <f>LOG(B11)</f>
        <v>0.11248842805866238</v>
      </c>
      <c r="H11" s="20">
        <f>LOG(F11)</f>
        <v>-0.55752023093555136</v>
      </c>
      <c r="N11" s="12"/>
      <c r="O11" s="12"/>
      <c r="P11" s="12"/>
      <c r="Q11" s="12"/>
      <c r="R11" s="12"/>
      <c r="S11" s="12"/>
      <c r="T11" s="12"/>
    </row>
    <row r="12" spans="1:20" ht="15" x14ac:dyDescent="0.3">
      <c r="A12" s="77">
        <v>104</v>
      </c>
      <c r="B12" s="20">
        <f t="shared" si="1"/>
        <v>4.5217391304347823</v>
      </c>
      <c r="C12">
        <v>0.997</v>
      </c>
      <c r="D12">
        <v>1.0189999999999999</v>
      </c>
      <c r="E12" s="19">
        <f t="shared" si="0"/>
        <v>1.008</v>
      </c>
      <c r="F12" s="20">
        <f>(E12-$E$8)</f>
        <v>0.95799999999999996</v>
      </c>
      <c r="G12" s="20">
        <f>LOG(B12)</f>
        <v>0.65530550328118742</v>
      </c>
      <c r="H12" s="20">
        <f>LOG(F12)</f>
        <v>-1.8634490921455603E-2</v>
      </c>
      <c r="N12" s="12"/>
      <c r="O12" s="12"/>
      <c r="P12" s="12"/>
      <c r="Q12" s="12"/>
      <c r="R12" s="12"/>
      <c r="S12" s="12"/>
      <c r="T12" s="12"/>
    </row>
    <row r="13" spans="1:20" ht="15" x14ac:dyDescent="0.3">
      <c r="A13" s="77">
        <v>207</v>
      </c>
      <c r="B13" s="20">
        <f t="shared" si="1"/>
        <v>9</v>
      </c>
      <c r="C13">
        <v>1.9079999999999999</v>
      </c>
      <c r="D13">
        <v>1.9630000000000001</v>
      </c>
      <c r="E13" s="19">
        <f t="shared" si="0"/>
        <v>1.9355</v>
      </c>
      <c r="F13" s="20">
        <f>(E13-$E$8)</f>
        <v>1.8855</v>
      </c>
      <c r="G13" s="20">
        <f>LOG(B13)</f>
        <v>0.95424250943932487</v>
      </c>
      <c r="H13" s="20">
        <f>LOG(F13)</f>
        <v>0.27542653674163897</v>
      </c>
      <c r="N13" s="12"/>
    </row>
    <row r="14" spans="1:20" ht="15" x14ac:dyDescent="0.3">
      <c r="N14" s="12"/>
    </row>
    <row r="15" spans="1:20" ht="15" x14ac:dyDescent="0.3">
      <c r="A15" s="13" t="s">
        <v>14</v>
      </c>
      <c r="B15" s="19">
        <f>SLOPE(H9:H13,G9:G13)</f>
        <v>1.0332999493883517</v>
      </c>
      <c r="N15" s="12"/>
    </row>
    <row r="16" spans="1:20" ht="15" x14ac:dyDescent="0.25">
      <c r="A16" s="13" t="s">
        <v>15</v>
      </c>
      <c r="B16" s="19">
        <f>INTERCEPT(H9:H13,G9:G13)</f>
        <v>-0.69337963225450272</v>
      </c>
      <c r="C16" s="21"/>
      <c r="G16" s="21"/>
      <c r="H16" s="21"/>
    </row>
    <row r="17" spans="1:17" ht="15" x14ac:dyDescent="0.3">
      <c r="B17" s="12"/>
      <c r="C17" s="12"/>
      <c r="D17" s="12"/>
      <c r="E17" s="12"/>
      <c r="F17" s="12"/>
      <c r="G17" s="12"/>
    </row>
    <row r="18" spans="1:17" ht="15" x14ac:dyDescent="0.3">
      <c r="B18" s="12"/>
      <c r="C18" s="12"/>
      <c r="D18" s="12"/>
      <c r="E18" s="12"/>
      <c r="F18" s="12"/>
      <c r="G18" s="12"/>
    </row>
    <row r="19" spans="1:17" ht="23.25" x14ac:dyDescent="0.35">
      <c r="A19" s="22" t="s">
        <v>16</v>
      </c>
      <c r="B19" s="23"/>
      <c r="C19" s="23"/>
      <c r="K19" s="24"/>
      <c r="L19" s="25" t="s">
        <v>17</v>
      </c>
      <c r="M19" s="26"/>
    </row>
    <row r="20" spans="1:17" s="25" customFormat="1" x14ac:dyDescent="0.2">
      <c r="A20" s="27" t="s">
        <v>18</v>
      </c>
      <c r="B20" s="17" t="s">
        <v>19</v>
      </c>
      <c r="C20" s="17" t="s">
        <v>19</v>
      </c>
      <c r="D20" s="17" t="s">
        <v>20</v>
      </c>
      <c r="E20" s="28" t="s">
        <v>21</v>
      </c>
      <c r="F20" s="29" t="s">
        <v>13</v>
      </c>
      <c r="G20" s="29" t="s">
        <v>22</v>
      </c>
      <c r="H20" s="29" t="s">
        <v>23</v>
      </c>
      <c r="I20" s="17" t="s">
        <v>24</v>
      </c>
      <c r="J20" s="29" t="s">
        <v>25</v>
      </c>
      <c r="K20" s="29" t="s">
        <v>26</v>
      </c>
      <c r="L20" s="29" t="s">
        <v>27</v>
      </c>
      <c r="M20" s="30" t="s">
        <v>28</v>
      </c>
    </row>
    <row r="21" spans="1:17" s="32" customFormat="1" x14ac:dyDescent="0.2">
      <c r="A21" s="31"/>
      <c r="L21" s="33"/>
      <c r="M21" s="34"/>
    </row>
    <row r="22" spans="1:17" ht="15" x14ac:dyDescent="0.3">
      <c r="A22" s="9" t="s">
        <v>29</v>
      </c>
      <c r="B22">
        <v>0.69099999999999995</v>
      </c>
      <c r="C22">
        <v>0.70099999999999996</v>
      </c>
      <c r="D22" s="35">
        <f t="shared" ref="D22:D27" si="2">AVERAGE(B22:C22)</f>
        <v>0.69599999999999995</v>
      </c>
      <c r="E22" s="35">
        <f t="shared" ref="E22:E27" si="3">D22-E$8</f>
        <v>0.64599999999999991</v>
      </c>
      <c r="F22" s="35">
        <f>LOG(E22)</f>
        <v>-0.18976748200491597</v>
      </c>
      <c r="G22" s="36">
        <f>(F22-$B$16)/$B$15</f>
        <v>0.48738234289829718</v>
      </c>
      <c r="H22" s="36">
        <f>10^G22</f>
        <v>3.0717250746332989</v>
      </c>
      <c r="I22" s="37">
        <v>500</v>
      </c>
      <c r="J22" s="38">
        <f>(H22*I22)</f>
        <v>1535.8625373166494</v>
      </c>
      <c r="K22" s="38">
        <f>(0.05*J22/1000)*1000</f>
        <v>76.793126865832477</v>
      </c>
      <c r="L22" s="39">
        <f>K22+K40+K50</f>
        <v>78.956833716959522</v>
      </c>
      <c r="M22" s="40">
        <f>(L22*1000000/50000)/1000</f>
        <v>1.5791366743391904</v>
      </c>
      <c r="N22" s="41"/>
    </row>
    <row r="23" spans="1:17" ht="15" x14ac:dyDescent="0.3">
      <c r="B23">
        <v>0.68600000000000005</v>
      </c>
      <c r="C23">
        <v>0.67400000000000004</v>
      </c>
      <c r="D23" s="35">
        <f t="shared" si="2"/>
        <v>0.68</v>
      </c>
      <c r="E23" s="35">
        <f t="shared" si="3"/>
        <v>0.63</v>
      </c>
      <c r="F23" s="35">
        <f t="shared" ref="F23:F27" si="4">LOG(E23)</f>
        <v>-0.20065945054641829</v>
      </c>
      <c r="G23" s="36">
        <f t="shared" ref="G23:G27" si="5">(F23-$B$16)/$B$15</f>
        <v>0.47684138763361367</v>
      </c>
      <c r="H23" s="36">
        <f t="shared" ref="H23:H27" si="6">10^G23</f>
        <v>2.9980673694365638</v>
      </c>
      <c r="I23" s="37">
        <v>500</v>
      </c>
      <c r="J23" s="38">
        <f t="shared" ref="J23:J27" si="7">(H23*I23)</f>
        <v>1499.0336847182818</v>
      </c>
      <c r="K23" s="38">
        <f t="shared" ref="K23:K27" si="8">(0.05*J23/1000)*1000</f>
        <v>74.951684235914101</v>
      </c>
      <c r="L23" s="39">
        <f>K23+K41+K51</f>
        <v>76.864920450642046</v>
      </c>
      <c r="M23" s="40">
        <f t="shared" ref="M23:M27" si="9">(L23*1000000/50000)/1000</f>
        <v>1.537298409012841</v>
      </c>
      <c r="N23" s="41"/>
    </row>
    <row r="24" spans="1:17" ht="15" x14ac:dyDescent="0.3">
      <c r="B24">
        <v>0.68899999999999995</v>
      </c>
      <c r="C24">
        <v>0.67400000000000004</v>
      </c>
      <c r="D24" s="35">
        <f t="shared" si="2"/>
        <v>0.68149999999999999</v>
      </c>
      <c r="E24" s="35">
        <f t="shared" si="3"/>
        <v>0.63149999999999995</v>
      </c>
      <c r="F24" s="35">
        <f t="shared" si="4"/>
        <v>-0.1996266451086505</v>
      </c>
      <c r="G24" s="36">
        <f t="shared" si="5"/>
        <v>0.47784090905851961</v>
      </c>
      <c r="H24" s="36">
        <f t="shared" si="6"/>
        <v>3.0049753171326405</v>
      </c>
      <c r="I24" s="37">
        <v>500</v>
      </c>
      <c r="J24" s="38">
        <f t="shared" si="7"/>
        <v>1502.4876585663203</v>
      </c>
      <c r="K24" s="38">
        <f t="shared" si="8"/>
        <v>75.124382928316024</v>
      </c>
      <c r="L24" s="39">
        <f t="shared" ref="L24:L27" si="10">K24+K42+K52</f>
        <v>77.199421598008712</v>
      </c>
      <c r="M24" s="40">
        <f t="shared" si="9"/>
        <v>1.5439884319601742</v>
      </c>
      <c r="N24" s="41"/>
    </row>
    <row r="25" spans="1:17" ht="15" x14ac:dyDescent="0.3">
      <c r="A25" s="9" t="s">
        <v>30</v>
      </c>
      <c r="B25">
        <v>0.41899999999999998</v>
      </c>
      <c r="C25">
        <v>0.443</v>
      </c>
      <c r="D25" s="35">
        <f t="shared" si="2"/>
        <v>0.43099999999999999</v>
      </c>
      <c r="E25" s="35">
        <f t="shared" si="3"/>
        <v>0.38100000000000001</v>
      </c>
      <c r="F25" s="35">
        <f t="shared" si="4"/>
        <v>-0.41907502432438071</v>
      </c>
      <c r="G25" s="36">
        <f t="shared" si="5"/>
        <v>0.2654646485683978</v>
      </c>
      <c r="H25" s="36">
        <f t="shared" si="6"/>
        <v>1.8427424842179929</v>
      </c>
      <c r="I25" s="37">
        <v>500</v>
      </c>
      <c r="J25" s="38">
        <f t="shared" si="7"/>
        <v>921.37124210899651</v>
      </c>
      <c r="K25" s="38">
        <f t="shared" si="8"/>
        <v>46.068562105449828</v>
      </c>
      <c r="L25" s="39">
        <f t="shared" si="10"/>
        <v>49.562239236940982</v>
      </c>
      <c r="M25" s="40">
        <f t="shared" si="9"/>
        <v>0.99124478473881961</v>
      </c>
      <c r="N25" s="41"/>
    </row>
    <row r="26" spans="1:17" ht="15" x14ac:dyDescent="0.3">
      <c r="B26">
        <v>0.42799999999999999</v>
      </c>
      <c r="C26">
        <v>0.40200000000000002</v>
      </c>
      <c r="D26" s="35">
        <f t="shared" si="2"/>
        <v>0.41500000000000004</v>
      </c>
      <c r="E26" s="35">
        <f t="shared" si="3"/>
        <v>0.36500000000000005</v>
      </c>
      <c r="F26" s="35">
        <f t="shared" si="4"/>
        <v>-0.43770713554352525</v>
      </c>
      <c r="G26" s="36">
        <f t="shared" si="5"/>
        <v>0.24743299064547467</v>
      </c>
      <c r="H26" s="36">
        <f t="shared" si="6"/>
        <v>1.7677994345347789</v>
      </c>
      <c r="I26" s="37">
        <v>500</v>
      </c>
      <c r="J26" s="38">
        <f t="shared" si="7"/>
        <v>883.89971726738952</v>
      </c>
      <c r="K26" s="38">
        <f t="shared" si="8"/>
        <v>44.194985863369482</v>
      </c>
      <c r="L26" s="39">
        <f t="shared" si="10"/>
        <v>48.000529521007131</v>
      </c>
      <c r="M26" s="40">
        <f t="shared" si="9"/>
        <v>0.96001059042014258</v>
      </c>
      <c r="N26" s="41"/>
    </row>
    <row r="27" spans="1:17" ht="15" x14ac:dyDescent="0.3">
      <c r="B27">
        <v>0.40799999999999997</v>
      </c>
      <c r="C27">
        <v>0.38600000000000001</v>
      </c>
      <c r="D27" s="35">
        <f t="shared" si="2"/>
        <v>0.39700000000000002</v>
      </c>
      <c r="E27" s="35">
        <f t="shared" si="3"/>
        <v>0.34700000000000003</v>
      </c>
      <c r="F27" s="35">
        <f t="shared" si="4"/>
        <v>-0.45967052520912627</v>
      </c>
      <c r="G27" s="36">
        <f t="shared" si="5"/>
        <v>0.22617741071575342</v>
      </c>
      <c r="H27" s="36">
        <f t="shared" si="6"/>
        <v>1.6833615793429721</v>
      </c>
      <c r="I27" s="37">
        <v>500</v>
      </c>
      <c r="J27" s="38">
        <f t="shared" si="7"/>
        <v>841.68078967148608</v>
      </c>
      <c r="K27" s="38">
        <f t="shared" si="8"/>
        <v>42.084039483574308</v>
      </c>
      <c r="L27" s="39">
        <f t="shared" si="10"/>
        <v>46.56690190447317</v>
      </c>
      <c r="M27" s="40">
        <f t="shared" si="9"/>
        <v>0.93133803808946347</v>
      </c>
      <c r="N27" s="41"/>
    </row>
    <row r="28" spans="1:17" ht="23.25" x14ac:dyDescent="0.35">
      <c r="A28" s="22" t="s">
        <v>16</v>
      </c>
      <c r="B28" s="73"/>
      <c r="C28" s="73"/>
      <c r="I28" s="37"/>
      <c r="J28" s="37"/>
      <c r="K28" s="42"/>
      <c r="L28" s="25" t="s">
        <v>17</v>
      </c>
      <c r="M28" s="26"/>
    </row>
    <row r="29" spans="1:17" s="25" customFormat="1" x14ac:dyDescent="0.2">
      <c r="A29" s="27" t="s">
        <v>18</v>
      </c>
      <c r="B29" s="74" t="s">
        <v>19</v>
      </c>
      <c r="C29" s="74" t="s">
        <v>19</v>
      </c>
      <c r="D29" s="17" t="s">
        <v>20</v>
      </c>
      <c r="E29" s="28" t="s">
        <v>21</v>
      </c>
      <c r="F29" s="29" t="s">
        <v>13</v>
      </c>
      <c r="G29" s="29" t="s">
        <v>22</v>
      </c>
      <c r="H29" s="29" t="s">
        <v>23</v>
      </c>
      <c r="I29" s="28" t="s">
        <v>24</v>
      </c>
      <c r="J29" s="43" t="s">
        <v>25</v>
      </c>
      <c r="K29" s="43" t="s">
        <v>26</v>
      </c>
      <c r="L29" s="29" t="s">
        <v>27</v>
      </c>
      <c r="M29" s="30" t="s">
        <v>28</v>
      </c>
    </row>
    <row r="30" spans="1:17" s="32" customFormat="1" x14ac:dyDescent="0.2">
      <c r="A30" s="31"/>
      <c r="B30" s="75"/>
      <c r="C30" s="75"/>
      <c r="L30" s="33"/>
      <c r="M30" s="34"/>
    </row>
    <row r="31" spans="1:17" ht="15" x14ac:dyDescent="0.3">
      <c r="A31" s="9" t="s">
        <v>29</v>
      </c>
      <c r="B31">
        <v>0.69099999999999995</v>
      </c>
      <c r="C31">
        <v>0.70099999999999996</v>
      </c>
      <c r="D31" s="35">
        <f t="shared" ref="D31:D36" si="11">AVERAGE(B31:C31)</f>
        <v>0.69599999999999995</v>
      </c>
      <c r="E31" s="35">
        <f t="shared" ref="E31:E36" si="12">D31-E$8</f>
        <v>0.64599999999999991</v>
      </c>
      <c r="F31" s="35">
        <f>LOG(E31)</f>
        <v>-0.18976748200491597</v>
      </c>
      <c r="G31" s="36">
        <f>(F31-$B$16)/$B$15</f>
        <v>0.48738234289829718</v>
      </c>
      <c r="H31" s="36">
        <f>10^G31</f>
        <v>3.0717250746332989</v>
      </c>
      <c r="I31" s="37">
        <v>500</v>
      </c>
      <c r="J31" s="38">
        <f>(H31*I31)</f>
        <v>1535.8625373166494</v>
      </c>
      <c r="K31" s="38">
        <f>(0.05*J31/1000)*1000</f>
        <v>76.793126865832477</v>
      </c>
      <c r="L31" s="39">
        <f>K31+K50</f>
        <v>77.733649945972118</v>
      </c>
      <c r="M31" s="40">
        <f>(L31*1000000/50000)/1000</f>
        <v>1.5546729989194423</v>
      </c>
      <c r="N31" s="44"/>
      <c r="Q31" s="12"/>
    </row>
    <row r="32" spans="1:17" ht="15" x14ac:dyDescent="0.3">
      <c r="B32">
        <v>0.68600000000000005</v>
      </c>
      <c r="C32">
        <v>0.67400000000000004</v>
      </c>
      <c r="D32" s="35">
        <f t="shared" si="11"/>
        <v>0.68</v>
      </c>
      <c r="E32" s="35">
        <f t="shared" si="12"/>
        <v>0.63</v>
      </c>
      <c r="F32" s="35">
        <f t="shared" ref="F32:F36" si="13">LOG(E32)</f>
        <v>-0.20065945054641829</v>
      </c>
      <c r="G32" s="36">
        <f t="shared" ref="G32:G36" si="14">(F32-$B$16)/$B$15</f>
        <v>0.47684138763361367</v>
      </c>
      <c r="H32" s="36">
        <f t="shared" ref="H32:H36" si="15">10^G32</f>
        <v>2.9980673694365638</v>
      </c>
      <c r="I32" s="37">
        <v>500</v>
      </c>
      <c r="J32" s="38">
        <f t="shared" ref="J32:J36" si="16">(H32*I32)</f>
        <v>1499.0336847182818</v>
      </c>
      <c r="K32" s="38">
        <f t="shared" ref="K32:K36" si="17">(0.05*J32/1000)*1000</f>
        <v>74.951684235914101</v>
      </c>
      <c r="L32" s="39">
        <f>K32+K51</f>
        <v>76.190288424536334</v>
      </c>
      <c r="M32" s="40">
        <f t="shared" ref="M32:M36" si="18">(L32*1000000/50000)/1000</f>
        <v>1.5238057684907267</v>
      </c>
      <c r="N32" s="45"/>
      <c r="Q32" s="12"/>
    </row>
    <row r="33" spans="1:19" ht="15" x14ac:dyDescent="0.3">
      <c r="B33">
        <v>0.68899999999999995</v>
      </c>
      <c r="C33">
        <v>0.67400000000000004</v>
      </c>
      <c r="D33" s="35">
        <f t="shared" si="11"/>
        <v>0.68149999999999999</v>
      </c>
      <c r="E33" s="35">
        <f t="shared" si="12"/>
        <v>0.63149999999999995</v>
      </c>
      <c r="F33" s="35">
        <f t="shared" si="13"/>
        <v>-0.1996266451086505</v>
      </c>
      <c r="G33" s="36">
        <f t="shared" si="14"/>
        <v>0.47784090905851961</v>
      </c>
      <c r="H33" s="36">
        <f t="shared" si="15"/>
        <v>3.0049753171326405</v>
      </c>
      <c r="I33" s="37">
        <v>500</v>
      </c>
      <c r="J33" s="38">
        <f t="shared" si="16"/>
        <v>1502.4876585663203</v>
      </c>
      <c r="K33" s="38">
        <f t="shared" si="17"/>
        <v>75.124382928316024</v>
      </c>
      <c r="L33" s="39">
        <f t="shared" ref="L33:L36" si="19">K33+K52</f>
        <v>76.235569280941547</v>
      </c>
      <c r="M33" s="40">
        <f t="shared" si="18"/>
        <v>1.524711385618831</v>
      </c>
      <c r="N33" s="45"/>
      <c r="Q33" s="12"/>
    </row>
    <row r="34" spans="1:19" ht="15" x14ac:dyDescent="0.3">
      <c r="A34" s="9" t="s">
        <v>30</v>
      </c>
      <c r="B34">
        <v>0.41899999999999998</v>
      </c>
      <c r="C34">
        <v>0.443</v>
      </c>
      <c r="D34" s="35">
        <f t="shared" si="11"/>
        <v>0.43099999999999999</v>
      </c>
      <c r="E34" s="35">
        <f t="shared" si="12"/>
        <v>0.38100000000000001</v>
      </c>
      <c r="F34" s="35">
        <f t="shared" si="13"/>
        <v>-0.41907502432438071</v>
      </c>
      <c r="G34" s="36">
        <f t="shared" si="14"/>
        <v>0.2654646485683978</v>
      </c>
      <c r="H34" s="36">
        <f t="shared" si="15"/>
        <v>1.8427424842179929</v>
      </c>
      <c r="I34" s="37">
        <v>500</v>
      </c>
      <c r="J34" s="38">
        <f t="shared" si="16"/>
        <v>921.37124210899651</v>
      </c>
      <c r="K34" s="38">
        <f t="shared" si="17"/>
        <v>46.068562105449828</v>
      </c>
      <c r="L34" s="39">
        <f t="shared" si="19"/>
        <v>48.181288698054793</v>
      </c>
      <c r="M34" s="40">
        <f t="shared" si="18"/>
        <v>0.96362577396109572</v>
      </c>
      <c r="N34" s="45"/>
      <c r="Q34" s="12"/>
    </row>
    <row r="35" spans="1:19" ht="15" x14ac:dyDescent="0.3">
      <c r="B35">
        <v>0.42799999999999999</v>
      </c>
      <c r="C35">
        <v>0.40200000000000002</v>
      </c>
      <c r="D35" s="35">
        <f t="shared" si="11"/>
        <v>0.41500000000000004</v>
      </c>
      <c r="E35" s="35">
        <f t="shared" si="12"/>
        <v>0.36500000000000005</v>
      </c>
      <c r="F35" s="35">
        <f t="shared" si="13"/>
        <v>-0.43770713554352525</v>
      </c>
      <c r="G35" s="36">
        <f t="shared" si="14"/>
        <v>0.24743299064547467</v>
      </c>
      <c r="H35" s="36">
        <f t="shared" si="15"/>
        <v>1.7677994345347789</v>
      </c>
      <c r="I35" s="37">
        <v>500</v>
      </c>
      <c r="J35" s="38">
        <f t="shared" si="16"/>
        <v>883.89971726738952</v>
      </c>
      <c r="K35" s="38">
        <f t="shared" si="17"/>
        <v>44.194985863369482</v>
      </c>
      <c r="L35" s="39">
        <f t="shared" si="19"/>
        <v>46.489205555038467</v>
      </c>
      <c r="M35" s="40">
        <f t="shared" si="18"/>
        <v>0.92978411110076931</v>
      </c>
      <c r="N35" s="45"/>
      <c r="Q35" s="12"/>
      <c r="S35" s="12"/>
    </row>
    <row r="36" spans="1:19" ht="15" x14ac:dyDescent="0.3">
      <c r="B36">
        <v>0.40799999999999997</v>
      </c>
      <c r="C36">
        <v>0.38600000000000001</v>
      </c>
      <c r="D36" s="35">
        <f t="shared" si="11"/>
        <v>0.39700000000000002</v>
      </c>
      <c r="E36" s="35">
        <f t="shared" si="12"/>
        <v>0.34700000000000003</v>
      </c>
      <c r="F36" s="35">
        <f t="shared" si="13"/>
        <v>-0.45967052520912627</v>
      </c>
      <c r="G36" s="36">
        <f t="shared" si="14"/>
        <v>0.22617741071575342</v>
      </c>
      <c r="H36" s="36">
        <f t="shared" si="15"/>
        <v>1.6833615793429721</v>
      </c>
      <c r="I36" s="37">
        <v>500</v>
      </c>
      <c r="J36" s="38">
        <f t="shared" si="16"/>
        <v>841.68078967148608</v>
      </c>
      <c r="K36" s="38">
        <f t="shared" si="17"/>
        <v>42.084039483574308</v>
      </c>
      <c r="L36" s="39">
        <f t="shared" si="19"/>
        <v>44.8149681162664</v>
      </c>
      <c r="M36" s="40">
        <f t="shared" si="18"/>
        <v>0.89629936232532803</v>
      </c>
      <c r="N36" s="46"/>
      <c r="Q36" s="12"/>
      <c r="S36" s="12"/>
    </row>
    <row r="37" spans="1:19" ht="15" x14ac:dyDescent="0.3">
      <c r="B37" s="3"/>
      <c r="C37" s="3"/>
      <c r="I37" s="37"/>
      <c r="J37" s="37"/>
      <c r="K37" s="37"/>
      <c r="R37" s="12"/>
      <c r="S37" s="12"/>
    </row>
    <row r="38" spans="1:19" ht="23.25" x14ac:dyDescent="0.35">
      <c r="A38" s="22" t="s">
        <v>31</v>
      </c>
      <c r="B38" s="3"/>
      <c r="C38" s="3"/>
      <c r="E38" s="36"/>
      <c r="F38" s="35"/>
      <c r="H38" s="47"/>
      <c r="I38" s="37"/>
      <c r="J38" s="37"/>
      <c r="K38" s="37"/>
      <c r="M38" s="48" t="s">
        <v>32</v>
      </c>
      <c r="R38" s="12"/>
      <c r="S38" s="12"/>
    </row>
    <row r="39" spans="1:19" ht="15" x14ac:dyDescent="0.3">
      <c r="A39" s="27" t="s">
        <v>18</v>
      </c>
      <c r="B39" s="76" t="s">
        <v>19</v>
      </c>
      <c r="C39" s="76" t="s">
        <v>19</v>
      </c>
      <c r="D39" s="17" t="s">
        <v>20</v>
      </c>
      <c r="E39" s="28" t="s">
        <v>21</v>
      </c>
      <c r="F39" s="29" t="s">
        <v>13</v>
      </c>
      <c r="G39" s="29" t="s">
        <v>22</v>
      </c>
      <c r="H39" s="29" t="s">
        <v>23</v>
      </c>
      <c r="I39" s="28" t="s">
        <v>24</v>
      </c>
      <c r="J39" s="43" t="s">
        <v>25</v>
      </c>
      <c r="K39" s="43" t="s">
        <v>33</v>
      </c>
      <c r="L39" s="29" t="s">
        <v>34</v>
      </c>
      <c r="M39" s="25" t="s">
        <v>35</v>
      </c>
      <c r="N39" s="43" t="s">
        <v>36</v>
      </c>
      <c r="R39" s="12"/>
      <c r="S39" s="12"/>
    </row>
    <row r="40" spans="1:19" ht="15" x14ac:dyDescent="0.3">
      <c r="A40" s="9" t="s">
        <v>37</v>
      </c>
      <c r="B40">
        <v>0.20300000000000001</v>
      </c>
      <c r="C40">
        <v>0.20399999999999999</v>
      </c>
      <c r="D40" s="35">
        <f>AVERAGE(B40,C40)</f>
        <v>0.20350000000000001</v>
      </c>
      <c r="E40" s="35">
        <f t="shared" ref="E40:E45" si="20">D40-E$8</f>
        <v>0.15350000000000003</v>
      </c>
      <c r="F40" s="35">
        <f t="shared" ref="F40:F45" si="21">LOG(E40)</f>
        <v>-0.81389162018679462</v>
      </c>
      <c r="G40" s="36">
        <f t="shared" ref="G40:G45" si="22">(F40-$B$16)/$B$15</f>
        <v>-0.11662827236527727</v>
      </c>
      <c r="H40" s="35">
        <f t="shared" ref="H40:H45" si="23">10^G40</f>
        <v>0.76448985686712545</v>
      </c>
      <c r="I40" s="49">
        <v>16</v>
      </c>
      <c r="J40" s="50">
        <f t="shared" ref="J40:J45" si="24">H40*I40</f>
        <v>12.231837709874007</v>
      </c>
      <c r="K40" s="38">
        <f>(0.1*J40/1000)*1000</f>
        <v>1.2231837709874007</v>
      </c>
      <c r="L40" s="51">
        <f>K40*100/L22</f>
        <v>1.5491803728759037</v>
      </c>
      <c r="M40" s="52">
        <f>AVERAGE(L40:L42)</f>
        <v>1.2251294283704164</v>
      </c>
      <c r="N40" s="53">
        <f>STDEV(L40:L42)</f>
        <v>0.33635825893670085</v>
      </c>
      <c r="R40" s="12"/>
      <c r="S40" s="12"/>
    </row>
    <row r="41" spans="1:19" ht="15" x14ac:dyDescent="0.3">
      <c r="B41">
        <v>0.13400000000000001</v>
      </c>
      <c r="C41">
        <v>0.13200000000000001</v>
      </c>
      <c r="D41" s="35">
        <f>AVERAGE(B41,C41)</f>
        <v>0.13300000000000001</v>
      </c>
      <c r="E41" s="35">
        <f t="shared" si="20"/>
        <v>8.3000000000000004E-2</v>
      </c>
      <c r="F41" s="35">
        <f t="shared" si="21"/>
        <v>-1.080921907623926</v>
      </c>
      <c r="G41" s="36">
        <f t="shared" si="22"/>
        <v>-0.37505302850234712</v>
      </c>
      <c r="H41" s="35">
        <f t="shared" si="23"/>
        <v>0.42164501631607321</v>
      </c>
      <c r="I41" s="49">
        <v>16</v>
      </c>
      <c r="J41" s="50">
        <f t="shared" si="24"/>
        <v>6.7463202610571713</v>
      </c>
      <c r="K41" s="38">
        <f t="shared" ref="K41:K45" si="25">(0.1*J41/1000)*1000</f>
        <v>0.67463202610571715</v>
      </c>
      <c r="L41" s="51">
        <f t="shared" ref="L41:L45" si="26">K41*100/L23</f>
        <v>0.87768519390965161</v>
      </c>
      <c r="M41" s="52"/>
      <c r="N41" s="53"/>
      <c r="R41" s="12"/>
      <c r="S41" s="12"/>
    </row>
    <row r="42" spans="1:19" s="25" customFormat="1" ht="15" x14ac:dyDescent="0.3">
      <c r="A42" s="9"/>
      <c r="B42">
        <v>0.17100000000000001</v>
      </c>
      <c r="C42">
        <v>0.16900000000000001</v>
      </c>
      <c r="D42" s="35">
        <f>AVERAGE(B42,C42)</f>
        <v>0.17</v>
      </c>
      <c r="E42" s="35">
        <f t="shared" si="20"/>
        <v>0.12000000000000001</v>
      </c>
      <c r="F42" s="35">
        <f t="shared" si="21"/>
        <v>-0.92081875395237511</v>
      </c>
      <c r="G42" s="36">
        <f t="shared" si="22"/>
        <v>-0.22010948692342625</v>
      </c>
      <c r="H42" s="35">
        <f t="shared" si="23"/>
        <v>0.60240769816698203</v>
      </c>
      <c r="I42" s="49">
        <v>16</v>
      </c>
      <c r="J42" s="50">
        <f t="shared" si="24"/>
        <v>9.6385231706717125</v>
      </c>
      <c r="K42" s="38">
        <f t="shared" si="25"/>
        <v>0.96385231706717134</v>
      </c>
      <c r="L42" s="51">
        <f t="shared" si="26"/>
        <v>1.2485227183256942</v>
      </c>
      <c r="M42" s="52"/>
      <c r="N42" s="53"/>
      <c r="R42" s="12"/>
      <c r="S42" s="12"/>
    </row>
    <row r="43" spans="1:19" ht="15" x14ac:dyDescent="0.3">
      <c r="A43" s="9" t="s">
        <v>38</v>
      </c>
      <c r="B43">
        <v>0.217</v>
      </c>
      <c r="C43">
        <v>0.23100000000000001</v>
      </c>
      <c r="D43" s="35">
        <f t="shared" ref="D43:D45" si="27">AVERAGE(B43,C43)</f>
        <v>0.224</v>
      </c>
      <c r="E43" s="35">
        <f t="shared" si="20"/>
        <v>0.17399999999999999</v>
      </c>
      <c r="F43" s="35">
        <f t="shared" si="21"/>
        <v>-0.75945075171740029</v>
      </c>
      <c r="G43" s="36">
        <f t="shared" si="22"/>
        <v>-6.3941858801026263E-2</v>
      </c>
      <c r="H43" s="35">
        <f t="shared" si="23"/>
        <v>0.8630940868038699</v>
      </c>
      <c r="I43" s="49">
        <v>16</v>
      </c>
      <c r="J43" s="50">
        <f t="shared" si="24"/>
        <v>13.809505388861918</v>
      </c>
      <c r="K43" s="38">
        <f t="shared" si="25"/>
        <v>1.380950538886192</v>
      </c>
      <c r="L43" s="51">
        <f t="shared" si="26"/>
        <v>2.7862956963754515</v>
      </c>
      <c r="M43" s="52">
        <f>AVERAGE(L43:L45)</f>
        <v>3.2323464180949433</v>
      </c>
      <c r="N43" s="53">
        <f>STDEV(L43:L45)</f>
        <v>0.49331159332028152</v>
      </c>
      <c r="R43" s="12"/>
      <c r="S43" s="12"/>
    </row>
    <row r="44" spans="1:19" ht="15" x14ac:dyDescent="0.3">
      <c r="A44" s="54"/>
      <c r="B44">
        <v>0.24199999999999999</v>
      </c>
      <c r="C44">
        <v>0.24</v>
      </c>
      <c r="D44" s="35">
        <f t="shared" si="27"/>
        <v>0.24099999999999999</v>
      </c>
      <c r="E44" s="35">
        <f t="shared" si="20"/>
        <v>0.191</v>
      </c>
      <c r="F44" s="35">
        <f t="shared" si="21"/>
        <v>-0.71896663275227246</v>
      </c>
      <c r="G44" s="36">
        <f t="shared" si="22"/>
        <v>-2.4762413385305621E-2</v>
      </c>
      <c r="H44" s="35">
        <f t="shared" si="23"/>
        <v>0.9445774787304132</v>
      </c>
      <c r="I44" s="49">
        <v>16</v>
      </c>
      <c r="J44" s="50">
        <f t="shared" si="24"/>
        <v>15.113239659686611</v>
      </c>
      <c r="K44" s="38">
        <f t="shared" si="25"/>
        <v>1.5113239659686613</v>
      </c>
      <c r="L44" s="51">
        <f t="shared" si="26"/>
        <v>3.1485568618722004</v>
      </c>
      <c r="M44" s="52"/>
      <c r="N44" s="53"/>
    </row>
    <row r="45" spans="1:19" ht="15" x14ac:dyDescent="0.3">
      <c r="A45" s="55"/>
      <c r="B45">
        <v>0.27100000000000002</v>
      </c>
      <c r="C45">
        <v>0.27400000000000002</v>
      </c>
      <c r="D45" s="35">
        <f t="shared" si="27"/>
        <v>0.27250000000000002</v>
      </c>
      <c r="E45" s="35">
        <f t="shared" si="20"/>
        <v>0.22250000000000003</v>
      </c>
      <c r="F45" s="35">
        <f t="shared" si="21"/>
        <v>-0.6526699846830496</v>
      </c>
      <c r="G45" s="36">
        <f t="shared" si="22"/>
        <v>3.9397705957065675E-2</v>
      </c>
      <c r="H45" s="35">
        <f t="shared" si="23"/>
        <v>1.094958617629233</v>
      </c>
      <c r="I45" s="49">
        <v>16</v>
      </c>
      <c r="J45" s="50">
        <f t="shared" si="24"/>
        <v>17.519337882067727</v>
      </c>
      <c r="K45" s="38">
        <f t="shared" si="25"/>
        <v>1.7519337882067729</v>
      </c>
      <c r="L45" s="51">
        <f t="shared" si="26"/>
        <v>3.7621866960371779</v>
      </c>
      <c r="M45" s="52"/>
      <c r="N45" s="53"/>
    </row>
    <row r="46" spans="1:19" x14ac:dyDescent="0.2">
      <c r="B46" s="3"/>
      <c r="C46" s="3"/>
      <c r="E46" s="36"/>
      <c r="F46" s="35"/>
      <c r="G46" s="52"/>
      <c r="H46" s="56"/>
      <c r="I46" s="37"/>
      <c r="J46" s="37"/>
      <c r="K46" s="37"/>
    </row>
    <row r="47" spans="1:19" x14ac:dyDescent="0.2">
      <c r="B47" s="3"/>
      <c r="C47" s="3"/>
      <c r="E47" s="36"/>
      <c r="F47" s="35"/>
      <c r="G47" s="52"/>
      <c r="H47" s="56"/>
      <c r="I47" s="37"/>
      <c r="J47" s="37"/>
      <c r="K47" s="37"/>
    </row>
    <row r="48" spans="1:19" ht="23.25" x14ac:dyDescent="0.35">
      <c r="A48" s="22" t="s">
        <v>39</v>
      </c>
      <c r="B48" s="3"/>
      <c r="C48" s="3"/>
      <c r="E48" s="36"/>
      <c r="F48" s="35"/>
      <c r="H48" s="47"/>
      <c r="I48" s="37"/>
      <c r="J48" s="37"/>
      <c r="K48" s="37"/>
      <c r="M48" s="48" t="s">
        <v>32</v>
      </c>
    </row>
    <row r="49" spans="1:25" x14ac:dyDescent="0.2">
      <c r="A49" s="27" t="s">
        <v>18</v>
      </c>
      <c r="B49" s="76" t="s">
        <v>19</v>
      </c>
      <c r="C49" s="76" t="s">
        <v>19</v>
      </c>
      <c r="D49" s="17" t="s">
        <v>20</v>
      </c>
      <c r="E49" s="28" t="s">
        <v>21</v>
      </c>
      <c r="F49" s="29" t="s">
        <v>13</v>
      </c>
      <c r="G49" s="29" t="s">
        <v>22</v>
      </c>
      <c r="H49" s="29" t="s">
        <v>23</v>
      </c>
      <c r="I49" s="28" t="s">
        <v>24</v>
      </c>
      <c r="J49" s="43" t="s">
        <v>25</v>
      </c>
      <c r="K49" s="43" t="s">
        <v>33</v>
      </c>
      <c r="L49" s="29" t="s">
        <v>34</v>
      </c>
      <c r="M49" s="25" t="s">
        <v>35</v>
      </c>
      <c r="N49" s="43" t="s">
        <v>36</v>
      </c>
      <c r="O49" s="11" t="s">
        <v>40</v>
      </c>
      <c r="P49" s="25" t="s">
        <v>35</v>
      </c>
      <c r="Q49" s="43" t="s">
        <v>36</v>
      </c>
    </row>
    <row r="50" spans="1:25" ht="15" x14ac:dyDescent="0.3">
      <c r="A50" s="9" t="s">
        <v>29</v>
      </c>
      <c r="B50">
        <v>0.16400000000000001</v>
      </c>
      <c r="C50">
        <v>0.17</v>
      </c>
      <c r="D50" s="35">
        <f t="shared" ref="D50:D52" si="28">AVERAGE(B50,C50)</f>
        <v>0.16700000000000001</v>
      </c>
      <c r="E50" s="35">
        <f t="shared" ref="E50:E55" si="29">D50-E$8</f>
        <v>0.11700000000000001</v>
      </c>
      <c r="F50" s="35">
        <f t="shared" ref="F50:F55" si="30">LOG(E50)</f>
        <v>-0.9318141382538383</v>
      </c>
      <c r="G50" s="36">
        <f t="shared" ref="G50:G55" si="31">(F50-$B$16)/$B$15</f>
        <v>-0.23075052518919967</v>
      </c>
      <c r="H50" s="35">
        <f t="shared" ref="H50:H55" si="32">10^G50</f>
        <v>0.58782692508727419</v>
      </c>
      <c r="I50" s="49">
        <v>16</v>
      </c>
      <c r="J50" s="50">
        <f t="shared" ref="J50:J55" si="33">H50*I50</f>
        <v>9.405230801396387</v>
      </c>
      <c r="K50" s="38">
        <f>(0.1*J50/1000)*1000</f>
        <v>0.9405230801396387</v>
      </c>
      <c r="L50" s="51">
        <f t="shared" ref="L50:L55" si="34">K50*100/L31</f>
        <v>1.2099304236882462</v>
      </c>
      <c r="M50" s="52">
        <f>AVERAGE(L50:L52)</f>
        <v>1.4310572858688451</v>
      </c>
      <c r="N50" s="53">
        <f>STDEV(L50:L52)</f>
        <v>0.20913497010987092</v>
      </c>
      <c r="O50" s="11">
        <f>L50/L40</f>
        <v>0.781013266674769</v>
      </c>
      <c r="P50" s="52">
        <f>AVERAGE(O50:O52)</f>
        <v>1.2668917587541828</v>
      </c>
      <c r="Q50" s="53">
        <f>STDEV(O50:O52)</f>
        <v>0.54248805119257348</v>
      </c>
      <c r="S50" s="12"/>
      <c r="T50" s="12"/>
    </row>
    <row r="51" spans="1:25" ht="15" x14ac:dyDescent="0.3">
      <c r="B51">
        <v>0.20300000000000001</v>
      </c>
      <c r="C51">
        <v>0.20799999999999999</v>
      </c>
      <c r="D51" s="35">
        <f t="shared" si="28"/>
        <v>0.20550000000000002</v>
      </c>
      <c r="E51" s="35">
        <f t="shared" si="29"/>
        <v>0.15550000000000003</v>
      </c>
      <c r="F51" s="35">
        <f t="shared" si="30"/>
        <v>-0.80826960663714364</v>
      </c>
      <c r="G51" s="36">
        <f t="shared" si="31"/>
        <v>-0.11118743831415896</v>
      </c>
      <c r="H51" s="35">
        <f t="shared" si="32"/>
        <v>0.77412761788889894</v>
      </c>
      <c r="I51" s="49">
        <v>16</v>
      </c>
      <c r="J51" s="50">
        <f t="shared" si="33"/>
        <v>12.386041886222383</v>
      </c>
      <c r="K51" s="38">
        <f t="shared" ref="K51:K55" si="35">(0.1*J51/1000)*1000</f>
        <v>1.2386041886222383</v>
      </c>
      <c r="L51" s="51">
        <f t="shared" si="34"/>
        <v>1.6256720039182291</v>
      </c>
      <c r="M51" s="52"/>
      <c r="N51" s="53"/>
      <c r="O51" s="11">
        <f t="shared" ref="O51:O55" si="36">L51/L41</f>
        <v>1.8522267610288237</v>
      </c>
      <c r="P51" s="52"/>
      <c r="Q51" s="53"/>
      <c r="S51" s="12"/>
      <c r="T51" s="12"/>
    </row>
    <row r="52" spans="1:25" ht="15" x14ac:dyDescent="0.3">
      <c r="B52">
        <v>0.192</v>
      </c>
      <c r="C52">
        <v>0.186</v>
      </c>
      <c r="D52" s="35">
        <f t="shared" si="28"/>
        <v>0.189</v>
      </c>
      <c r="E52" s="35">
        <f t="shared" si="29"/>
        <v>0.13900000000000001</v>
      </c>
      <c r="F52" s="35">
        <f t="shared" si="30"/>
        <v>-0.85698519974590492</v>
      </c>
      <c r="G52" s="36">
        <f t="shared" si="31"/>
        <v>-0.15833308381389777</v>
      </c>
      <c r="H52" s="35">
        <f t="shared" si="32"/>
        <v>0.69449147039095038</v>
      </c>
      <c r="I52" s="49">
        <v>16</v>
      </c>
      <c r="J52" s="50">
        <f t="shared" si="33"/>
        <v>11.111863526255206</v>
      </c>
      <c r="K52" s="38">
        <f t="shared" si="35"/>
        <v>1.1111863526255206</v>
      </c>
      <c r="L52" s="51">
        <f t="shared" si="34"/>
        <v>1.4575694300000601</v>
      </c>
      <c r="M52" s="52"/>
      <c r="N52" s="53"/>
      <c r="O52" s="11">
        <f t="shared" si="36"/>
        <v>1.1674352485589559</v>
      </c>
      <c r="P52" s="52"/>
      <c r="Q52" s="53"/>
      <c r="S52" s="12"/>
      <c r="T52" s="12"/>
    </row>
    <row r="53" spans="1:25" ht="15" x14ac:dyDescent="0.3">
      <c r="A53" s="9" t="s">
        <v>30</v>
      </c>
      <c r="B53">
        <v>0.307</v>
      </c>
      <c r="C53">
        <v>0.33300000000000002</v>
      </c>
      <c r="D53" s="35">
        <f>AVERAGE(B53:C53)</f>
        <v>0.32</v>
      </c>
      <c r="E53" s="35">
        <f t="shared" si="29"/>
        <v>0.27</v>
      </c>
      <c r="F53" s="35">
        <f t="shared" si="30"/>
        <v>-0.56863623584101264</v>
      </c>
      <c r="G53" s="36">
        <f t="shared" si="31"/>
        <v>0.12072331609745099</v>
      </c>
      <c r="H53" s="35">
        <f t="shared" si="32"/>
        <v>1.3204541203781046</v>
      </c>
      <c r="I53" s="49">
        <v>16</v>
      </c>
      <c r="J53" s="50">
        <f t="shared" si="33"/>
        <v>21.127265926049674</v>
      </c>
      <c r="K53" s="38">
        <f t="shared" si="35"/>
        <v>2.1127265926049676</v>
      </c>
      <c r="L53" s="51">
        <f t="shared" si="34"/>
        <v>4.3849524362976702</v>
      </c>
      <c r="M53" s="52">
        <f>AVERAGE(L53:L55)</f>
        <v>5.1378968882824632</v>
      </c>
      <c r="N53" s="53">
        <f>STDEV(L53:L55)</f>
        <v>0.87230666636138432</v>
      </c>
      <c r="O53" s="11">
        <f t="shared" si="36"/>
        <v>1.5737570287323879</v>
      </c>
      <c r="P53" s="52">
        <f>AVERAGE(O53:O55)</f>
        <v>1.5869574442425762</v>
      </c>
      <c r="Q53" s="53">
        <f>STDEV(O53:O55)</f>
        <v>2.8574774377273789E-2</v>
      </c>
      <c r="S53" s="12"/>
      <c r="T53" s="12"/>
    </row>
    <row r="54" spans="1:25" ht="15" x14ac:dyDescent="0.3">
      <c r="A54" s="54"/>
      <c r="B54">
        <v>0.32800000000000001</v>
      </c>
      <c r="C54">
        <v>0.36</v>
      </c>
      <c r="D54" s="35">
        <f>AVERAGE(B54:C54)</f>
        <v>0.34399999999999997</v>
      </c>
      <c r="E54" s="35">
        <f t="shared" si="29"/>
        <v>0.29399999999999998</v>
      </c>
      <c r="F54" s="35">
        <f t="shared" si="30"/>
        <v>-0.53165266958784274</v>
      </c>
      <c r="G54" s="36">
        <f t="shared" si="31"/>
        <v>0.15651502040853882</v>
      </c>
      <c r="H54" s="35">
        <f t="shared" si="32"/>
        <v>1.4338873072931138</v>
      </c>
      <c r="I54" s="49">
        <v>16</v>
      </c>
      <c r="J54" s="50">
        <f t="shared" si="33"/>
        <v>22.94219691668982</v>
      </c>
      <c r="K54" s="38">
        <f t="shared" si="35"/>
        <v>2.2942196916689821</v>
      </c>
      <c r="L54" s="51">
        <f t="shared" si="34"/>
        <v>4.9349513812466865</v>
      </c>
      <c r="M54" s="52"/>
      <c r="N54" s="53"/>
      <c r="O54" s="11">
        <f t="shared" si="36"/>
        <v>1.5673693052861866</v>
      </c>
      <c r="P54" s="52"/>
      <c r="Q54" s="53"/>
      <c r="S54" s="12"/>
      <c r="T54" s="12"/>
    </row>
    <row r="55" spans="1:25" ht="15" x14ac:dyDescent="0.3">
      <c r="A55" s="55"/>
      <c r="B55">
        <v>0.39300000000000002</v>
      </c>
      <c r="C55">
        <v>0.41099999999999998</v>
      </c>
      <c r="D55" s="35">
        <f>AVERAGE(B55:C55)</f>
        <v>0.40200000000000002</v>
      </c>
      <c r="E55" s="35">
        <f t="shared" si="29"/>
        <v>0.35200000000000004</v>
      </c>
      <c r="F55" s="35">
        <f t="shared" si="30"/>
        <v>-0.45345733652186893</v>
      </c>
      <c r="G55" s="36">
        <f t="shared" si="31"/>
        <v>0.23219036822236624</v>
      </c>
      <c r="H55" s="35">
        <f t="shared" si="32"/>
        <v>1.7068303954325557</v>
      </c>
      <c r="I55" s="49">
        <v>16</v>
      </c>
      <c r="J55" s="50">
        <f t="shared" si="33"/>
        <v>27.309286326920891</v>
      </c>
      <c r="K55" s="38">
        <f t="shared" si="35"/>
        <v>2.7309286326920894</v>
      </c>
      <c r="L55" s="51">
        <f t="shared" si="34"/>
        <v>6.0937868473030319</v>
      </c>
      <c r="M55" s="52"/>
      <c r="N55" s="53"/>
      <c r="O55" s="11">
        <f t="shared" si="36"/>
        <v>1.6197459987091543</v>
      </c>
      <c r="P55" s="52"/>
      <c r="Q55" s="53"/>
      <c r="S55" s="12"/>
      <c r="T55" s="12"/>
      <c r="Y55" s="9"/>
    </row>
    <row r="56" spans="1:25" x14ac:dyDescent="0.2">
      <c r="D56" s="35"/>
      <c r="E56" s="36"/>
      <c r="F56" s="35"/>
      <c r="G56" s="52"/>
      <c r="H56" s="56"/>
    </row>
    <row r="57" spans="1:25" x14ac:dyDescent="0.2">
      <c r="B57" s="52"/>
      <c r="C57" s="52"/>
      <c r="D57" s="35"/>
      <c r="E57" s="36"/>
      <c r="F57" s="35"/>
      <c r="G57" s="52"/>
      <c r="H57" s="56"/>
      <c r="M57" s="11" t="s">
        <v>41</v>
      </c>
      <c r="N57" s="11" t="s">
        <v>42</v>
      </c>
      <c r="O57" s="43" t="s">
        <v>36</v>
      </c>
    </row>
    <row r="58" spans="1:25" ht="15" x14ac:dyDescent="0.3">
      <c r="C58" s="12"/>
      <c r="D58" s="12"/>
      <c r="E58" s="12"/>
      <c r="F58" s="12"/>
      <c r="G58" s="12"/>
      <c r="H58" s="56"/>
      <c r="M58" s="11" t="s">
        <v>29</v>
      </c>
      <c r="N58" s="52">
        <f>P50</f>
        <v>1.2668917587541828</v>
      </c>
      <c r="O58" s="52">
        <f>Q50</f>
        <v>0.54248805119257348</v>
      </c>
    </row>
    <row r="59" spans="1:25" ht="15" x14ac:dyDescent="0.3">
      <c r="D59" s="12"/>
      <c r="E59" s="12"/>
      <c r="G59" s="12"/>
      <c r="M59" s="11" t="s">
        <v>30</v>
      </c>
      <c r="N59" s="52">
        <f>P53</f>
        <v>1.5869574442425762</v>
      </c>
      <c r="O59" s="52">
        <f>Q53</f>
        <v>2.8574774377273789E-2</v>
      </c>
    </row>
    <row r="60" spans="1:25" x14ac:dyDescent="0.2">
      <c r="G60" s="52"/>
      <c r="H60" s="56"/>
    </row>
    <row r="61" spans="1:25" ht="15" x14ac:dyDescent="0.3">
      <c r="A61" s="57"/>
      <c r="D61" s="12"/>
      <c r="E61" s="12"/>
      <c r="F61" s="12"/>
      <c r="G61" s="52"/>
      <c r="H61" s="56"/>
    </row>
    <row r="62" spans="1:25" ht="15" x14ac:dyDescent="0.3">
      <c r="C62" s="35"/>
      <c r="D62" s="12"/>
      <c r="E62" s="12"/>
      <c r="F62" s="12"/>
      <c r="G62" s="52"/>
      <c r="H62" s="56"/>
    </row>
    <row r="63" spans="1:25" ht="15" x14ac:dyDescent="0.3">
      <c r="C63" s="35"/>
      <c r="D63" s="12"/>
      <c r="E63" s="12"/>
      <c r="F63" s="12"/>
      <c r="G63" s="52"/>
      <c r="H63" s="56"/>
    </row>
    <row r="64" spans="1:25" ht="13.5" thickBot="1" x14ac:dyDescent="0.25">
      <c r="B64" s="58" t="s">
        <v>20</v>
      </c>
      <c r="C64" s="59" t="s">
        <v>43</v>
      </c>
      <c r="D64" s="35"/>
      <c r="E64" s="36"/>
      <c r="F64" s="35"/>
      <c r="G64" s="52"/>
      <c r="H64" s="56"/>
    </row>
    <row r="65" spans="1:8" x14ac:dyDescent="0.2">
      <c r="A65" s="9" t="s">
        <v>37</v>
      </c>
      <c r="B65" s="52">
        <f>M40</f>
        <v>1.2251294283704164</v>
      </c>
      <c r="C65" s="52">
        <f>N40</f>
        <v>0.33635825893670085</v>
      </c>
      <c r="D65" s="35"/>
      <c r="E65" s="36"/>
      <c r="F65" s="35"/>
      <c r="G65" s="52"/>
      <c r="H65" s="56"/>
    </row>
    <row r="66" spans="1:8" x14ac:dyDescent="0.2">
      <c r="A66" s="9" t="s">
        <v>29</v>
      </c>
      <c r="B66" s="52">
        <f>M50</f>
        <v>1.4310572858688451</v>
      </c>
      <c r="C66" s="52">
        <f>N50</f>
        <v>0.20913497010987092</v>
      </c>
      <c r="D66" s="35"/>
      <c r="E66" s="36"/>
      <c r="F66" s="35"/>
      <c r="G66" s="52"/>
      <c r="H66" s="56"/>
    </row>
    <row r="67" spans="1:8" x14ac:dyDescent="0.2">
      <c r="A67" s="9" t="s">
        <v>38</v>
      </c>
      <c r="B67" s="52">
        <f>M43</f>
        <v>3.2323464180949433</v>
      </c>
      <c r="C67" s="52">
        <f>N43</f>
        <v>0.49331159332028152</v>
      </c>
      <c r="D67" s="35"/>
      <c r="E67" s="36"/>
      <c r="F67" s="35"/>
      <c r="G67" s="52"/>
      <c r="H67" s="56"/>
    </row>
    <row r="68" spans="1:8" x14ac:dyDescent="0.2">
      <c r="A68" s="60" t="s">
        <v>30</v>
      </c>
      <c r="B68" s="52">
        <f>M53</f>
        <v>5.1378968882824632</v>
      </c>
      <c r="C68" s="52">
        <f>N53</f>
        <v>0.87230666636138432</v>
      </c>
      <c r="D68" s="35"/>
      <c r="E68" s="36"/>
      <c r="F68" s="35"/>
      <c r="G68" s="52"/>
      <c r="H68" s="56"/>
    </row>
    <row r="69" spans="1:8" x14ac:dyDescent="0.2">
      <c r="A69" s="61"/>
      <c r="C69" s="35"/>
      <c r="D69" s="35"/>
      <c r="E69" s="36"/>
      <c r="F69" s="35"/>
      <c r="G69" s="52"/>
      <c r="H69" s="56"/>
    </row>
    <row r="70" spans="1:8" x14ac:dyDescent="0.2">
      <c r="A70" s="61"/>
      <c r="C70" s="35"/>
      <c r="D70" s="35"/>
      <c r="E70" s="36"/>
      <c r="F70" s="35"/>
      <c r="G70" s="52"/>
      <c r="H70" s="56"/>
    </row>
    <row r="71" spans="1:8" x14ac:dyDescent="0.2">
      <c r="A71" s="61"/>
      <c r="B71" s="37"/>
      <c r="C71" s="35"/>
      <c r="D71" s="35"/>
      <c r="E71" s="36"/>
      <c r="F71" s="35"/>
      <c r="G71" s="52"/>
      <c r="H71" s="56"/>
    </row>
    <row r="72" spans="1:8" x14ac:dyDescent="0.2">
      <c r="A72" s="61"/>
      <c r="B72" s="37"/>
      <c r="C72" s="35"/>
      <c r="D72" s="35"/>
      <c r="E72" s="36"/>
      <c r="F72" s="35"/>
      <c r="G72" s="52"/>
      <c r="H72" s="56"/>
    </row>
    <row r="73" spans="1:8" x14ac:dyDescent="0.2">
      <c r="C73" s="35"/>
      <c r="D73" s="35"/>
      <c r="E73" s="36"/>
      <c r="F73" s="35"/>
      <c r="G73" s="52"/>
      <c r="H73" s="56"/>
    </row>
    <row r="74" spans="1:8" x14ac:dyDescent="0.2">
      <c r="C74" s="35"/>
      <c r="D74" s="36"/>
      <c r="H74" s="56"/>
    </row>
    <row r="75" spans="1:8" x14ac:dyDescent="0.2">
      <c r="A75" s="62"/>
      <c r="C75" s="35"/>
      <c r="D75" s="36"/>
      <c r="H75" s="47"/>
    </row>
    <row r="76" spans="1:8" x14ac:dyDescent="0.2">
      <c r="A76" s="62"/>
      <c r="C76" s="35"/>
      <c r="D76" s="36"/>
      <c r="H76" s="47"/>
    </row>
    <row r="77" spans="1:8" x14ac:dyDescent="0.2">
      <c r="A77" s="63"/>
      <c r="B77" s="47"/>
      <c r="C77" s="64"/>
      <c r="D77" s="65"/>
      <c r="E77" s="47"/>
      <c r="F77" s="47"/>
      <c r="G77" s="47"/>
    </row>
    <row r="78" spans="1:8" x14ac:dyDescent="0.2">
      <c r="A78" s="66"/>
      <c r="B78" s="67"/>
      <c r="C78" s="68"/>
      <c r="D78" s="47"/>
      <c r="E78" s="47"/>
      <c r="F78" s="47"/>
      <c r="G78" s="47"/>
    </row>
    <row r="79" spans="1:8" x14ac:dyDescent="0.2">
      <c r="A79" s="66"/>
      <c r="B79" s="69"/>
      <c r="C79" s="64"/>
      <c r="D79" s="47"/>
      <c r="E79" s="47"/>
      <c r="F79" s="47"/>
      <c r="G79" s="47"/>
    </row>
    <row r="80" spans="1:8" x14ac:dyDescent="0.2">
      <c r="A80" s="66"/>
      <c r="B80" s="69"/>
      <c r="C80" s="64"/>
      <c r="D80" s="47"/>
      <c r="E80" s="47"/>
      <c r="F80" s="47"/>
      <c r="G80" s="47"/>
    </row>
    <row r="81" spans="1:7" x14ac:dyDescent="0.2">
      <c r="A81" s="66"/>
      <c r="B81" s="69"/>
      <c r="C81" s="64"/>
      <c r="D81" s="47"/>
      <c r="E81" s="47"/>
      <c r="F81" s="47"/>
      <c r="G81" s="47"/>
    </row>
    <row r="82" spans="1:7" x14ac:dyDescent="0.2">
      <c r="A82" s="66"/>
      <c r="B82" s="69"/>
      <c r="C82" s="64"/>
      <c r="D82" s="47"/>
      <c r="E82" s="47"/>
      <c r="F82" s="47"/>
      <c r="G82" s="47"/>
    </row>
    <row r="83" spans="1:7" x14ac:dyDescent="0.2">
      <c r="A83" s="66"/>
      <c r="B83" s="47"/>
      <c r="C83" s="47"/>
      <c r="D83" s="70"/>
      <c r="E83" s="67"/>
      <c r="F83" s="67"/>
      <c r="G83" s="47"/>
    </row>
    <row r="84" spans="1:7" x14ac:dyDescent="0.2">
      <c r="A84" s="66"/>
      <c r="B84" s="69"/>
      <c r="C84" s="64"/>
      <c r="D84" s="56"/>
      <c r="E84" s="56"/>
      <c r="F84" s="56"/>
      <c r="G84" s="47"/>
    </row>
    <row r="85" spans="1:7" x14ac:dyDescent="0.2">
      <c r="A85" s="66"/>
      <c r="B85" s="69"/>
      <c r="C85" s="64"/>
      <c r="D85" s="56"/>
      <c r="E85" s="56"/>
      <c r="F85" s="56"/>
      <c r="G85" s="47"/>
    </row>
    <row r="86" spans="1:7" x14ac:dyDescent="0.2">
      <c r="A86" s="66"/>
      <c r="B86" s="69"/>
      <c r="C86" s="64"/>
      <c r="D86" s="56"/>
      <c r="E86" s="56"/>
      <c r="F86" s="56"/>
      <c r="G86" s="47"/>
    </row>
    <row r="87" spans="1:7" x14ac:dyDescent="0.2">
      <c r="A87" s="66"/>
      <c r="B87" s="69"/>
      <c r="C87" s="64"/>
      <c r="D87" s="56"/>
      <c r="E87" s="56"/>
      <c r="F87" s="56"/>
      <c r="G87" s="47"/>
    </row>
    <row r="88" spans="1:7" x14ac:dyDescent="0.2">
      <c r="A88" s="66"/>
      <c r="B88" s="47"/>
      <c r="C88" s="56"/>
      <c r="D88" s="56"/>
      <c r="E88" s="56"/>
      <c r="F88" s="56"/>
      <c r="G88" s="47"/>
    </row>
    <row r="89" spans="1:7" x14ac:dyDescent="0.2">
      <c r="A89" s="66"/>
      <c r="B89" s="47"/>
      <c r="C89" s="56"/>
      <c r="D89" s="56"/>
      <c r="E89" s="56"/>
      <c r="F89" s="56"/>
      <c r="G89" s="47"/>
    </row>
    <row r="90" spans="1:7" x14ac:dyDescent="0.2">
      <c r="C90" s="56"/>
      <c r="D90" s="56"/>
      <c r="E90" s="71"/>
      <c r="F90" s="71"/>
    </row>
    <row r="91" spans="1:7" x14ac:dyDescent="0.2">
      <c r="C91" s="56"/>
      <c r="D91" s="56"/>
      <c r="E91" s="71"/>
      <c r="F91" s="71"/>
    </row>
    <row r="92" spans="1:7" x14ac:dyDescent="0.2">
      <c r="C92" s="56"/>
      <c r="D92" s="56"/>
      <c r="E92" s="71"/>
      <c r="F92" s="71"/>
    </row>
    <row r="93" spans="1:7" x14ac:dyDescent="0.2">
      <c r="C93" s="56"/>
      <c r="D93" s="56"/>
      <c r="E93" s="71"/>
      <c r="F93" s="71"/>
    </row>
    <row r="94" spans="1:7" x14ac:dyDescent="0.2">
      <c r="C94" s="56"/>
      <c r="E94" s="71"/>
      <c r="F94" s="71"/>
    </row>
    <row r="95" spans="1:7" x14ac:dyDescent="0.2">
      <c r="C95" s="56"/>
      <c r="E95" s="71"/>
      <c r="F95" s="71"/>
    </row>
    <row r="96" spans="1:7" x14ac:dyDescent="0.2">
      <c r="C96" s="56"/>
      <c r="D96" s="56"/>
      <c r="E96" s="71"/>
      <c r="F96" s="71"/>
    </row>
    <row r="97" spans="2:6" x14ac:dyDescent="0.2">
      <c r="C97" s="56"/>
      <c r="D97" s="56"/>
      <c r="E97" s="71"/>
      <c r="F97" s="71"/>
    </row>
    <row r="98" spans="2:6" x14ac:dyDescent="0.2">
      <c r="C98" s="56"/>
      <c r="D98" s="56"/>
      <c r="E98" s="71"/>
      <c r="F98" s="71"/>
    </row>
    <row r="99" spans="2:6" x14ac:dyDescent="0.2">
      <c r="C99" s="56"/>
      <c r="D99" s="56"/>
      <c r="E99" s="71"/>
      <c r="F99" s="71"/>
    </row>
    <row r="100" spans="2:6" x14ac:dyDescent="0.2">
      <c r="C100" s="56"/>
      <c r="D100" s="56"/>
      <c r="E100" s="71"/>
      <c r="F100" s="71"/>
    </row>
    <row r="101" spans="2:6" x14ac:dyDescent="0.2">
      <c r="C101" s="56"/>
      <c r="D101" s="56"/>
      <c r="E101" s="71"/>
      <c r="F101" s="71"/>
    </row>
    <row r="102" spans="2:6" x14ac:dyDescent="0.2">
      <c r="C102" s="56"/>
      <c r="D102" s="56"/>
      <c r="E102" s="71"/>
      <c r="F102" s="71"/>
    </row>
    <row r="103" spans="2:6" x14ac:dyDescent="0.2">
      <c r="C103" s="56"/>
      <c r="D103" s="56"/>
      <c r="E103" s="71"/>
      <c r="F103" s="71"/>
    </row>
    <row r="104" spans="2:6" x14ac:dyDescent="0.2">
      <c r="C104" s="56"/>
      <c r="D104" s="56"/>
      <c r="E104" s="71"/>
      <c r="F104" s="71"/>
    </row>
    <row r="105" spans="2:6" x14ac:dyDescent="0.2">
      <c r="C105" s="56"/>
      <c r="D105" s="56"/>
      <c r="E105" s="71"/>
      <c r="F105" s="71"/>
    </row>
    <row r="106" spans="2:6" x14ac:dyDescent="0.2">
      <c r="C106" s="56"/>
    </row>
    <row r="107" spans="2:6" x14ac:dyDescent="0.2">
      <c r="C107" s="56"/>
    </row>
    <row r="108" spans="2:6" ht="13.5" thickBot="1" x14ac:dyDescent="0.25">
      <c r="B108" s="72"/>
      <c r="C108" s="72"/>
      <c r="D108" s="72"/>
      <c r="E108" s="72"/>
    </row>
    <row r="109" spans="2:6" x14ac:dyDescent="0.2">
      <c r="B109" s="71"/>
      <c r="C109" s="71"/>
      <c r="D109" s="71"/>
      <c r="E109" s="71"/>
    </row>
    <row r="110" spans="2:6" x14ac:dyDescent="0.2">
      <c r="B110" s="71"/>
      <c r="C110" s="71"/>
      <c r="D110" s="71"/>
      <c r="E110" s="71"/>
    </row>
    <row r="111" spans="2:6" x14ac:dyDescent="0.2">
      <c r="B111" s="71"/>
      <c r="C111" s="71"/>
      <c r="D111" s="71"/>
      <c r="E111" s="71"/>
    </row>
    <row r="112" spans="2:6" x14ac:dyDescent="0.2">
      <c r="B112" s="71"/>
      <c r="C112" s="71"/>
      <c r="D112" s="71"/>
      <c r="E112" s="71"/>
    </row>
    <row r="113" spans="2:5" x14ac:dyDescent="0.2">
      <c r="B113" s="71"/>
      <c r="C113" s="71"/>
      <c r="D113" s="71"/>
      <c r="E113" s="71"/>
    </row>
    <row r="114" spans="2:5" x14ac:dyDescent="0.2">
      <c r="B114" s="71"/>
      <c r="C114" s="71"/>
      <c r="D114" s="71"/>
      <c r="E114" s="71"/>
    </row>
    <row r="115" spans="2:5" x14ac:dyDescent="0.2">
      <c r="B115" s="71"/>
      <c r="C115" s="71"/>
      <c r="D115" s="71"/>
      <c r="E115" s="71"/>
    </row>
    <row r="116" spans="2:5" x14ac:dyDescent="0.2">
      <c r="B116" s="71"/>
      <c r="C116" s="71"/>
      <c r="D116" s="71"/>
      <c r="E116" s="71"/>
    </row>
    <row r="117" spans="2:5" x14ac:dyDescent="0.2">
      <c r="B117" s="71"/>
      <c r="C117" s="71"/>
      <c r="D117" s="71"/>
      <c r="E117" s="71"/>
    </row>
    <row r="118" spans="2:5" x14ac:dyDescent="0.2">
      <c r="B118" s="71"/>
      <c r="C118" s="71"/>
      <c r="D118" s="71"/>
      <c r="E118" s="71"/>
    </row>
  </sheetData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siNTP</vt:lpstr>
      <vt:lpstr>siGCK</vt:lpstr>
      <vt:lpstr>siSSR1</vt:lpstr>
      <vt:lpstr>siSLC30A8</vt:lpstr>
      <vt:lpstr>siGCK!Zone_d_impression</vt:lpstr>
      <vt:lpstr>siNTP!Zone_d_impression</vt:lpstr>
      <vt:lpstr>siSLC30A8!Zone_d_impression</vt:lpstr>
      <vt:lpstr>siSSR1!Zone_d_impression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MH. Huyvaert</dc:creator>
  <cp:lastModifiedBy>Marlene MH. Huyvaert</cp:lastModifiedBy>
  <dcterms:created xsi:type="dcterms:W3CDTF">2016-03-17T14:56:32Z</dcterms:created>
  <dcterms:modified xsi:type="dcterms:W3CDTF">2016-03-18T10:36:08Z</dcterms:modified>
</cp:coreProperties>
</file>