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s\marlene\Documents\DROP-GOOD\PROJET SIRNA\siRNA_ serie 2\8_siGCK_siKCNK16_siPRC1_30052016\"/>
    </mc:Choice>
  </mc:AlternateContent>
  <bookViews>
    <workbookView xWindow="0" yWindow="0" windowWidth="28800" windowHeight="12435"/>
  </bookViews>
  <sheets>
    <sheet name="siNTP" sheetId="1" r:id="rId1"/>
    <sheet name="siGCK" sheetId="3" r:id="rId2"/>
    <sheet name="siKCNK16" sheetId="5" r:id="rId3"/>
    <sheet name="siPRC1" sheetId="4" r:id="rId4"/>
  </sheets>
  <externalReferences>
    <externalReference r:id="rId5"/>
  </externalReferences>
  <definedNames>
    <definedName name="_xlnm.Print_Area" localSheetId="1">siGCK!$A$6:$Q$83</definedName>
    <definedName name="_xlnm.Print_Area" localSheetId="2">siKCNK16!$A$6:$Q$83</definedName>
    <definedName name="_xlnm.Print_Area" localSheetId="0">siNTP!$A$6:$Q$83</definedName>
    <definedName name="_xlnm.Print_Area" localSheetId="3">siPRC1!$A$6:$Q$83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5" l="1"/>
  <c r="D54" i="5"/>
  <c r="D53" i="5"/>
  <c r="D52" i="5"/>
  <c r="D51" i="5"/>
  <c r="D50" i="5"/>
  <c r="D45" i="5"/>
  <c r="D44" i="5"/>
  <c r="D43" i="5"/>
  <c r="D42" i="5"/>
  <c r="D41" i="5"/>
  <c r="D40" i="5"/>
  <c r="D36" i="5"/>
  <c r="D35" i="5"/>
  <c r="D34" i="5"/>
  <c r="D33" i="5"/>
  <c r="D32" i="5"/>
  <c r="D31" i="5"/>
  <c r="D27" i="5"/>
  <c r="D26" i="5"/>
  <c r="D25" i="5"/>
  <c r="D24" i="5"/>
  <c r="D23" i="5"/>
  <c r="D22" i="5"/>
  <c r="E13" i="5"/>
  <c r="B13" i="5"/>
  <c r="G13" i="5" s="1"/>
  <c r="G12" i="5"/>
  <c r="E12" i="5"/>
  <c r="B12" i="5"/>
  <c r="E11" i="5"/>
  <c r="F11" i="5" s="1"/>
  <c r="H11" i="5" s="1"/>
  <c r="B11" i="5"/>
  <c r="G11" i="5" s="1"/>
  <c r="G10" i="5"/>
  <c r="E10" i="5"/>
  <c r="B10" i="5"/>
  <c r="E9" i="5"/>
  <c r="B9" i="5"/>
  <c r="G9" i="5" s="1"/>
  <c r="E8" i="5"/>
  <c r="E52" i="5" s="1"/>
  <c r="F52" i="5" s="1"/>
  <c r="F9" i="5" l="1"/>
  <c r="H9" i="5" s="1"/>
  <c r="F13" i="5"/>
  <c r="H13" i="5" s="1"/>
  <c r="E51" i="5"/>
  <c r="F51" i="5" s="1"/>
  <c r="E33" i="5"/>
  <c r="F33" i="5" s="1"/>
  <c r="E41" i="5"/>
  <c r="F41" i="5" s="1"/>
  <c r="E45" i="5"/>
  <c r="F45" i="5" s="1"/>
  <c r="E54" i="5"/>
  <c r="F54" i="5" s="1"/>
  <c r="E22" i="5"/>
  <c r="F22" i="5" s="1"/>
  <c r="E25" i="5"/>
  <c r="F25" i="5" s="1"/>
  <c r="E27" i="5"/>
  <c r="F27" i="5" s="1"/>
  <c r="E40" i="5"/>
  <c r="F40" i="5" s="1"/>
  <c r="E42" i="5"/>
  <c r="F42" i="5" s="1"/>
  <c r="E44" i="5"/>
  <c r="F44" i="5" s="1"/>
  <c r="E50" i="5"/>
  <c r="F50" i="5" s="1"/>
  <c r="E53" i="5"/>
  <c r="F53" i="5" s="1"/>
  <c r="E23" i="5"/>
  <c r="F23" i="5" s="1"/>
  <c r="E35" i="5"/>
  <c r="F35" i="5" s="1"/>
  <c r="F12" i="5"/>
  <c r="H12" i="5" s="1"/>
  <c r="E31" i="5"/>
  <c r="F31" i="5" s="1"/>
  <c r="E36" i="5"/>
  <c r="F36" i="5" s="1"/>
  <c r="E43" i="5"/>
  <c r="F43" i="5" s="1"/>
  <c r="F10" i="5"/>
  <c r="H10" i="5" s="1"/>
  <c r="B16" i="5" s="1"/>
  <c r="E24" i="5"/>
  <c r="F24" i="5" s="1"/>
  <c r="E26" i="5"/>
  <c r="F26" i="5" s="1"/>
  <c r="E32" i="5"/>
  <c r="F32" i="5" s="1"/>
  <c r="E34" i="5"/>
  <c r="F34" i="5" s="1"/>
  <c r="E55" i="5"/>
  <c r="F55" i="5" s="1"/>
  <c r="B13" i="4"/>
  <c r="B12" i="4"/>
  <c r="B11" i="4"/>
  <c r="B10" i="4"/>
  <c r="B9" i="4"/>
  <c r="B13" i="3"/>
  <c r="B12" i="3"/>
  <c r="B11" i="3"/>
  <c r="B10" i="3"/>
  <c r="B9" i="3"/>
  <c r="B15" i="5" l="1"/>
  <c r="G25" i="5" s="1"/>
  <c r="H25" i="5" s="1"/>
  <c r="J25" i="5" s="1"/>
  <c r="K25" i="5" s="1"/>
  <c r="G36" i="5"/>
  <c r="H36" i="5" s="1"/>
  <c r="J36" i="5" s="1"/>
  <c r="K36" i="5" s="1"/>
  <c r="G52" i="5"/>
  <c r="H52" i="5" s="1"/>
  <c r="J52" i="5" s="1"/>
  <c r="K52" i="5" s="1"/>
  <c r="G34" i="5"/>
  <c r="H34" i="5" s="1"/>
  <c r="J34" i="5" s="1"/>
  <c r="K34" i="5" s="1"/>
  <c r="G33" i="5"/>
  <c r="H33" i="5" s="1"/>
  <c r="J33" i="5" s="1"/>
  <c r="K33" i="5" s="1"/>
  <c r="G54" i="5"/>
  <c r="H54" i="5" s="1"/>
  <c r="J54" i="5" s="1"/>
  <c r="K54" i="5" s="1"/>
  <c r="G43" i="5"/>
  <c r="H43" i="5" s="1"/>
  <c r="J43" i="5" s="1"/>
  <c r="K43" i="5" s="1"/>
  <c r="G42" i="5"/>
  <c r="H42" i="5" s="1"/>
  <c r="J42" i="5" s="1"/>
  <c r="K42" i="5" s="1"/>
  <c r="G26" i="5"/>
  <c r="H26" i="5" s="1"/>
  <c r="J26" i="5" s="1"/>
  <c r="K26" i="5" s="1"/>
  <c r="G45" i="5"/>
  <c r="H45" i="5" s="1"/>
  <c r="J45" i="5" s="1"/>
  <c r="K45" i="5" s="1"/>
  <c r="G50" i="5"/>
  <c r="H50" i="5" s="1"/>
  <c r="J50" i="5" s="1"/>
  <c r="K50" i="5" s="1"/>
  <c r="G51" i="5"/>
  <c r="H51" i="5" s="1"/>
  <c r="J51" i="5" s="1"/>
  <c r="K51" i="5" s="1"/>
  <c r="G41" i="5"/>
  <c r="H41" i="5" s="1"/>
  <c r="J41" i="5" s="1"/>
  <c r="K41" i="5" s="1"/>
  <c r="G23" i="5"/>
  <c r="H23" i="5" s="1"/>
  <c r="J23" i="5" s="1"/>
  <c r="K23" i="5" s="1"/>
  <c r="G55" i="5"/>
  <c r="H55" i="5" s="1"/>
  <c r="J55" i="5" s="1"/>
  <c r="K55" i="5" s="1"/>
  <c r="G44" i="5"/>
  <c r="H44" i="5" s="1"/>
  <c r="J44" i="5" s="1"/>
  <c r="K44" i="5" s="1"/>
  <c r="G32" i="5"/>
  <c r="H32" i="5" s="1"/>
  <c r="J32" i="5" s="1"/>
  <c r="K32" i="5" s="1"/>
  <c r="G22" i="5"/>
  <c r="H22" i="5" s="1"/>
  <c r="J22" i="5" s="1"/>
  <c r="K22" i="5" s="1"/>
  <c r="G24" i="5"/>
  <c r="H24" i="5" s="1"/>
  <c r="J24" i="5" s="1"/>
  <c r="K24" i="5" s="1"/>
  <c r="D55" i="4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1" i="4"/>
  <c r="E10" i="4"/>
  <c r="G10" i="4"/>
  <c r="G9" i="4"/>
  <c r="E9" i="4"/>
  <c r="E8" i="4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G13" i="3"/>
  <c r="E13" i="3"/>
  <c r="G12" i="3"/>
  <c r="E12" i="3"/>
  <c r="E11" i="3"/>
  <c r="G11" i="3"/>
  <c r="E10" i="3"/>
  <c r="G10" i="3"/>
  <c r="G9" i="3"/>
  <c r="E9" i="3"/>
  <c r="E8" i="3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B13" i="1"/>
  <c r="G13" i="1" s="1"/>
  <c r="E12" i="1"/>
  <c r="B12" i="1"/>
  <c r="G12" i="1" s="1"/>
  <c r="E11" i="1"/>
  <c r="B11" i="1"/>
  <c r="G11" i="1" s="1"/>
  <c r="E10" i="1"/>
  <c r="B10" i="1"/>
  <c r="G10" i="1" s="1"/>
  <c r="E9" i="1"/>
  <c r="B9" i="1"/>
  <c r="G9" i="1" s="1"/>
  <c r="E8" i="1"/>
  <c r="G31" i="5" l="1"/>
  <c r="H31" i="5" s="1"/>
  <c r="J31" i="5" s="1"/>
  <c r="K31" i="5" s="1"/>
  <c r="G40" i="5"/>
  <c r="H40" i="5" s="1"/>
  <c r="J40" i="5" s="1"/>
  <c r="K40" i="5" s="1"/>
  <c r="G27" i="5"/>
  <c r="H27" i="5" s="1"/>
  <c r="J27" i="5" s="1"/>
  <c r="K27" i="5" s="1"/>
  <c r="L27" i="5" s="1"/>
  <c r="M27" i="5" s="1"/>
  <c r="G35" i="5"/>
  <c r="H35" i="5" s="1"/>
  <c r="J35" i="5" s="1"/>
  <c r="K35" i="5" s="1"/>
  <c r="G53" i="5"/>
  <c r="H53" i="5" s="1"/>
  <c r="J53" i="5" s="1"/>
  <c r="K53" i="5" s="1"/>
  <c r="L31" i="5"/>
  <c r="M31" i="5" s="1"/>
  <c r="L35" i="5"/>
  <c r="M35" i="5" s="1"/>
  <c r="L26" i="5"/>
  <c r="M26" i="5" s="1"/>
  <c r="L25" i="5"/>
  <c r="M25" i="5" s="1"/>
  <c r="L23" i="5"/>
  <c r="M23" i="5" s="1"/>
  <c r="L24" i="5"/>
  <c r="M24" i="5" s="1"/>
  <c r="L34" i="5"/>
  <c r="M34" i="5" s="1"/>
  <c r="L22" i="5"/>
  <c r="M22" i="5" s="1"/>
  <c r="L32" i="5"/>
  <c r="M32" i="5" s="1"/>
  <c r="L42" i="5"/>
  <c r="L33" i="5"/>
  <c r="M33" i="5" s="1"/>
  <c r="L36" i="5"/>
  <c r="M36" i="5" s="1"/>
  <c r="F9" i="3"/>
  <c r="H9" i="3" s="1"/>
  <c r="F9" i="4"/>
  <c r="H9" i="4" s="1"/>
  <c r="E26" i="3"/>
  <c r="F26" i="3" s="1"/>
  <c r="E40" i="3"/>
  <c r="F40" i="3" s="1"/>
  <c r="E40" i="4"/>
  <c r="F40" i="4" s="1"/>
  <c r="E24" i="4"/>
  <c r="F24" i="4" s="1"/>
  <c r="E45" i="4"/>
  <c r="F45" i="4" s="1"/>
  <c r="F10" i="3"/>
  <c r="H10" i="3" s="1"/>
  <c r="E32" i="3"/>
  <c r="F32" i="3" s="1"/>
  <c r="E43" i="3"/>
  <c r="F43" i="3" s="1"/>
  <c r="E51" i="3"/>
  <c r="F51" i="3" s="1"/>
  <c r="E42" i="3"/>
  <c r="F42" i="3" s="1"/>
  <c r="E54" i="3"/>
  <c r="F54" i="3" s="1"/>
  <c r="E54" i="1"/>
  <c r="F54" i="1" s="1"/>
  <c r="E52" i="3"/>
  <c r="F52" i="3" s="1"/>
  <c r="F13" i="4"/>
  <c r="H13" i="4" s="1"/>
  <c r="E34" i="4"/>
  <c r="F34" i="4" s="1"/>
  <c r="E52" i="4"/>
  <c r="F52" i="4" s="1"/>
  <c r="E42" i="4"/>
  <c r="F42" i="4" s="1"/>
  <c r="F13" i="3"/>
  <c r="H13" i="3" s="1"/>
  <c r="E24" i="3"/>
  <c r="F24" i="3" s="1"/>
  <c r="E35" i="3"/>
  <c r="F35" i="3" s="1"/>
  <c r="E45" i="3"/>
  <c r="F45" i="3" s="1"/>
  <c r="E23" i="3"/>
  <c r="F23" i="3" s="1"/>
  <c r="E41" i="3"/>
  <c r="F41" i="3" s="1"/>
  <c r="F10" i="1"/>
  <c r="H10" i="1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E27" i="4"/>
  <c r="F27" i="4" s="1"/>
  <c r="E33" i="4"/>
  <c r="F33" i="4" s="1"/>
  <c r="E36" i="4"/>
  <c r="F36" i="4" s="1"/>
  <c r="E44" i="4"/>
  <c r="F44" i="4" s="1"/>
  <c r="E55" i="4"/>
  <c r="F55" i="4" s="1"/>
  <c r="F12" i="1"/>
  <c r="H12" i="1" s="1"/>
  <c r="E32" i="1"/>
  <c r="F32" i="1" s="1"/>
  <c r="E55" i="1"/>
  <c r="F55" i="1" s="1"/>
  <c r="E22" i="1"/>
  <c r="F22" i="1" s="1"/>
  <c r="F11" i="1"/>
  <c r="H11" i="1" s="1"/>
  <c r="F13" i="1"/>
  <c r="H13" i="1" s="1"/>
  <c r="E31" i="1"/>
  <c r="F31" i="1" s="1"/>
  <c r="E35" i="1"/>
  <c r="F35" i="1" s="1"/>
  <c r="E36" i="1"/>
  <c r="F36" i="1" s="1"/>
  <c r="E25" i="1"/>
  <c r="F25" i="1" s="1"/>
  <c r="E51" i="1"/>
  <c r="F51" i="1" s="1"/>
  <c r="F9" i="1"/>
  <c r="H9" i="1" s="1"/>
  <c r="E23" i="1"/>
  <c r="F23" i="1" s="1"/>
  <c r="E27" i="1"/>
  <c r="F27" i="1" s="1"/>
  <c r="E34" i="1"/>
  <c r="F34" i="1" s="1"/>
  <c r="E41" i="1"/>
  <c r="F41" i="1" s="1"/>
  <c r="E34" i="3"/>
  <c r="F34" i="3" s="1"/>
  <c r="E27" i="3"/>
  <c r="F27" i="3" s="1"/>
  <c r="E33" i="3"/>
  <c r="F33" i="3" s="1"/>
  <c r="E36" i="3"/>
  <c r="F36" i="3" s="1"/>
  <c r="E44" i="3"/>
  <c r="F44" i="3" s="1"/>
  <c r="E55" i="3"/>
  <c r="F55" i="3" s="1"/>
  <c r="F11" i="3"/>
  <c r="H11" i="3" s="1"/>
  <c r="E22" i="3"/>
  <c r="F22" i="3" s="1"/>
  <c r="E25" i="3"/>
  <c r="F25" i="3" s="1"/>
  <c r="E31" i="3"/>
  <c r="F31" i="3" s="1"/>
  <c r="E50" i="3"/>
  <c r="F50" i="3" s="1"/>
  <c r="E53" i="3"/>
  <c r="F53" i="3" s="1"/>
  <c r="F12" i="3"/>
  <c r="H12" i="3" s="1"/>
  <c r="E24" i="1"/>
  <c r="F24" i="1" s="1"/>
  <c r="E42" i="1"/>
  <c r="F42" i="1" s="1"/>
  <c r="E43" i="1"/>
  <c r="F43" i="1" s="1"/>
  <c r="E52" i="1"/>
  <c r="F52" i="1" s="1"/>
  <c r="E53" i="1"/>
  <c r="F53" i="1" s="1"/>
  <c r="E26" i="1"/>
  <c r="F26" i="1" s="1"/>
  <c r="E33" i="1"/>
  <c r="F33" i="1" s="1"/>
  <c r="E40" i="1"/>
  <c r="F40" i="1" s="1"/>
  <c r="E44" i="1"/>
  <c r="F44" i="1" s="1"/>
  <c r="E45" i="1"/>
  <c r="F45" i="1" s="1"/>
  <c r="E50" i="1"/>
  <c r="F50" i="1" s="1"/>
  <c r="L54" i="5" l="1"/>
  <c r="L50" i="5"/>
  <c r="L44" i="5"/>
  <c r="O54" i="5" s="1"/>
  <c r="L53" i="5"/>
  <c r="M53" i="5" s="1"/>
  <c r="B68" i="5" s="1"/>
  <c r="L55" i="5"/>
  <c r="L45" i="5"/>
  <c r="L41" i="5"/>
  <c r="L52" i="5"/>
  <c r="O52" i="5" s="1"/>
  <c r="L40" i="5"/>
  <c r="L43" i="5"/>
  <c r="L51" i="5"/>
  <c r="N50" i="5" s="1"/>
  <c r="C66" i="5" s="1"/>
  <c r="B15" i="4"/>
  <c r="B16" i="1"/>
  <c r="B15" i="1"/>
  <c r="B16" i="4"/>
  <c r="B16" i="3"/>
  <c r="B15" i="3"/>
  <c r="O50" i="5" l="1"/>
  <c r="O55" i="5"/>
  <c r="N53" i="5"/>
  <c r="C68" i="5" s="1"/>
  <c r="M50" i="5"/>
  <c r="B66" i="5" s="1"/>
  <c r="N43" i="5"/>
  <c r="C67" i="5" s="1"/>
  <c r="M43" i="5"/>
  <c r="B67" i="5" s="1"/>
  <c r="M40" i="5"/>
  <c r="B65" i="5" s="1"/>
  <c r="N40" i="5"/>
  <c r="C65" i="5" s="1"/>
  <c r="O53" i="5"/>
  <c r="O51" i="5"/>
  <c r="G36" i="1"/>
  <c r="H36" i="1" s="1"/>
  <c r="J36" i="1" s="1"/>
  <c r="K36" i="1" s="1"/>
  <c r="G33" i="1"/>
  <c r="H33" i="1" s="1"/>
  <c r="J33" i="1" s="1"/>
  <c r="K33" i="1" s="1"/>
  <c r="G31" i="1"/>
  <c r="H31" i="1" s="1"/>
  <c r="J31" i="1" s="1"/>
  <c r="K31" i="1" s="1"/>
  <c r="G35" i="1"/>
  <c r="H35" i="1" s="1"/>
  <c r="J35" i="1" s="1"/>
  <c r="K35" i="1" s="1"/>
  <c r="G55" i="1"/>
  <c r="H55" i="1" s="1"/>
  <c r="J55" i="1" s="1"/>
  <c r="K55" i="1" s="1"/>
  <c r="G52" i="1"/>
  <c r="H52" i="1" s="1"/>
  <c r="J52" i="1" s="1"/>
  <c r="K52" i="1" s="1"/>
  <c r="G23" i="1"/>
  <c r="H23" i="1" s="1"/>
  <c r="J23" i="1" s="1"/>
  <c r="K23" i="1" s="1"/>
  <c r="G42" i="1"/>
  <c r="H42" i="1" s="1"/>
  <c r="J42" i="1" s="1"/>
  <c r="K42" i="1" s="1"/>
  <c r="G53" i="1"/>
  <c r="H53" i="1" s="1"/>
  <c r="J53" i="1" s="1"/>
  <c r="K53" i="1" s="1"/>
  <c r="G41" i="1"/>
  <c r="H41" i="1" s="1"/>
  <c r="J41" i="1" s="1"/>
  <c r="K41" i="1" s="1"/>
  <c r="G25" i="1"/>
  <c r="H25" i="1" s="1"/>
  <c r="J25" i="1" s="1"/>
  <c r="K25" i="1" s="1"/>
  <c r="G24" i="1"/>
  <c r="H24" i="1" s="1"/>
  <c r="J24" i="1" s="1"/>
  <c r="K24" i="1" s="1"/>
  <c r="G22" i="1"/>
  <c r="H22" i="1" s="1"/>
  <c r="J22" i="1" s="1"/>
  <c r="K22" i="1" s="1"/>
  <c r="G34" i="1"/>
  <c r="H34" i="1" s="1"/>
  <c r="J34" i="1" s="1"/>
  <c r="K34" i="1" s="1"/>
  <c r="G42" i="4"/>
  <c r="H42" i="4" s="1"/>
  <c r="J42" i="4" s="1"/>
  <c r="K42" i="4" s="1"/>
  <c r="G26" i="1"/>
  <c r="H26" i="1" s="1"/>
  <c r="J26" i="1" s="1"/>
  <c r="K26" i="1" s="1"/>
  <c r="G43" i="1"/>
  <c r="H43" i="1" s="1"/>
  <c r="J43" i="1" s="1"/>
  <c r="K43" i="1" s="1"/>
  <c r="G44" i="1"/>
  <c r="H44" i="1" s="1"/>
  <c r="J44" i="1" s="1"/>
  <c r="K44" i="1" s="1"/>
  <c r="G45" i="1"/>
  <c r="H45" i="1" s="1"/>
  <c r="J45" i="1" s="1"/>
  <c r="K45" i="1" s="1"/>
  <c r="G27" i="1"/>
  <c r="H27" i="1" s="1"/>
  <c r="J27" i="1" s="1"/>
  <c r="K27" i="1" s="1"/>
  <c r="G54" i="1"/>
  <c r="H54" i="1" s="1"/>
  <c r="J54" i="1" s="1"/>
  <c r="K54" i="1" s="1"/>
  <c r="G50" i="1"/>
  <c r="H50" i="1" s="1"/>
  <c r="J50" i="1" s="1"/>
  <c r="K50" i="1" s="1"/>
  <c r="G51" i="1"/>
  <c r="H51" i="1" s="1"/>
  <c r="J51" i="1" s="1"/>
  <c r="K51" i="1" s="1"/>
  <c r="G32" i="1"/>
  <c r="H32" i="1" s="1"/>
  <c r="J32" i="1" s="1"/>
  <c r="K32" i="1" s="1"/>
  <c r="G40" i="1"/>
  <c r="H40" i="1" s="1"/>
  <c r="J40" i="1" s="1"/>
  <c r="K40" i="1" s="1"/>
  <c r="G33" i="4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G42" i="3"/>
  <c r="H42" i="3" s="1"/>
  <c r="J42" i="3" s="1"/>
  <c r="K42" i="3" s="1"/>
  <c r="G36" i="3"/>
  <c r="H36" i="3" s="1"/>
  <c r="J36" i="3" s="1"/>
  <c r="K36" i="3" s="1"/>
  <c r="G33" i="3"/>
  <c r="H33" i="3" s="1"/>
  <c r="J33" i="3" s="1"/>
  <c r="K33" i="3" s="1"/>
  <c r="G52" i="3"/>
  <c r="H52" i="3" s="1"/>
  <c r="J52" i="3" s="1"/>
  <c r="K52" i="3" s="1"/>
  <c r="G41" i="3"/>
  <c r="H41" i="3" s="1"/>
  <c r="J41" i="3" s="1"/>
  <c r="K41" i="3" s="1"/>
  <c r="G51" i="3"/>
  <c r="H51" i="3" s="1"/>
  <c r="J51" i="3" s="1"/>
  <c r="K51" i="3" s="1"/>
  <c r="G35" i="3"/>
  <c r="H35" i="3" s="1"/>
  <c r="J35" i="3" s="1"/>
  <c r="K35" i="3" s="1"/>
  <c r="G32" i="3"/>
  <c r="H32" i="3" s="1"/>
  <c r="J32" i="3" s="1"/>
  <c r="K32" i="3" s="1"/>
  <c r="G43" i="3"/>
  <c r="H43" i="3" s="1"/>
  <c r="J43" i="3" s="1"/>
  <c r="K43" i="3" s="1"/>
  <c r="G24" i="3"/>
  <c r="H24" i="3" s="1"/>
  <c r="J24" i="3" s="1"/>
  <c r="K24" i="3" s="1"/>
  <c r="G23" i="3"/>
  <c r="H23" i="3" s="1"/>
  <c r="J23" i="3" s="1"/>
  <c r="K23" i="3" s="1"/>
  <c r="G34" i="3"/>
  <c r="H34" i="3" s="1"/>
  <c r="J34" i="3" s="1"/>
  <c r="K34" i="3" s="1"/>
  <c r="G53" i="3"/>
  <c r="H53" i="3" s="1"/>
  <c r="J53" i="3" s="1"/>
  <c r="K53" i="3" s="1"/>
  <c r="G50" i="3"/>
  <c r="H50" i="3" s="1"/>
  <c r="J50" i="3" s="1"/>
  <c r="K50" i="3" s="1"/>
  <c r="G26" i="3"/>
  <c r="H26" i="3" s="1"/>
  <c r="J26" i="3" s="1"/>
  <c r="K26" i="3" s="1"/>
  <c r="G55" i="3"/>
  <c r="H55" i="3" s="1"/>
  <c r="J55" i="3" s="1"/>
  <c r="K55" i="3" s="1"/>
  <c r="G25" i="3"/>
  <c r="H25" i="3" s="1"/>
  <c r="J25" i="3" s="1"/>
  <c r="K25" i="3" s="1"/>
  <c r="G44" i="3"/>
  <c r="H44" i="3" s="1"/>
  <c r="J44" i="3" s="1"/>
  <c r="K44" i="3" s="1"/>
  <c r="G22" i="3"/>
  <c r="H22" i="3" s="1"/>
  <c r="J22" i="3" s="1"/>
  <c r="K22" i="3" s="1"/>
  <c r="G40" i="3"/>
  <c r="H40" i="3" s="1"/>
  <c r="J40" i="3" s="1"/>
  <c r="K40" i="3" s="1"/>
  <c r="G31" i="3"/>
  <c r="H31" i="3" s="1"/>
  <c r="J31" i="3" s="1"/>
  <c r="K31" i="3" s="1"/>
  <c r="G27" i="3"/>
  <c r="H27" i="3" s="1"/>
  <c r="J27" i="3" s="1"/>
  <c r="K27" i="3" s="1"/>
  <c r="G45" i="3"/>
  <c r="H45" i="3" s="1"/>
  <c r="J45" i="3" s="1"/>
  <c r="K45" i="3" s="1"/>
  <c r="G54" i="3"/>
  <c r="H54" i="3" s="1"/>
  <c r="J54" i="3" s="1"/>
  <c r="K54" i="3" s="1"/>
  <c r="L36" i="1"/>
  <c r="M36" i="1" s="1"/>
  <c r="Q50" i="5" l="1"/>
  <c r="O58" i="5" s="1"/>
  <c r="P50" i="5"/>
  <c r="N58" i="5" s="1"/>
  <c r="Q53" i="5"/>
  <c r="O59" i="5" s="1"/>
  <c r="P53" i="5"/>
  <c r="N59" i="5" s="1"/>
  <c r="L34" i="1"/>
  <c r="M34" i="1" s="1"/>
  <c r="L24" i="1"/>
  <c r="M24" i="1" s="1"/>
  <c r="L31" i="1"/>
  <c r="M31" i="1" s="1"/>
  <c r="L25" i="1"/>
  <c r="M25" i="1" s="1"/>
  <c r="L35" i="1"/>
  <c r="M35" i="1" s="1"/>
  <c r="L23" i="1"/>
  <c r="M23" i="1" s="1"/>
  <c r="L33" i="1"/>
  <c r="M33" i="1" s="1"/>
  <c r="L32" i="1"/>
  <c r="M32" i="1" s="1"/>
  <c r="L27" i="1"/>
  <c r="M27" i="1" s="1"/>
  <c r="L26" i="1"/>
  <c r="M26" i="1" s="1"/>
  <c r="L27" i="4"/>
  <c r="M27" i="4" s="1"/>
  <c r="L31" i="4"/>
  <c r="M31" i="4" s="1"/>
  <c r="L22" i="1"/>
  <c r="M22" i="1" s="1"/>
  <c r="L22" i="4"/>
  <c r="M22" i="4" s="1"/>
  <c r="L34" i="4"/>
  <c r="M34" i="4" s="1"/>
  <c r="L33" i="4"/>
  <c r="M33" i="4" s="1"/>
  <c r="L32" i="4"/>
  <c r="M32" i="4" s="1"/>
  <c r="L25" i="4"/>
  <c r="M25" i="4" s="1"/>
  <c r="L36" i="4"/>
  <c r="M36" i="4" s="1"/>
  <c r="L26" i="4"/>
  <c r="M26" i="4" s="1"/>
  <c r="L23" i="4"/>
  <c r="M23" i="4" s="1"/>
  <c r="L42" i="1"/>
  <c r="L24" i="4"/>
  <c r="L25" i="3"/>
  <c r="M25" i="3" s="1"/>
  <c r="L22" i="3"/>
  <c r="M22" i="3" s="1"/>
  <c r="L26" i="3"/>
  <c r="M26" i="3" s="1"/>
  <c r="L23" i="3"/>
  <c r="M23" i="3" s="1"/>
  <c r="L33" i="3"/>
  <c r="M33" i="3" s="1"/>
  <c r="L24" i="3"/>
  <c r="M24" i="3" s="1"/>
  <c r="L36" i="3"/>
  <c r="M36" i="3" s="1"/>
  <c r="L35" i="3"/>
  <c r="M35" i="3" s="1"/>
  <c r="L54" i="4"/>
  <c r="L31" i="3"/>
  <c r="M31" i="3" s="1"/>
  <c r="L34" i="3"/>
  <c r="M34" i="3" s="1"/>
  <c r="L32" i="3"/>
  <c r="M32" i="3" s="1"/>
  <c r="L27" i="3"/>
  <c r="M27" i="3" s="1"/>
  <c r="L55" i="1"/>
  <c r="L41" i="1" l="1"/>
  <c r="L53" i="1"/>
  <c r="L53" i="4"/>
  <c r="M53" i="4" s="1"/>
  <c r="B68" i="4" s="1"/>
  <c r="L51" i="1"/>
  <c r="L50" i="1"/>
  <c r="L44" i="1"/>
  <c r="L43" i="1"/>
  <c r="N43" i="1" s="1"/>
  <c r="C67" i="1" s="1"/>
  <c r="L50" i="4"/>
  <c r="L43" i="4"/>
  <c r="L45" i="1"/>
  <c r="O55" i="1" s="1"/>
  <c r="L54" i="1"/>
  <c r="L51" i="4"/>
  <c r="L40" i="4"/>
  <c r="L55" i="4"/>
  <c r="L52" i="1"/>
  <c r="O52" i="1" s="1"/>
  <c r="L44" i="4"/>
  <c r="O54" i="4" s="1"/>
  <c r="L45" i="4"/>
  <c r="L43" i="3"/>
  <c r="L40" i="1"/>
  <c r="L52" i="4"/>
  <c r="N50" i="4" s="1"/>
  <c r="C66" i="4" s="1"/>
  <c r="L41" i="4"/>
  <c r="L53" i="3"/>
  <c r="M24" i="4"/>
  <c r="L42" i="4"/>
  <c r="L52" i="3"/>
  <c r="L42" i="3"/>
  <c r="L40" i="3"/>
  <c r="L44" i="3"/>
  <c r="L55" i="3"/>
  <c r="L41" i="3"/>
  <c r="L54" i="3"/>
  <c r="L50" i="3"/>
  <c r="L45" i="3"/>
  <c r="L51" i="3"/>
  <c r="O51" i="1" l="1"/>
  <c r="M40" i="1"/>
  <c r="B65" i="1" s="1"/>
  <c r="N50" i="1"/>
  <c r="C66" i="1" s="1"/>
  <c r="N40" i="3"/>
  <c r="C65" i="3" s="1"/>
  <c r="N53" i="4"/>
  <c r="C68" i="4" s="1"/>
  <c r="O53" i="4"/>
  <c r="M50" i="1"/>
  <c r="B66" i="1" s="1"/>
  <c r="O51" i="4"/>
  <c r="O50" i="4"/>
  <c r="O52" i="3"/>
  <c r="O54" i="1"/>
  <c r="O53" i="1"/>
  <c r="M43" i="1"/>
  <c r="B67" i="1" s="1"/>
  <c r="N53" i="1"/>
  <c r="C68" i="1" s="1"/>
  <c r="M53" i="1"/>
  <c r="B68" i="1" s="1"/>
  <c r="N43" i="4"/>
  <c r="C67" i="4" s="1"/>
  <c r="M43" i="4"/>
  <c r="B67" i="4" s="1"/>
  <c r="O54" i="3"/>
  <c r="N40" i="1"/>
  <c r="C65" i="1" s="1"/>
  <c r="O55" i="4"/>
  <c r="M50" i="4"/>
  <c r="B66" i="4" s="1"/>
  <c r="N40" i="4"/>
  <c r="C65" i="4" s="1"/>
  <c r="N53" i="3"/>
  <c r="C68" i="3" s="1"/>
  <c r="O50" i="1"/>
  <c r="O55" i="3"/>
  <c r="O53" i="3"/>
  <c r="M53" i="3"/>
  <c r="B68" i="3" s="1"/>
  <c r="O52" i="4"/>
  <c r="M40" i="4"/>
  <c r="B65" i="4" s="1"/>
  <c r="N43" i="3"/>
  <c r="C67" i="3" s="1"/>
  <c r="M50" i="3"/>
  <c r="B66" i="3" s="1"/>
  <c r="O50" i="3"/>
  <c r="M40" i="3"/>
  <c r="B65" i="3" s="1"/>
  <c r="O51" i="3"/>
  <c r="N50" i="3"/>
  <c r="C66" i="3" s="1"/>
  <c r="M43" i="3"/>
  <c r="B67" i="3" s="1"/>
  <c r="Q53" i="3" l="1"/>
  <c r="O59" i="3" s="1"/>
  <c r="P50" i="4"/>
  <c r="N58" i="4" s="1"/>
  <c r="Q50" i="1"/>
  <c r="O58" i="1" s="1"/>
  <c r="Q53" i="4"/>
  <c r="O59" i="4" s="1"/>
  <c r="Q53" i="1"/>
  <c r="O59" i="1" s="1"/>
  <c r="P53" i="4"/>
  <c r="N59" i="4" s="1"/>
  <c r="Q50" i="4"/>
  <c r="O58" i="4" s="1"/>
  <c r="P53" i="1"/>
  <c r="N59" i="1" s="1"/>
  <c r="P53" i="3"/>
  <c r="N59" i="3" s="1"/>
  <c r="P50" i="1"/>
  <c r="N58" i="1" s="1"/>
  <c r="Q50" i="3"/>
  <c r="O58" i="3" s="1"/>
  <c r="P50" i="3"/>
  <c r="N58" i="3" s="1"/>
</calcChain>
</file>

<file path=xl/sharedStrings.xml><?xml version="1.0" encoding="utf-8"?>
<sst xmlns="http://schemas.openxmlformats.org/spreadsheetml/2006/main" count="376" uniqueCount="44">
  <si>
    <t>Date</t>
  </si>
  <si>
    <t>passage</t>
  </si>
  <si>
    <t>viabilité</t>
  </si>
  <si>
    <t>operateur</t>
  </si>
  <si>
    <t>Marlene</t>
  </si>
  <si>
    <t>J0</t>
  </si>
  <si>
    <t>J3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</si>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</sst>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7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  <family val="4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9" fillId="0" borderId="0"/>
    <xf numFmtId="0" fontId="5" fillId="0" borderId="0"/>
    <xf numFmtId="0" fontId="16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1" applyFont="1" applyAlignment="1">
      <alignment horizontal="left"/>
    </xf>
    <xf numFmtId="0" fontId="6" fillId="0" borderId="2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9" fillId="0" borderId="0" xfId="1"/>
    <xf numFmtId="0" fontId="6" fillId="0" borderId="1" xfId="1" applyFont="1" applyBorder="1" applyAlignment="1">
      <alignment horizontal="left"/>
    </xf>
    <xf numFmtId="0" fontId="10" fillId="0" borderId="1" xfId="1" applyFont="1" applyBorder="1" applyAlignment="1" applyProtection="1">
      <alignment horizontal="center"/>
    </xf>
    <xf numFmtId="0" fontId="10" fillId="0" borderId="3" xfId="1" applyFont="1" applyBorder="1" applyAlignment="1" applyProtection="1">
      <alignment horizontal="center"/>
      <protection locked="0"/>
    </xf>
    <xf numFmtId="0" fontId="10" fillId="0" borderId="4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0" fontId="5" fillId="0" borderId="0" xfId="2" applyFill="1"/>
    <xf numFmtId="0" fontId="11" fillId="0" borderId="0" xfId="0" applyFont="1" applyAlignment="1">
      <alignment horizontal="left"/>
    </xf>
    <xf numFmtId="0" fontId="11" fillId="0" borderId="0" xfId="1" applyFont="1" applyAlignment="1">
      <alignment horizontal="center"/>
    </xf>
    <xf numFmtId="0" fontId="10" fillId="0" borderId="0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1" xfId="1" applyFont="1" applyBorder="1" applyAlignment="1">
      <alignment horizontal="left"/>
    </xf>
    <xf numFmtId="0" fontId="10" fillId="0" borderId="1" xfId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6" fillId="2" borderId="0" xfId="1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12" fillId="2" borderId="0" xfId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6" fillId="0" borderId="0" xfId="1" applyFont="1" applyFill="1" applyAlignment="1">
      <alignment horizontal="center"/>
    </xf>
    <xf numFmtId="165" fontId="6" fillId="0" borderId="0" xfId="1" applyNumberFormat="1" applyFont="1" applyFill="1" applyAlignment="1">
      <alignment horizontal="center"/>
    </xf>
    <xf numFmtId="165" fontId="12" fillId="0" borderId="0" xfId="1" applyNumberFormat="1" applyFont="1" applyAlignment="1">
      <alignment horizontal="center"/>
    </xf>
    <xf numFmtId="2" fontId="14" fillId="0" borderId="5" xfId="1" applyNumberFormat="1" applyFont="1" applyBorder="1" applyAlignment="1">
      <alignment horizontal="center"/>
    </xf>
    <xf numFmtId="2" fontId="6" fillId="0" borderId="6" xfId="1" applyNumberFormat="1" applyFont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1" fontId="6" fillId="0" borderId="0" xfId="1" applyNumberFormat="1" applyFont="1" applyFill="1" applyAlignment="1">
      <alignment horizontal="center"/>
    </xf>
    <xf numFmtId="165" fontId="6" fillId="0" borderId="0" xfId="1" applyNumberFormat="1" applyFont="1" applyFill="1" applyBorder="1" applyAlignment="1">
      <alignment horizontal="center"/>
    </xf>
    <xf numFmtId="165" fontId="6" fillId="0" borderId="5" xfId="1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2" fontId="12" fillId="0" borderId="6" xfId="1" applyNumberFormat="1" applyFont="1" applyBorder="1" applyAlignment="1">
      <alignment horizontal="center"/>
    </xf>
    <xf numFmtId="0" fontId="6" fillId="0" borderId="9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1" fontId="6" fillId="0" borderId="0" xfId="1" applyNumberFormat="1" applyFont="1" applyBorder="1" applyAlignment="1">
      <alignment horizontal="center"/>
    </xf>
    <xf numFmtId="0" fontId="12" fillId="0" borderId="0" xfId="1" applyFont="1" applyFill="1" applyAlignment="1">
      <alignment horizontal="left"/>
    </xf>
    <xf numFmtId="0" fontId="12" fillId="0" borderId="11" xfId="1" applyFont="1" applyBorder="1" applyAlignment="1">
      <alignment horizontal="center"/>
    </xf>
    <xf numFmtId="2" fontId="12" fillId="0" borderId="11" xfId="1" applyNumberFormat="1" applyFont="1" applyBorder="1" applyAlignment="1">
      <alignment horizontal="center"/>
    </xf>
    <xf numFmtId="0" fontId="6" fillId="0" borderId="5" xfId="1" applyFont="1" applyBorder="1" applyAlignment="1">
      <alignment horizontal="left"/>
    </xf>
    <xf numFmtId="0" fontId="13" fillId="0" borderId="0" xfId="1" applyFont="1" applyAlignment="1">
      <alignment horizontal="left"/>
    </xf>
    <xf numFmtId="0" fontId="6" fillId="0" borderId="0" xfId="1" applyFont="1" applyFill="1" applyAlignment="1">
      <alignment horizontal="left"/>
    </xf>
    <xf numFmtId="0" fontId="6" fillId="0" borderId="0" xfId="1" applyFont="1" applyFill="1" applyBorder="1" applyAlignment="1">
      <alignment horizontal="left"/>
    </xf>
    <xf numFmtId="2" fontId="6" fillId="0" borderId="0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12" fillId="0" borderId="0" xfId="1" applyFont="1" applyBorder="1" applyAlignment="1">
      <alignment horizontal="center"/>
    </xf>
    <xf numFmtId="2" fontId="12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4" fontId="12" fillId="0" borderId="0" xfId="1" applyNumberFormat="1" applyFont="1" applyBorder="1" applyAlignment="1">
      <alignment horizontal="center"/>
    </xf>
    <xf numFmtId="1" fontId="6" fillId="0" borderId="0" xfId="1" applyNumberFormat="1" applyFont="1" applyAlignment="1">
      <alignment horizontal="center"/>
    </xf>
    <xf numFmtId="0" fontId="6" fillId="0" borderId="11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0" xfId="3" applyProtection="1">
      <protection locked="0"/>
    </xf>
    <xf numFmtId="0" fontId="16" fillId="0" borderId="0" xfId="3" applyProtection="1">
      <protection locked="0"/>
    </xf>
    <xf numFmtId="0" fontId="6" fillId="0" borderId="1" xfId="0" applyFont="1" applyBorder="1" applyAlignment="1">
      <alignment horizontal="left"/>
    </xf>
    <xf numFmtId="0" fontId="4" fillId="0" borderId="0" xfId="4" applyProtection="1">
      <protection locked="0"/>
    </xf>
  </cellXfs>
  <cellStyles count="9">
    <cellStyle name="Normal" xfId="0" builtinId="0"/>
    <cellStyle name="Normal 2" xfId="3"/>
    <cellStyle name="Normal 2 2" xfId="2"/>
    <cellStyle name="Normal 3" xfId="4"/>
    <cellStyle name="Normal 4" xfId="5"/>
    <cellStyle name="Normal 5" xfId="7"/>
    <cellStyle name="Normal 6" xfId="1"/>
    <cellStyle name="Normal 7" xfId="6"/>
    <cellStyle name="Normal 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-1.6882461389442456</c:v>
                </c:pt>
                <c:pt idx="1">
                  <c:v>-1.1487416512809248</c:v>
                </c:pt>
                <c:pt idx="2">
                  <c:v>-0.64975198166583714</c:v>
                </c:pt>
                <c:pt idx="3">
                  <c:v>-8.5128182459949561E-2</c:v>
                </c:pt>
                <c:pt idx="4">
                  <c:v>0.19534605834841964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2064"/>
        <c:axId val="180372456"/>
      </c:scatterChart>
      <c:valAx>
        <c:axId val="180372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0372456"/>
        <c:crosses val="autoZero"/>
        <c:crossBetween val="midCat"/>
      </c:valAx>
      <c:valAx>
        <c:axId val="1803724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80372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siPRC1!$G$9:$G$13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siPRC1!$H$9:$H$13</c:f>
              <c:numCache>
                <c:formatCode>0.00</c:formatCode>
                <c:ptCount val="5"/>
                <c:pt idx="0">
                  <c:v>-1.6882461389442456</c:v>
                </c:pt>
                <c:pt idx="1">
                  <c:v>-1.1487416512809248</c:v>
                </c:pt>
                <c:pt idx="2">
                  <c:v>-0.64975198166583714</c:v>
                </c:pt>
                <c:pt idx="3">
                  <c:v>-8.5128182459949561E-2</c:v>
                </c:pt>
                <c:pt idx="4">
                  <c:v>0.19534605834841964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01944"/>
        <c:axId val="227296520"/>
      </c:scatterChart>
      <c:valAx>
        <c:axId val="2764019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96520"/>
        <c:crosses val="autoZero"/>
        <c:crossBetween val="midCat"/>
      </c:valAx>
      <c:valAx>
        <c:axId val="2272965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6401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siPRC1!$C$65:$C$68</c:f>
                <c:numCache>
                  <c:formatCode>General</c:formatCode>
                  <c:ptCount val="4"/>
                  <c:pt idx="0">
                    <c:v>0.1901648261082487</c:v>
                  </c:pt>
                  <c:pt idx="1">
                    <c:v>5.3034126994638976E-2</c:v>
                  </c:pt>
                  <c:pt idx="2">
                    <c:v>0.62654251422031759</c:v>
                  </c:pt>
                  <c:pt idx="3">
                    <c:v>0.44928836751814971</c:v>
                  </c:pt>
                </c:numCache>
              </c:numRef>
            </c:plus>
            <c:minus>
              <c:numRef>
                <c:f>siPRC1!$C$65:$C$68</c:f>
                <c:numCache>
                  <c:formatCode>General</c:formatCode>
                  <c:ptCount val="4"/>
                  <c:pt idx="0">
                    <c:v>0.1901648261082487</c:v>
                  </c:pt>
                  <c:pt idx="1">
                    <c:v>5.3034126994638976E-2</c:v>
                  </c:pt>
                  <c:pt idx="2">
                    <c:v>0.62654251422031759</c:v>
                  </c:pt>
                  <c:pt idx="3">
                    <c:v>0.44928836751814971</c:v>
                  </c:pt>
                </c:numCache>
              </c:numRef>
            </c:minus>
          </c:errBars>
          <c:cat>
            <c:strRef>
              <c:f>(siPRC1!$A$65,siPRC1!$A$66,siPRC1!$A$67,siPRC1!$A$68)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siPRC1!$B$65:$B$68</c:f>
              <c:numCache>
                <c:formatCode>0.0</c:formatCode>
                <c:ptCount val="4"/>
                <c:pt idx="0">
                  <c:v>2.1376155339383502</c:v>
                </c:pt>
                <c:pt idx="1">
                  <c:v>1.9149075740516714</c:v>
                </c:pt>
                <c:pt idx="2">
                  <c:v>5.5023708122146546</c:v>
                </c:pt>
                <c:pt idx="3">
                  <c:v>6.7511994052002677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27160"/>
        <c:axId val="176827552"/>
      </c:barChart>
      <c:catAx>
        <c:axId val="17682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6827552"/>
        <c:crosses val="autoZero"/>
        <c:auto val="1"/>
        <c:lblAlgn val="ctr"/>
        <c:lblOffset val="100"/>
        <c:noMultiLvlLbl val="0"/>
      </c:catAx>
      <c:valAx>
        <c:axId val="176827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68271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siPRC1!$O$58:$O$59</c:f>
                <c:numCache>
                  <c:formatCode>General</c:formatCode>
                  <c:ptCount val="2"/>
                  <c:pt idx="0">
                    <c:v>0.10382193402240435</c:v>
                  </c:pt>
                  <c:pt idx="1">
                    <c:v>0.10278583370488747</c:v>
                  </c:pt>
                </c:numCache>
              </c:numRef>
            </c:plus>
            <c:minus>
              <c:numRef>
                <c:f>siPRC1!$O$58:$O$59</c:f>
                <c:numCache>
                  <c:formatCode>General</c:formatCode>
                  <c:ptCount val="2"/>
                  <c:pt idx="0">
                    <c:v>0.10382193402240435</c:v>
                  </c:pt>
                  <c:pt idx="1">
                    <c:v>0.10278583370488747</c:v>
                  </c:pt>
                </c:numCache>
              </c:numRef>
            </c:minus>
          </c:errBars>
          <c:cat>
            <c:strRef>
              <c:f>siPRC1!$M$58:$M$59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siPRC1!$N$58:$N$59</c:f>
              <c:numCache>
                <c:formatCode>0.0</c:formatCode>
                <c:ptCount val="2"/>
                <c:pt idx="0">
                  <c:v>0.9019719144266175</c:v>
                </c:pt>
                <c:pt idx="1">
                  <c:v>1.2330514638172556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49320"/>
        <c:axId val="224778792"/>
      </c:barChart>
      <c:catAx>
        <c:axId val="28014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4778792"/>
        <c:crosses val="autoZero"/>
        <c:auto val="1"/>
        <c:lblAlgn val="ctr"/>
        <c:lblOffset val="100"/>
        <c:noMultiLvlLbl val="0"/>
      </c:catAx>
      <c:valAx>
        <c:axId val="224778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01493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0.22534259949805155</c:v>
                  </c:pt>
                  <c:pt idx="1">
                    <c:v>0.27083657632286395</c:v>
                  </c:pt>
                  <c:pt idx="2">
                    <c:v>0.5003036937967611</c:v>
                  </c:pt>
                  <c:pt idx="3">
                    <c:v>0.66357944073490216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0.22534259949805155</c:v>
                  </c:pt>
                  <c:pt idx="1">
                    <c:v>0.27083657632286395</c:v>
                  </c:pt>
                  <c:pt idx="2">
                    <c:v>0.5003036937967611</c:v>
                  </c:pt>
                  <c:pt idx="3">
                    <c:v>0.66357944073490216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1.9832073202801326</c:v>
                </c:pt>
                <c:pt idx="1">
                  <c:v>2.9280952667500268</c:v>
                </c:pt>
                <c:pt idx="2">
                  <c:v>5.9477301122268642</c:v>
                </c:pt>
                <c:pt idx="3">
                  <c:v>8.3954759550292994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069752"/>
        <c:axId val="282070144"/>
      </c:barChart>
      <c:catAx>
        <c:axId val="28206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2070144"/>
        <c:crosses val="autoZero"/>
        <c:auto val="1"/>
        <c:lblAlgn val="ctr"/>
        <c:lblOffset val="100"/>
        <c:noMultiLvlLbl val="0"/>
      </c:catAx>
      <c:valAx>
        <c:axId val="282070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20697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3.4288222774094983E-2</c:v>
                  </c:pt>
                  <c:pt idx="1">
                    <c:v>0.18161834702599503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3.4288222774094983E-2</c:v>
                  </c:pt>
                  <c:pt idx="1">
                    <c:v>0.18161834702599503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1.4788720143664271</c:v>
                </c:pt>
                <c:pt idx="1">
                  <c:v>1.4201146885589531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070928"/>
        <c:axId val="180039152"/>
      </c:barChart>
      <c:catAx>
        <c:axId val="28207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80039152"/>
        <c:crosses val="autoZero"/>
        <c:auto val="1"/>
        <c:lblAlgn val="ctr"/>
        <c:lblOffset val="100"/>
        <c:noMultiLvlLbl val="0"/>
      </c:catAx>
      <c:valAx>
        <c:axId val="180039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20709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siGCK!$G$9:$G$13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siGCK!$H$9:$H$13</c:f>
              <c:numCache>
                <c:formatCode>0.00</c:formatCode>
                <c:ptCount val="5"/>
                <c:pt idx="0">
                  <c:v>-1.6882461389442456</c:v>
                </c:pt>
                <c:pt idx="1">
                  <c:v>-1.1487416512809248</c:v>
                </c:pt>
                <c:pt idx="2">
                  <c:v>-0.64975198166583714</c:v>
                </c:pt>
                <c:pt idx="3">
                  <c:v>-8.5128182459949561E-2</c:v>
                </c:pt>
                <c:pt idx="4">
                  <c:v>0.19534605834841964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9936"/>
        <c:axId val="180040328"/>
      </c:scatterChart>
      <c:valAx>
        <c:axId val="1800399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0040328"/>
        <c:crosses val="autoZero"/>
        <c:crossBetween val="midCat"/>
      </c:valAx>
      <c:valAx>
        <c:axId val="18004032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80039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siGCK!$C$65:$C$68</c:f>
                <c:numCache>
                  <c:formatCode>General</c:formatCode>
                  <c:ptCount val="4"/>
                  <c:pt idx="0">
                    <c:v>0.1052370883538153</c:v>
                  </c:pt>
                  <c:pt idx="1">
                    <c:v>1.2578728216214781</c:v>
                  </c:pt>
                  <c:pt idx="2">
                    <c:v>4.7027348521587846E-2</c:v>
                  </c:pt>
                  <c:pt idx="3">
                    <c:v>0.69006338122188127</c:v>
                  </c:pt>
                </c:numCache>
              </c:numRef>
            </c:plus>
            <c:minus>
              <c:numRef>
                <c:f>siGCK!$C$65:$C$68</c:f>
                <c:numCache>
                  <c:formatCode>General</c:formatCode>
                  <c:ptCount val="4"/>
                  <c:pt idx="0">
                    <c:v>0.1052370883538153</c:v>
                  </c:pt>
                  <c:pt idx="1">
                    <c:v>1.2578728216214781</c:v>
                  </c:pt>
                  <c:pt idx="2">
                    <c:v>4.7027348521587846E-2</c:v>
                  </c:pt>
                  <c:pt idx="3">
                    <c:v>0.69006338122188127</c:v>
                  </c:pt>
                </c:numCache>
              </c:numRef>
            </c:minus>
          </c:errBars>
          <c:cat>
            <c:strRef>
              <c:f>(siGCK!$A$65,siGCK!$A$66,siGCK!$A$67,siGCK!$A$68)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siGCK!$B$65:$B$68</c:f>
              <c:numCache>
                <c:formatCode>0.0</c:formatCode>
                <c:ptCount val="4"/>
                <c:pt idx="0">
                  <c:v>1.6741902817323409</c:v>
                </c:pt>
                <c:pt idx="1">
                  <c:v>2.4880099999738112</c:v>
                </c:pt>
                <c:pt idx="2">
                  <c:v>5.2565661401349884</c:v>
                </c:pt>
                <c:pt idx="3">
                  <c:v>7.6581660024475839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82632"/>
        <c:axId val="124883024"/>
      </c:barChart>
      <c:catAx>
        <c:axId val="12488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4883024"/>
        <c:crosses val="autoZero"/>
        <c:auto val="1"/>
        <c:lblAlgn val="ctr"/>
        <c:lblOffset val="100"/>
        <c:noMultiLvlLbl val="0"/>
      </c:catAx>
      <c:valAx>
        <c:axId val="124883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siGCK!$M$48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48826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siGCK!$O$58:$O$59</c:f>
                <c:numCache>
                  <c:formatCode>General</c:formatCode>
                  <c:ptCount val="2"/>
                  <c:pt idx="0">
                    <c:v>0.63978584924753734</c:v>
                  </c:pt>
                  <c:pt idx="1">
                    <c:v>0.13025815972817284</c:v>
                  </c:pt>
                </c:numCache>
              </c:numRef>
            </c:plus>
            <c:minus>
              <c:numRef>
                <c:f>siGCK!$O$58:$O$59</c:f>
                <c:numCache>
                  <c:formatCode>General</c:formatCode>
                  <c:ptCount val="2"/>
                  <c:pt idx="0">
                    <c:v>0.63978584924753734</c:v>
                  </c:pt>
                  <c:pt idx="1">
                    <c:v>0.13025815972817284</c:v>
                  </c:pt>
                </c:numCache>
              </c:numRef>
            </c:minus>
          </c:errBars>
          <c:cat>
            <c:strRef>
              <c:f>siGCK!$M$58:$M$59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siGCK!$N$58:$N$59</c:f>
              <c:numCache>
                <c:formatCode>0.0</c:formatCode>
                <c:ptCount val="2"/>
                <c:pt idx="0">
                  <c:v>1.4601408088232575</c:v>
                </c:pt>
                <c:pt idx="1">
                  <c:v>1.4568282401043415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6968"/>
        <c:axId val="276717624"/>
      </c:barChart>
      <c:catAx>
        <c:axId val="1701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6717624"/>
        <c:crosses val="autoZero"/>
        <c:auto val="1"/>
        <c:lblAlgn val="ctr"/>
        <c:lblOffset val="100"/>
        <c:noMultiLvlLbl val="0"/>
      </c:catAx>
      <c:valAx>
        <c:axId val="2767176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siGCK!$M$57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016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siKCNK16!$G$9:$G$13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siKCNK16!$H$9:$H$13</c:f>
              <c:numCache>
                <c:formatCode>0.00</c:formatCode>
                <c:ptCount val="5"/>
                <c:pt idx="0">
                  <c:v>-1.6882461389442456</c:v>
                </c:pt>
                <c:pt idx="1">
                  <c:v>-1.1487416512809248</c:v>
                </c:pt>
                <c:pt idx="2">
                  <c:v>-0.64975198166583714</c:v>
                </c:pt>
                <c:pt idx="3">
                  <c:v>-8.5128182459949561E-2</c:v>
                </c:pt>
                <c:pt idx="4">
                  <c:v>0.19534605834841964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07752"/>
        <c:axId val="180008144"/>
      </c:scatterChart>
      <c:valAx>
        <c:axId val="180007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0008144"/>
        <c:crosses val="autoZero"/>
        <c:crossBetween val="midCat"/>
      </c:valAx>
      <c:valAx>
        <c:axId val="1800081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80007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siKCNK16!$C$65:$C$68</c:f>
                <c:numCache>
                  <c:formatCode>General</c:formatCode>
                  <c:ptCount val="4"/>
                  <c:pt idx="0">
                    <c:v>0.18448675623101152</c:v>
                  </c:pt>
                  <c:pt idx="1">
                    <c:v>0.36903623112058165</c:v>
                  </c:pt>
                  <c:pt idx="2">
                    <c:v>0.42700650286339953</c:v>
                  </c:pt>
                  <c:pt idx="3">
                    <c:v>0.93765805553680626</c:v>
                  </c:pt>
                </c:numCache>
              </c:numRef>
            </c:plus>
            <c:minus>
              <c:numRef>
                <c:f>siKCNK16!$C$65:$C$68</c:f>
                <c:numCache>
                  <c:formatCode>General</c:formatCode>
                  <c:ptCount val="4"/>
                  <c:pt idx="0">
                    <c:v>0.18448675623101152</c:v>
                  </c:pt>
                  <c:pt idx="1">
                    <c:v>0.36903623112058165</c:v>
                  </c:pt>
                  <c:pt idx="2">
                    <c:v>0.42700650286339953</c:v>
                  </c:pt>
                  <c:pt idx="3">
                    <c:v>0.93765805553680626</c:v>
                  </c:pt>
                </c:numCache>
              </c:numRef>
            </c:minus>
          </c:errBars>
          <c:cat>
            <c:strRef>
              <c:f>(siKCNK16!$A$65,siKCNK16!$A$66,siKCNK16!$A$67,siKCNK16!$A$68)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siKCNK16!$B$65:$B$68</c:f>
              <c:numCache>
                <c:formatCode>0.0</c:formatCode>
                <c:ptCount val="4"/>
                <c:pt idx="0">
                  <c:v>1.5974742053695421</c:v>
                </c:pt>
                <c:pt idx="1">
                  <c:v>1.7035230670273585</c:v>
                </c:pt>
                <c:pt idx="2">
                  <c:v>5.6894089029223389</c:v>
                </c:pt>
                <c:pt idx="3">
                  <c:v>8.8883984716412758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32016"/>
        <c:axId val="229446968"/>
      </c:barChart>
      <c:catAx>
        <c:axId val="22533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9446968"/>
        <c:crosses val="autoZero"/>
        <c:auto val="1"/>
        <c:lblAlgn val="ctr"/>
        <c:lblOffset val="100"/>
        <c:noMultiLvlLbl val="0"/>
      </c:catAx>
      <c:valAx>
        <c:axId val="229446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53320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siKCNK16!$O$58:$O$59</c:f>
                <c:numCache>
                  <c:formatCode>General</c:formatCode>
                  <c:ptCount val="2"/>
                  <c:pt idx="0">
                    <c:v>0.35149862237133245</c:v>
                  </c:pt>
                  <c:pt idx="1">
                    <c:v>8.7936821012933847E-2</c:v>
                  </c:pt>
                </c:numCache>
              </c:numRef>
            </c:plus>
            <c:minus>
              <c:numRef>
                <c:f>siKCNK16!$O$58:$O$59</c:f>
                <c:numCache>
                  <c:formatCode>General</c:formatCode>
                  <c:ptCount val="2"/>
                  <c:pt idx="0">
                    <c:v>0.35149862237133245</c:v>
                  </c:pt>
                  <c:pt idx="1">
                    <c:v>8.7936821012933847E-2</c:v>
                  </c:pt>
                </c:numCache>
              </c:numRef>
            </c:minus>
          </c:errBars>
          <c:cat>
            <c:strRef>
              <c:f>siKCNK16!$M$58:$M$59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siKCNK16!$N$58:$N$59</c:f>
              <c:numCache>
                <c:formatCode>0.0</c:formatCode>
                <c:ptCount val="2"/>
                <c:pt idx="0">
                  <c:v>1.0903565924607814</c:v>
                </c:pt>
                <c:pt idx="1">
                  <c:v>1.5613197218293617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38648"/>
        <c:axId val="282139040"/>
      </c:barChart>
      <c:catAx>
        <c:axId val="28213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2139040"/>
        <c:crosses val="autoZero"/>
        <c:auto val="1"/>
        <c:lblAlgn val="ctr"/>
        <c:lblOffset val="100"/>
        <c:noMultiLvlLbl val="0"/>
      </c:catAx>
      <c:valAx>
        <c:axId val="282139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21386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10-PC141\Profils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70" zoomScaleNormal="70" workbookViewId="0">
      <selection activeCell="F5" sqref="F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42520</v>
      </c>
    </row>
    <row r="2" spans="1:20" s="3" customFormat="1" x14ac:dyDescent="0.2">
      <c r="A2" s="1" t="s">
        <v>1</v>
      </c>
      <c r="B2" s="3">
        <v>77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>
        <v>4224920</v>
      </c>
      <c r="F3">
        <v>4231880</v>
      </c>
      <c r="H3" s="76"/>
      <c r="I3" s="76"/>
    </row>
    <row r="4" spans="1:20" s="3" customFormat="1" ht="15.75" x14ac:dyDescent="0.3">
      <c r="A4" s="1"/>
      <c r="D4" s="6" t="s">
        <v>6</v>
      </c>
      <c r="E4">
        <v>3466688</v>
      </c>
      <c r="F4">
        <v>3269376</v>
      </c>
      <c r="H4" s="79"/>
      <c r="I4" s="79"/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4.9000000000000002E-2</v>
      </c>
      <c r="D8">
        <v>4.3999999999999997E-2</v>
      </c>
      <c r="E8" s="18">
        <f t="shared" ref="E8:E13" si="0">AVERAGE(C8:D8)</f>
        <v>4.65E-2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6.9000000000000006E-2</v>
      </c>
      <c r="D9">
        <v>6.5000000000000002E-2</v>
      </c>
      <c r="E9" s="18">
        <f t="shared" si="0"/>
        <v>6.7000000000000004E-2</v>
      </c>
      <c r="F9" s="19">
        <f>(E9-$E$8)</f>
        <v>2.0500000000000004E-2</v>
      </c>
      <c r="G9" s="19">
        <f>LOG(B9)</f>
        <v>-0.88460658129793046</v>
      </c>
      <c r="H9" s="19">
        <f>LOG(F9)</f>
        <v>-1.6882461389442456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0.114</v>
      </c>
      <c r="D10">
        <v>0.121</v>
      </c>
      <c r="E10" s="18">
        <f t="shared" si="0"/>
        <v>0.11749999999999999</v>
      </c>
      <c r="F10" s="19">
        <f>(E10-$E$8)</f>
        <v>7.0999999999999994E-2</v>
      </c>
      <c r="G10" s="19">
        <f>LOG(B10)</f>
        <v>-0.37316887913897734</v>
      </c>
      <c r="H10" s="19">
        <f>LOG(F10)</f>
        <v>-1.1487416512809248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0.27500000000000002</v>
      </c>
      <c r="D11">
        <v>0.26600000000000001</v>
      </c>
      <c r="E11" s="18">
        <f t="shared" si="0"/>
        <v>0.27050000000000002</v>
      </c>
      <c r="F11" s="19">
        <f>(E11-$E$8)</f>
        <v>0.22400000000000003</v>
      </c>
      <c r="G11" s="19">
        <f>LOG(B11)</f>
        <v>0.11248842805866238</v>
      </c>
      <c r="H11" s="19">
        <f>LOG(F11)</f>
        <v>-0.64975198166583714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0.879</v>
      </c>
      <c r="D12">
        <v>0.85799999999999998</v>
      </c>
      <c r="E12" s="18">
        <f t="shared" si="0"/>
        <v>0.86850000000000005</v>
      </c>
      <c r="F12" s="19">
        <f>(E12-$E$8)</f>
        <v>0.82200000000000006</v>
      </c>
      <c r="G12" s="19">
        <f>LOG(B12)</f>
        <v>0.65530550328118742</v>
      </c>
      <c r="H12" s="19">
        <f>LOG(F12)</f>
        <v>-8.5128182459949561E-2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1.59</v>
      </c>
      <c r="D13">
        <v>1.639</v>
      </c>
      <c r="E13" s="18">
        <f t="shared" si="0"/>
        <v>1.6145</v>
      </c>
      <c r="F13" s="19">
        <f>(E13-$E$8)</f>
        <v>1.5680000000000001</v>
      </c>
      <c r="G13" s="19">
        <f>LOG(B13)</f>
        <v>0.95424250943932487</v>
      </c>
      <c r="H13" s="19">
        <f>LOG(F13)</f>
        <v>0.19534605834841964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1.0277075701327925</v>
      </c>
      <c r="N15" s="11"/>
    </row>
    <row r="16" spans="1:20" ht="15" x14ac:dyDescent="0.25">
      <c r="A16" s="12" t="s">
        <v>15</v>
      </c>
      <c r="B16" s="18">
        <f>INTERCEPT(H9:H13,G9:G13)</f>
        <v>-0.77072928400351126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0.312</v>
      </c>
      <c r="C22">
        <v>0.34499999999999997</v>
      </c>
      <c r="D22" s="34">
        <f t="shared" ref="D22:D27" si="2">AVERAGE(B22:C22)</f>
        <v>0.32850000000000001</v>
      </c>
      <c r="E22" s="34">
        <f t="shared" ref="E22:E27" si="3">D22-E$8</f>
        <v>0.28200000000000003</v>
      </c>
      <c r="F22" s="34">
        <f>LOG(E22)</f>
        <v>-0.54975089168063884</v>
      </c>
      <c r="G22" s="35">
        <f>(F22-$B$16)/$B$15</f>
        <v>0.21502069143493738</v>
      </c>
      <c r="H22" s="35">
        <f>10^G22</f>
        <v>1.6406679389756205</v>
      </c>
      <c r="I22" s="36">
        <v>500</v>
      </c>
      <c r="J22" s="37">
        <f>(H22*I22)</f>
        <v>820.33396948781024</v>
      </c>
      <c r="K22" s="37">
        <f>(0.05*J22/1000)*1000</f>
        <v>41.016698474390516</v>
      </c>
      <c r="L22" s="38">
        <f>K22+K40+K50</f>
        <v>43.343587983107469</v>
      </c>
      <c r="M22" s="39">
        <f>(L22*1000000/50000)/1000</f>
        <v>0.86687175966214947</v>
      </c>
      <c r="N22" s="40"/>
    </row>
    <row r="23" spans="1:17" ht="15" x14ac:dyDescent="0.3">
      <c r="B23">
        <v>0.30399999999999999</v>
      </c>
      <c r="C23">
        <v>0.30399999999999999</v>
      </c>
      <c r="D23" s="34">
        <f t="shared" si="2"/>
        <v>0.30399999999999999</v>
      </c>
      <c r="E23" s="34">
        <f t="shared" si="3"/>
        <v>0.25750000000000001</v>
      </c>
      <c r="F23" s="34">
        <f t="shared" ref="F23:F27" si="4">LOG(E23)</f>
        <v>-0.58922276662279016</v>
      </c>
      <c r="G23" s="35">
        <f t="shared" ref="G23:G27" si="5">(F23-$B$16)/$B$15</f>
        <v>0.17661300028885477</v>
      </c>
      <c r="H23" s="35">
        <f t="shared" ref="H23:H27" si="6">10^G23</f>
        <v>1.5018031132502812</v>
      </c>
      <c r="I23" s="36">
        <v>500</v>
      </c>
      <c r="J23" s="37">
        <f t="shared" ref="J23:J27" si="7">(H23*I23)</f>
        <v>750.90155662514053</v>
      </c>
      <c r="K23" s="37">
        <f t="shared" ref="K23:K27" si="8">(0.05*J23/1000)*1000</f>
        <v>37.545077831257025</v>
      </c>
      <c r="L23" s="38">
        <f>K23+K41+K51</f>
        <v>39.276784076852785</v>
      </c>
      <c r="M23" s="39">
        <f t="shared" ref="M23:M27" si="9">(L23*1000000/50000)/1000</f>
        <v>0.78553568153705566</v>
      </c>
      <c r="N23" s="40"/>
    </row>
    <row r="24" spans="1:17" ht="15" x14ac:dyDescent="0.3">
      <c r="B24">
        <v>0.3</v>
      </c>
      <c r="C24">
        <v>0.316</v>
      </c>
      <c r="D24" s="34">
        <f t="shared" si="2"/>
        <v>0.308</v>
      </c>
      <c r="E24" s="34">
        <f t="shared" si="3"/>
        <v>0.26150000000000001</v>
      </c>
      <c r="F24" s="34">
        <f t="shared" si="4"/>
        <v>-0.58252830679670697</v>
      </c>
      <c r="G24" s="35">
        <f t="shared" si="5"/>
        <v>0.18312697373873232</v>
      </c>
      <c r="H24" s="35">
        <f t="shared" si="6"/>
        <v>1.5244984029494923</v>
      </c>
      <c r="I24" s="36">
        <v>500</v>
      </c>
      <c r="J24" s="37">
        <f t="shared" si="7"/>
        <v>762.2492014747462</v>
      </c>
      <c r="K24" s="37">
        <f t="shared" si="8"/>
        <v>38.11246007373731</v>
      </c>
      <c r="L24" s="38">
        <f t="shared" ref="L24:L27" si="10">K24+K42+K52</f>
        <v>40.026118162708087</v>
      </c>
      <c r="M24" s="39">
        <f t="shared" si="9"/>
        <v>0.80052236325416171</v>
      </c>
      <c r="N24" s="40"/>
    </row>
    <row r="25" spans="1:17" ht="15" x14ac:dyDescent="0.3">
      <c r="A25" s="8" t="s">
        <v>30</v>
      </c>
      <c r="B25">
        <v>0.26</v>
      </c>
      <c r="C25">
        <v>0.26900000000000002</v>
      </c>
      <c r="D25" s="34">
        <f t="shared" si="2"/>
        <v>0.26450000000000001</v>
      </c>
      <c r="E25" s="34">
        <f t="shared" si="3"/>
        <v>0.21800000000000003</v>
      </c>
      <c r="F25" s="34">
        <f t="shared" si="4"/>
        <v>-0.66154350639539516</v>
      </c>
      <c r="G25" s="35">
        <f t="shared" si="5"/>
        <v>0.10624206805639073</v>
      </c>
      <c r="H25" s="35">
        <f t="shared" si="6"/>
        <v>1.2771504715237028</v>
      </c>
      <c r="I25" s="36">
        <v>500</v>
      </c>
      <c r="J25" s="37">
        <f t="shared" si="7"/>
        <v>638.57523576185133</v>
      </c>
      <c r="K25" s="37">
        <f t="shared" si="8"/>
        <v>31.928761788092569</v>
      </c>
      <c r="L25" s="38">
        <f t="shared" si="10"/>
        <v>36.956565753086593</v>
      </c>
      <c r="M25" s="39">
        <f t="shared" si="9"/>
        <v>0.73913131506173191</v>
      </c>
      <c r="N25" s="40"/>
    </row>
    <row r="26" spans="1:17" ht="15" x14ac:dyDescent="0.3">
      <c r="B26">
        <v>0.27200000000000002</v>
      </c>
      <c r="C26">
        <v>0.246</v>
      </c>
      <c r="D26" s="34">
        <f t="shared" si="2"/>
        <v>0.25900000000000001</v>
      </c>
      <c r="E26" s="34">
        <f t="shared" si="3"/>
        <v>0.21250000000000002</v>
      </c>
      <c r="F26" s="34">
        <f t="shared" si="4"/>
        <v>-0.67264106561366965</v>
      </c>
      <c r="G26" s="35">
        <f t="shared" si="5"/>
        <v>9.5443705233354853E-2</v>
      </c>
      <c r="H26" s="35">
        <f t="shared" si="6"/>
        <v>1.2457867435781758</v>
      </c>
      <c r="I26" s="36">
        <v>500</v>
      </c>
      <c r="J26" s="37">
        <f t="shared" si="7"/>
        <v>622.89337178908784</v>
      </c>
      <c r="K26" s="37">
        <f t="shared" si="8"/>
        <v>31.144668589454394</v>
      </c>
      <c r="L26" s="38">
        <f t="shared" si="10"/>
        <v>35.938912439430943</v>
      </c>
      <c r="M26" s="39">
        <f t="shared" si="9"/>
        <v>0.71877824878861885</v>
      </c>
      <c r="N26" s="40"/>
    </row>
    <row r="27" spans="1:17" ht="15" x14ac:dyDescent="0.3">
      <c r="B27">
        <v>0.255</v>
      </c>
      <c r="C27">
        <v>0.24299999999999999</v>
      </c>
      <c r="D27" s="34">
        <f t="shared" si="2"/>
        <v>0.249</v>
      </c>
      <c r="E27" s="34">
        <f t="shared" si="3"/>
        <v>0.20250000000000001</v>
      </c>
      <c r="F27" s="34">
        <f t="shared" si="4"/>
        <v>-0.69357497244931265</v>
      </c>
      <c r="G27" s="35">
        <f t="shared" si="5"/>
        <v>7.5074188218959337E-2</v>
      </c>
      <c r="H27" s="35">
        <f t="shared" si="6"/>
        <v>1.1887052702999534</v>
      </c>
      <c r="I27" s="36">
        <v>500</v>
      </c>
      <c r="J27" s="37">
        <f t="shared" si="7"/>
        <v>594.35263514997666</v>
      </c>
      <c r="K27" s="37">
        <f t="shared" si="8"/>
        <v>29.717631757498836</v>
      </c>
      <c r="L27" s="38">
        <f t="shared" si="10"/>
        <v>34.793642753346575</v>
      </c>
      <c r="M27" s="39">
        <f t="shared" si="9"/>
        <v>0.69587285506693153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0.312</v>
      </c>
      <c r="C31">
        <v>0.34499999999999997</v>
      </c>
      <c r="D31" s="34">
        <f t="shared" ref="D31:D36" si="11">AVERAGE(B31:C31)</f>
        <v>0.32850000000000001</v>
      </c>
      <c r="E31" s="34">
        <f t="shared" ref="E31:E36" si="12">D31-E$8</f>
        <v>0.28200000000000003</v>
      </c>
      <c r="F31" s="34">
        <f>LOG(E31)</f>
        <v>-0.54975089168063884</v>
      </c>
      <c r="G31" s="35">
        <f>(F31-$B$16)/$B$15</f>
        <v>0.21502069143493738</v>
      </c>
      <c r="H31" s="35">
        <f>10^G31</f>
        <v>1.6406679389756205</v>
      </c>
      <c r="I31" s="36">
        <v>500</v>
      </c>
      <c r="J31" s="37">
        <f>(H31*I31)</f>
        <v>820.33396948781024</v>
      </c>
      <c r="K31" s="37">
        <f>(0.05*J31/1000)*1000</f>
        <v>41.016698474390516</v>
      </c>
      <c r="L31" s="38">
        <f>K31+K50</f>
        <v>42.381669661611753</v>
      </c>
      <c r="M31" s="39">
        <f>(L31*1000000/50000)/1000</f>
        <v>0.84763339323223497</v>
      </c>
      <c r="N31" s="43"/>
      <c r="Q31" s="11"/>
    </row>
    <row r="32" spans="1:17" ht="15" x14ac:dyDescent="0.3">
      <c r="B32">
        <v>0.30399999999999999</v>
      </c>
      <c r="C32">
        <v>0.30399999999999999</v>
      </c>
      <c r="D32" s="34">
        <f t="shared" si="11"/>
        <v>0.30399999999999999</v>
      </c>
      <c r="E32" s="34">
        <f t="shared" si="12"/>
        <v>0.25750000000000001</v>
      </c>
      <c r="F32" s="34">
        <f t="shared" ref="F32:F36" si="13">LOG(E32)</f>
        <v>-0.58922276662279016</v>
      </c>
      <c r="G32" s="35">
        <f t="shared" ref="G32:G36" si="14">(F32-$B$16)/$B$15</f>
        <v>0.17661300028885477</v>
      </c>
      <c r="H32" s="35">
        <f t="shared" ref="H32:H36" si="15">10^G32</f>
        <v>1.5018031132502812</v>
      </c>
      <c r="I32" s="36">
        <v>500</v>
      </c>
      <c r="J32" s="37">
        <f t="shared" ref="J32:J36" si="16">(H32*I32)</f>
        <v>750.90155662514053</v>
      </c>
      <c r="K32" s="37">
        <f t="shared" ref="K32:K36" si="17">(0.05*J32/1000)*1000</f>
        <v>37.545077831257025</v>
      </c>
      <c r="L32" s="38">
        <f>K32+K51</f>
        <v>38.581424524204536</v>
      </c>
      <c r="M32" s="39">
        <f t="shared" ref="M32:M36" si="18">(L32*1000000/50000)/1000</f>
        <v>0.77162849048409077</v>
      </c>
      <c r="N32" s="44"/>
      <c r="Q32" s="11"/>
    </row>
    <row r="33" spans="1:19" ht="15" x14ac:dyDescent="0.3">
      <c r="B33">
        <v>0.3</v>
      </c>
      <c r="C33">
        <v>0.316</v>
      </c>
      <c r="D33" s="34">
        <f t="shared" si="11"/>
        <v>0.308</v>
      </c>
      <c r="E33" s="34">
        <f t="shared" si="12"/>
        <v>0.26150000000000001</v>
      </c>
      <c r="F33" s="34">
        <f t="shared" si="13"/>
        <v>-0.58252830679670697</v>
      </c>
      <c r="G33" s="35">
        <f t="shared" si="14"/>
        <v>0.18312697373873232</v>
      </c>
      <c r="H33" s="35">
        <f t="shared" si="15"/>
        <v>1.5244984029494923</v>
      </c>
      <c r="I33" s="36">
        <v>500</v>
      </c>
      <c r="J33" s="37">
        <f t="shared" si="16"/>
        <v>762.2492014747462</v>
      </c>
      <c r="K33" s="37">
        <f t="shared" si="17"/>
        <v>38.11246007373731</v>
      </c>
      <c r="L33" s="38">
        <f t="shared" ref="L33:L36" si="19">K33+K52</f>
        <v>39.241635441363201</v>
      </c>
      <c r="M33" s="39">
        <f t="shared" si="18"/>
        <v>0.78483270882726397</v>
      </c>
      <c r="N33" s="44"/>
      <c r="Q33" s="11"/>
    </row>
    <row r="34" spans="1:19" ht="15" x14ac:dyDescent="0.3">
      <c r="A34" s="8" t="s">
        <v>30</v>
      </c>
      <c r="B34">
        <v>0.26</v>
      </c>
      <c r="C34">
        <v>0.26900000000000002</v>
      </c>
      <c r="D34" s="34">
        <f t="shared" si="11"/>
        <v>0.26450000000000001</v>
      </c>
      <c r="E34" s="34">
        <f t="shared" si="12"/>
        <v>0.21800000000000003</v>
      </c>
      <c r="F34" s="34">
        <f t="shared" si="13"/>
        <v>-0.66154350639539516</v>
      </c>
      <c r="G34" s="35">
        <f t="shared" si="14"/>
        <v>0.10624206805639073</v>
      </c>
      <c r="H34" s="35">
        <f t="shared" si="15"/>
        <v>1.2771504715237028</v>
      </c>
      <c r="I34" s="36">
        <v>500</v>
      </c>
      <c r="J34" s="37">
        <f t="shared" si="16"/>
        <v>638.57523576185133</v>
      </c>
      <c r="K34" s="37">
        <f t="shared" si="17"/>
        <v>31.928761788092569</v>
      </c>
      <c r="L34" s="38">
        <f t="shared" si="19"/>
        <v>34.603635297052307</v>
      </c>
      <c r="M34" s="39">
        <f t="shared" si="18"/>
        <v>0.69207270594104608</v>
      </c>
      <c r="N34" s="44"/>
      <c r="Q34" s="11"/>
    </row>
    <row r="35" spans="1:19" ht="15" x14ac:dyDescent="0.3">
      <c r="B35">
        <v>0.27200000000000002</v>
      </c>
      <c r="C35">
        <v>0.246</v>
      </c>
      <c r="D35" s="34">
        <f t="shared" si="11"/>
        <v>0.25900000000000001</v>
      </c>
      <c r="E35" s="34">
        <f t="shared" si="12"/>
        <v>0.21250000000000002</v>
      </c>
      <c r="F35" s="34">
        <f t="shared" si="13"/>
        <v>-0.67264106561366965</v>
      </c>
      <c r="G35" s="35">
        <f t="shared" si="14"/>
        <v>9.5443705233354853E-2</v>
      </c>
      <c r="H35" s="35">
        <f t="shared" si="15"/>
        <v>1.2457867435781758</v>
      </c>
      <c r="I35" s="36">
        <v>500</v>
      </c>
      <c r="J35" s="37">
        <f t="shared" si="16"/>
        <v>622.89337178908784</v>
      </c>
      <c r="K35" s="37">
        <f t="shared" si="17"/>
        <v>31.144668589454394</v>
      </c>
      <c r="L35" s="38">
        <f t="shared" si="19"/>
        <v>34.00043759919464</v>
      </c>
      <c r="M35" s="39">
        <f t="shared" si="18"/>
        <v>0.68000875198389277</v>
      </c>
      <c r="N35" s="44"/>
      <c r="Q35" s="11"/>
      <c r="S35" s="11"/>
    </row>
    <row r="36" spans="1:19" ht="15" x14ac:dyDescent="0.3">
      <c r="B36">
        <v>0.255</v>
      </c>
      <c r="C36">
        <v>0.24299999999999999</v>
      </c>
      <c r="D36" s="34">
        <f t="shared" si="11"/>
        <v>0.249</v>
      </c>
      <c r="E36" s="34">
        <f t="shared" si="12"/>
        <v>0.20250000000000001</v>
      </c>
      <c r="F36" s="34">
        <f t="shared" si="13"/>
        <v>-0.69357497244931265</v>
      </c>
      <c r="G36" s="35">
        <f t="shared" si="14"/>
        <v>7.5074188218959337E-2</v>
      </c>
      <c r="H36" s="35">
        <f t="shared" si="15"/>
        <v>1.1887052702999534</v>
      </c>
      <c r="I36" s="36">
        <v>500</v>
      </c>
      <c r="J36" s="37">
        <f t="shared" si="16"/>
        <v>594.35263514997666</v>
      </c>
      <c r="K36" s="37">
        <f t="shared" si="17"/>
        <v>29.717631757498836</v>
      </c>
      <c r="L36" s="38">
        <f t="shared" si="19"/>
        <v>32.677270734047184</v>
      </c>
      <c r="M36" s="39">
        <f t="shared" si="18"/>
        <v>0.65354541468094374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0.14799999999999999</v>
      </c>
      <c r="C40">
        <v>0.14599999999999999</v>
      </c>
      <c r="D40" s="34">
        <f>AVERAGE(B40,C40)</f>
        <v>0.14699999999999999</v>
      </c>
      <c r="E40" s="34">
        <f t="shared" ref="E40:E45" si="20">D40-E$8</f>
        <v>0.10049999999999999</v>
      </c>
      <c r="F40" s="34">
        <f t="shared" ref="F40:F45" si="21">LOG(E40)</f>
        <v>-0.99783393824349231</v>
      </c>
      <c r="G40" s="35">
        <f t="shared" ref="G40:G45" si="22">(F40-$B$16)/$B$15</f>
        <v>-0.22098178590884207</v>
      </c>
      <c r="H40" s="34">
        <f t="shared" ref="H40:H45" si="23">10^G40</f>
        <v>0.60119895093482068</v>
      </c>
      <c r="I40" s="48">
        <v>16</v>
      </c>
      <c r="J40" s="49">
        <f t="shared" ref="J40:J45" si="24">H40*I40</f>
        <v>9.6191832149571308</v>
      </c>
      <c r="K40" s="37">
        <f>(0.1*J40/1000)*1000</f>
        <v>0.9619183214957131</v>
      </c>
      <c r="L40" s="50">
        <f>K40*100/L22</f>
        <v>2.2192863264356579</v>
      </c>
      <c r="M40" s="51">
        <f>AVERAGE(L40:L42)</f>
        <v>1.9832073202801326</v>
      </c>
      <c r="N40" s="52">
        <f>STDEV(L40:L42)</f>
        <v>0.22534259949805155</v>
      </c>
      <c r="R40" s="11"/>
      <c r="S40" s="11"/>
    </row>
    <row r="41" spans="1:19" ht="15" x14ac:dyDescent="0.3">
      <c r="B41">
        <v>0.11899999999999999</v>
      </c>
      <c r="C41">
        <v>0.11799999999999999</v>
      </c>
      <c r="D41" s="34">
        <f>AVERAGE(B41,C41)</f>
        <v>0.11849999999999999</v>
      </c>
      <c r="E41" s="34">
        <f t="shared" si="20"/>
        <v>7.1999999999999995E-2</v>
      </c>
      <c r="F41" s="34">
        <f t="shared" si="21"/>
        <v>-1.1426675035687315</v>
      </c>
      <c r="G41" s="35">
        <f t="shared" si="22"/>
        <v>-0.36191055741387718</v>
      </c>
      <c r="H41" s="34">
        <f t="shared" si="23"/>
        <v>0.43459972040515538</v>
      </c>
      <c r="I41" s="48">
        <v>16</v>
      </c>
      <c r="J41" s="49">
        <f t="shared" si="24"/>
        <v>6.953595526482486</v>
      </c>
      <c r="K41" s="37">
        <f t="shared" ref="K41:K45" si="25">(0.1*J41/1000)*1000</f>
        <v>0.69535955264824867</v>
      </c>
      <c r="L41" s="50">
        <f t="shared" ref="L41:L45" si="26">K41*100/L23</f>
        <v>1.7704085733894108</v>
      </c>
      <c r="M41" s="51"/>
      <c r="N41" s="52"/>
      <c r="R41" s="11"/>
      <c r="S41" s="11"/>
    </row>
    <row r="42" spans="1:19" s="24" customFormat="1" ht="15" x14ac:dyDescent="0.3">
      <c r="A42" s="8"/>
      <c r="B42">
        <v>0.13</v>
      </c>
      <c r="C42">
        <v>0.126</v>
      </c>
      <c r="D42" s="34">
        <f>AVERAGE(B42,C42)</f>
        <v>0.128</v>
      </c>
      <c r="E42" s="34">
        <f t="shared" si="20"/>
        <v>8.1500000000000003E-2</v>
      </c>
      <c r="F42" s="34">
        <f t="shared" si="21"/>
        <v>-1.0888423912600234</v>
      </c>
      <c r="G42" s="35">
        <f t="shared" si="22"/>
        <v>-0.30953660019786366</v>
      </c>
      <c r="H42" s="34">
        <f t="shared" si="23"/>
        <v>0.49030170084055458</v>
      </c>
      <c r="I42" s="48">
        <v>16</v>
      </c>
      <c r="J42" s="49">
        <f t="shared" si="24"/>
        <v>7.8448272134488732</v>
      </c>
      <c r="K42" s="37">
        <f t="shared" si="25"/>
        <v>0.78448272134488739</v>
      </c>
      <c r="L42" s="50">
        <f t="shared" si="26"/>
        <v>1.9599270610153288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0.29799999999999999</v>
      </c>
      <c r="C43">
        <v>0.29899999999999999</v>
      </c>
      <c r="D43" s="34">
        <f t="shared" ref="D43:D45" si="27">AVERAGE(B43,C43)</f>
        <v>0.29849999999999999</v>
      </c>
      <c r="E43" s="34">
        <f t="shared" si="20"/>
        <v>0.252</v>
      </c>
      <c r="F43" s="34">
        <f t="shared" si="21"/>
        <v>-0.59859945921845592</v>
      </c>
      <c r="G43" s="35">
        <f t="shared" si="22"/>
        <v>0.16748910856306531</v>
      </c>
      <c r="H43" s="34">
        <f t="shared" si="23"/>
        <v>1.4705815350214271</v>
      </c>
      <c r="I43" s="48">
        <v>16</v>
      </c>
      <c r="J43" s="49">
        <f t="shared" si="24"/>
        <v>23.529304560342833</v>
      </c>
      <c r="K43" s="37">
        <f t="shared" si="25"/>
        <v>2.3529304560342834</v>
      </c>
      <c r="L43" s="50">
        <f t="shared" si="26"/>
        <v>6.3667454161044921</v>
      </c>
      <c r="M43" s="51">
        <f>AVERAGE(L43:L45)</f>
        <v>5.9477301122268642</v>
      </c>
      <c r="N43" s="52">
        <f>STDEV(L43:L45)</f>
        <v>0.5003036937967611</v>
      </c>
      <c r="R43" s="11"/>
      <c r="S43" s="11"/>
    </row>
    <row r="44" spans="1:19" ht="15" x14ac:dyDescent="0.3">
      <c r="A44" s="53"/>
      <c r="B44">
        <v>0.25900000000000001</v>
      </c>
      <c r="C44">
        <v>0.247</v>
      </c>
      <c r="D44" s="34">
        <f t="shared" si="27"/>
        <v>0.253</v>
      </c>
      <c r="E44" s="34">
        <f t="shared" si="20"/>
        <v>0.20650000000000002</v>
      </c>
      <c r="F44" s="34">
        <f t="shared" si="21"/>
        <v>-0.6850799440075801</v>
      </c>
      <c r="G44" s="35">
        <f t="shared" si="22"/>
        <v>8.3340185948872811E-2</v>
      </c>
      <c r="H44" s="34">
        <f t="shared" si="23"/>
        <v>1.2115467751476898</v>
      </c>
      <c r="I44" s="48">
        <v>16</v>
      </c>
      <c r="J44" s="49">
        <f t="shared" si="24"/>
        <v>19.384748402363037</v>
      </c>
      <c r="K44" s="37">
        <f t="shared" si="25"/>
        <v>1.9384748402363039</v>
      </c>
      <c r="L44" s="50">
        <f t="shared" si="26"/>
        <v>5.3938049558491246</v>
      </c>
      <c r="M44" s="51"/>
      <c r="N44" s="52"/>
    </row>
    <row r="45" spans="1:19" ht="15" x14ac:dyDescent="0.3">
      <c r="A45" s="54"/>
      <c r="B45">
        <v>0.27200000000000002</v>
      </c>
      <c r="C45">
        <v>0.27300000000000002</v>
      </c>
      <c r="D45" s="34">
        <f t="shared" si="27"/>
        <v>0.27250000000000002</v>
      </c>
      <c r="E45" s="34">
        <f t="shared" si="20"/>
        <v>0.22600000000000003</v>
      </c>
      <c r="F45" s="34">
        <f t="shared" si="21"/>
        <v>-0.64589156085259902</v>
      </c>
      <c r="G45" s="35">
        <f t="shared" si="22"/>
        <v>0.12147202840471601</v>
      </c>
      <c r="H45" s="34">
        <f t="shared" si="23"/>
        <v>1.3227325120621192</v>
      </c>
      <c r="I45" s="48">
        <v>16</v>
      </c>
      <c r="J45" s="49">
        <f t="shared" si="24"/>
        <v>21.163720192993907</v>
      </c>
      <c r="K45" s="37">
        <f t="shared" si="25"/>
        <v>2.1163720192993907</v>
      </c>
      <c r="L45" s="50">
        <f t="shared" si="26"/>
        <v>6.0826399647269778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0.192</v>
      </c>
      <c r="C50">
        <v>0.189</v>
      </c>
      <c r="D50" s="34">
        <f t="shared" ref="D50:D52" si="28">AVERAGE(B50,C50)</f>
        <v>0.1905</v>
      </c>
      <c r="E50" s="34">
        <f t="shared" ref="E50:E55" si="29">D50-E$8</f>
        <v>0.14400000000000002</v>
      </c>
      <c r="F50" s="34">
        <f t="shared" ref="F50:F55" si="30">LOG(E50)</f>
        <v>-0.84163750790475034</v>
      </c>
      <c r="G50" s="35">
        <f t="shared" ref="G50:G55" si="31">(F50-$B$16)/$B$15</f>
        <v>-6.8996498577972784E-2</v>
      </c>
      <c r="H50" s="34">
        <f t="shared" ref="H50:H55" si="32">10^G50</f>
        <v>0.85310699201327311</v>
      </c>
      <c r="I50" s="48">
        <v>16</v>
      </c>
      <c r="J50" s="49">
        <f t="shared" ref="J50:J55" si="33">H50*I50</f>
        <v>13.64971187221237</v>
      </c>
      <c r="K50" s="37">
        <f>(0.1*J50/1000)*1000</f>
        <v>1.3649711872212371</v>
      </c>
      <c r="L50" s="50">
        <f t="shared" ref="L50:L55" si="34">K50*100/L31</f>
        <v>3.2206640231958428</v>
      </c>
      <c r="M50" s="51">
        <f>AVERAGE(L50:L52)</f>
        <v>2.9280952667500268</v>
      </c>
      <c r="N50" s="52">
        <f>STDEV(L50:L52)</f>
        <v>0.27083657632286395</v>
      </c>
      <c r="O50" s="10">
        <f>L50/L40</f>
        <v>1.4512160890787236</v>
      </c>
      <c r="P50" s="51">
        <f>AVERAGE(O50:O52)</f>
        <v>1.4788720143664271</v>
      </c>
      <c r="Q50" s="52">
        <f>STDEV(O50:O52)</f>
        <v>3.4288222774094983E-2</v>
      </c>
      <c r="S50" s="11"/>
      <c r="T50" s="11"/>
    </row>
    <row r="51" spans="1:25" ht="15" x14ac:dyDescent="0.3">
      <c r="B51">
        <v>0.158</v>
      </c>
      <c r="C51">
        <v>0.152</v>
      </c>
      <c r="D51" s="34">
        <f t="shared" si="28"/>
        <v>0.155</v>
      </c>
      <c r="E51" s="34">
        <f t="shared" si="29"/>
        <v>0.1085</v>
      </c>
      <c r="F51" s="34">
        <f t="shared" si="30"/>
        <v>-0.96457026181545169</v>
      </c>
      <c r="G51" s="35">
        <f t="shared" si="31"/>
        <v>-0.18861491677724412</v>
      </c>
      <c r="H51" s="34">
        <f t="shared" si="32"/>
        <v>0.64771668309219621</v>
      </c>
      <c r="I51" s="48">
        <v>16</v>
      </c>
      <c r="J51" s="49">
        <f t="shared" si="33"/>
        <v>10.363466929475139</v>
      </c>
      <c r="K51" s="37">
        <f t="shared" ref="K51:K55" si="35">(0.1*J51/1000)*1000</f>
        <v>1.036346692947514</v>
      </c>
      <c r="L51" s="50">
        <f t="shared" si="34"/>
        <v>2.6861286376228777</v>
      </c>
      <c r="M51" s="51"/>
      <c r="N51" s="52"/>
      <c r="O51" s="10">
        <f t="shared" ref="O51:O55" si="36">L51/L41</f>
        <v>1.517236573521749</v>
      </c>
      <c r="P51" s="51"/>
      <c r="Q51" s="52"/>
      <c r="S51" s="11"/>
      <c r="T51" s="11"/>
    </row>
    <row r="52" spans="1:25" ht="15" x14ac:dyDescent="0.3">
      <c r="B52">
        <v>0.16500000000000001</v>
      </c>
      <c r="C52">
        <v>0.16500000000000001</v>
      </c>
      <c r="D52" s="34">
        <f t="shared" si="28"/>
        <v>0.16500000000000001</v>
      </c>
      <c r="E52" s="34">
        <f t="shared" si="29"/>
        <v>0.11850000000000001</v>
      </c>
      <c r="F52" s="34">
        <f t="shared" si="30"/>
        <v>-0.92628164965387727</v>
      </c>
      <c r="G52" s="35">
        <f t="shared" si="31"/>
        <v>-0.15135858698624427</v>
      </c>
      <c r="H52" s="34">
        <f t="shared" si="32"/>
        <v>0.70573460476618199</v>
      </c>
      <c r="I52" s="48">
        <v>16</v>
      </c>
      <c r="J52" s="49">
        <f t="shared" si="33"/>
        <v>11.291753676258912</v>
      </c>
      <c r="K52" s="37">
        <f t="shared" si="35"/>
        <v>1.1291753676258913</v>
      </c>
      <c r="L52" s="50">
        <f t="shared" si="34"/>
        <v>2.8774931394313605</v>
      </c>
      <c r="M52" s="51"/>
      <c r="N52" s="52"/>
      <c r="O52" s="10">
        <f t="shared" si="36"/>
        <v>1.468163380498809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0.33300000000000002</v>
      </c>
      <c r="C53">
        <v>0.33500000000000002</v>
      </c>
      <c r="D53" s="34">
        <f>AVERAGE(B53:C53)</f>
        <v>0.33400000000000002</v>
      </c>
      <c r="E53" s="34">
        <f t="shared" si="29"/>
        <v>0.28750000000000003</v>
      </c>
      <c r="F53" s="34">
        <f t="shared" si="30"/>
        <v>-0.5413621509743507</v>
      </c>
      <c r="G53" s="35">
        <f t="shared" si="31"/>
        <v>0.22318326700612268</v>
      </c>
      <c r="H53" s="34">
        <f t="shared" si="32"/>
        <v>1.6717959430998373</v>
      </c>
      <c r="I53" s="48">
        <v>16</v>
      </c>
      <c r="J53" s="49">
        <f t="shared" si="33"/>
        <v>26.748735089597396</v>
      </c>
      <c r="K53" s="37">
        <f t="shared" si="35"/>
        <v>2.67487350895974</v>
      </c>
      <c r="L53" s="50">
        <f t="shared" si="34"/>
        <v>7.7300361248102663</v>
      </c>
      <c r="M53" s="51">
        <f>AVERAGE(L53:L55)</f>
        <v>8.3954759550292994</v>
      </c>
      <c r="N53" s="52">
        <f>STDEV(L53:L55)</f>
        <v>0.66357944073490216</v>
      </c>
      <c r="O53" s="10">
        <f t="shared" si="36"/>
        <v>1.2141267821479671</v>
      </c>
      <c r="P53" s="51">
        <f>AVERAGE(O53:O55)</f>
        <v>1.4201146885589531</v>
      </c>
      <c r="Q53" s="52">
        <f>STDEV(O53:O55)</f>
        <v>0.18161834702599503</v>
      </c>
      <c r="S53" s="11"/>
      <c r="T53" s="11"/>
    </row>
    <row r="54" spans="1:25" ht="15" x14ac:dyDescent="0.3">
      <c r="A54" s="53"/>
      <c r="B54">
        <v>0.36</v>
      </c>
      <c r="C54">
        <v>0.34799999999999998</v>
      </c>
      <c r="D54" s="34">
        <f>AVERAGE(B54:C54)</f>
        <v>0.35399999999999998</v>
      </c>
      <c r="E54" s="34">
        <f t="shared" si="29"/>
        <v>0.3075</v>
      </c>
      <c r="F54" s="34">
        <f t="shared" si="30"/>
        <v>-0.51215487988856445</v>
      </c>
      <c r="G54" s="35">
        <f t="shared" si="31"/>
        <v>0.2516030937492616</v>
      </c>
      <c r="H54" s="34">
        <f t="shared" si="32"/>
        <v>1.7848556310876533</v>
      </c>
      <c r="I54" s="48">
        <v>16</v>
      </c>
      <c r="J54" s="49">
        <f t="shared" si="33"/>
        <v>28.557690097402453</v>
      </c>
      <c r="K54" s="37">
        <f t="shared" si="35"/>
        <v>2.8557690097402455</v>
      </c>
      <c r="L54" s="50">
        <f t="shared" si="34"/>
        <v>8.3992125142762557</v>
      </c>
      <c r="M54" s="51"/>
      <c r="N54" s="52"/>
      <c r="O54" s="10">
        <f t="shared" si="36"/>
        <v>1.5571961876685996</v>
      </c>
      <c r="P54" s="51"/>
      <c r="Q54" s="52"/>
      <c r="S54" s="11"/>
      <c r="T54" s="11"/>
    </row>
    <row r="55" spans="1:25" ht="15" x14ac:dyDescent="0.3">
      <c r="A55" s="54"/>
      <c r="B55">
        <v>0.36499999999999999</v>
      </c>
      <c r="C55">
        <v>0.36599999999999999</v>
      </c>
      <c r="D55" s="34">
        <f>AVERAGE(B55:C55)</f>
        <v>0.36549999999999999</v>
      </c>
      <c r="E55" s="34">
        <f t="shared" si="29"/>
        <v>0.31900000000000001</v>
      </c>
      <c r="F55" s="34">
        <f t="shared" si="30"/>
        <v>-0.49620931694281889</v>
      </c>
      <c r="G55" s="35">
        <f t="shared" si="31"/>
        <v>0.26711875541134822</v>
      </c>
      <c r="H55" s="34">
        <f t="shared" si="32"/>
        <v>1.8497743603427184</v>
      </c>
      <c r="I55" s="48">
        <v>16</v>
      </c>
      <c r="J55" s="49">
        <f t="shared" si="33"/>
        <v>29.596389765483494</v>
      </c>
      <c r="K55" s="37">
        <f t="shared" si="35"/>
        <v>2.9596389765483497</v>
      </c>
      <c r="L55" s="50">
        <f t="shared" si="34"/>
        <v>9.057179226001379</v>
      </c>
      <c r="M55" s="51"/>
      <c r="N55" s="52"/>
      <c r="O55" s="10">
        <f t="shared" si="36"/>
        <v>1.4890210958602932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1.4788720143664271</v>
      </c>
      <c r="O58" s="51">
        <f>Q50</f>
        <v>3.4288222774094983E-2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1.4201146885589531</v>
      </c>
      <c r="O59" s="51">
        <f>Q53</f>
        <v>0.18161834702599503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1.9832073202801326</v>
      </c>
      <c r="C65" s="51">
        <f>N40</f>
        <v>0.22534259949805155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2.9280952667500268</v>
      </c>
      <c r="C66" s="51">
        <f>N50</f>
        <v>0.27083657632286395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5.9477301122268642</v>
      </c>
      <c r="C67" s="51">
        <f>N43</f>
        <v>0.5003036937967611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8.3954759550292994</v>
      </c>
      <c r="C68" s="51">
        <f>N53</f>
        <v>0.66357944073490216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F4" sqref="F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42520</v>
      </c>
    </row>
    <row r="2" spans="1:20" s="3" customFormat="1" x14ac:dyDescent="0.2">
      <c r="A2" s="1" t="s">
        <v>1</v>
      </c>
      <c r="B2" s="3">
        <v>77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>
        <v>4136032</v>
      </c>
      <c r="F3">
        <v>4070040</v>
      </c>
      <c r="G3" s="77"/>
      <c r="H3" s="77"/>
    </row>
    <row r="4" spans="1:20" s="3" customFormat="1" ht="15" x14ac:dyDescent="0.3">
      <c r="A4" s="1"/>
      <c r="D4" s="6" t="s">
        <v>6</v>
      </c>
      <c r="E4">
        <v>3757360</v>
      </c>
      <c r="F4">
        <v>3831512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4.9000000000000002E-2</v>
      </c>
      <c r="D8">
        <v>4.3999999999999997E-2</v>
      </c>
      <c r="E8" s="18">
        <f t="shared" ref="E8:E13" si="0">AVERAGE(C8:D8)</f>
        <v>4.65E-2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6.9000000000000006E-2</v>
      </c>
      <c r="D9">
        <v>6.5000000000000002E-2</v>
      </c>
      <c r="E9" s="18">
        <f t="shared" si="0"/>
        <v>6.7000000000000004E-2</v>
      </c>
      <c r="F9" s="19">
        <f>(E9-$E$8)</f>
        <v>2.0500000000000004E-2</v>
      </c>
      <c r="G9" s="19">
        <f>LOG(B9)</f>
        <v>-0.88460658129793046</v>
      </c>
      <c r="H9" s="19">
        <f>LOG(F9)</f>
        <v>-1.6882461389442456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0.114</v>
      </c>
      <c r="D10">
        <v>0.121</v>
      </c>
      <c r="E10" s="18">
        <f t="shared" si="0"/>
        <v>0.11749999999999999</v>
      </c>
      <c r="F10" s="19">
        <f>(E10-$E$8)</f>
        <v>7.0999999999999994E-2</v>
      </c>
      <c r="G10" s="19">
        <f>LOG(B10)</f>
        <v>-0.37316887913897734</v>
      </c>
      <c r="H10" s="19">
        <f>LOG(F10)</f>
        <v>-1.1487416512809248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0.27500000000000002</v>
      </c>
      <c r="D11">
        <v>0.26600000000000001</v>
      </c>
      <c r="E11" s="18">
        <f t="shared" si="0"/>
        <v>0.27050000000000002</v>
      </c>
      <c r="F11" s="19">
        <f>(E11-$E$8)</f>
        <v>0.22400000000000003</v>
      </c>
      <c r="G11" s="19">
        <f>LOG(B11)</f>
        <v>0.11248842805866238</v>
      </c>
      <c r="H11" s="19">
        <f>LOG(F11)</f>
        <v>-0.64975198166583714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0.879</v>
      </c>
      <c r="D12">
        <v>0.85799999999999998</v>
      </c>
      <c r="E12" s="18">
        <f t="shared" si="0"/>
        <v>0.86850000000000005</v>
      </c>
      <c r="F12" s="19">
        <f>(E12-$E$8)</f>
        <v>0.82200000000000006</v>
      </c>
      <c r="G12" s="19">
        <f>LOG(B12)</f>
        <v>0.65530550328118742</v>
      </c>
      <c r="H12" s="19">
        <f>LOG(F12)</f>
        <v>-8.5128182459949561E-2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1.59</v>
      </c>
      <c r="D13">
        <v>1.639</v>
      </c>
      <c r="E13" s="18">
        <f t="shared" si="0"/>
        <v>1.6145</v>
      </c>
      <c r="F13" s="19">
        <f>(E13-$E$8)</f>
        <v>1.5680000000000001</v>
      </c>
      <c r="G13" s="19">
        <f>LOG(B13)</f>
        <v>0.95424250943932487</v>
      </c>
      <c r="H13" s="19">
        <f>LOG(F13)</f>
        <v>0.19534605834841964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1.0277075701327925</v>
      </c>
      <c r="N15" s="11"/>
    </row>
    <row r="16" spans="1:20" ht="15" x14ac:dyDescent="0.25">
      <c r="A16" s="12" t="s">
        <v>15</v>
      </c>
      <c r="B16" s="18">
        <f>INTERCEPT(H9:H13,G9:G13)</f>
        <v>-0.77072928400351126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0.34100000000000003</v>
      </c>
      <c r="C22">
        <v>0.32700000000000001</v>
      </c>
      <c r="D22" s="34">
        <f t="shared" ref="D22:D27" si="2">AVERAGE(B22:C22)</f>
        <v>0.33400000000000002</v>
      </c>
      <c r="E22" s="34">
        <f t="shared" ref="E22:E27" si="3">D22-E$8</f>
        <v>0.28750000000000003</v>
      </c>
      <c r="F22" s="34">
        <f>LOG(E22)</f>
        <v>-0.5413621509743507</v>
      </c>
      <c r="G22" s="35">
        <f>(F22-$B$16)/$B$15</f>
        <v>0.22318326700612268</v>
      </c>
      <c r="H22" s="35">
        <f>10^G22</f>
        <v>1.6717959430998373</v>
      </c>
      <c r="I22" s="36">
        <v>500</v>
      </c>
      <c r="J22" s="37">
        <f>(H22*I22)</f>
        <v>835.89797154991868</v>
      </c>
      <c r="K22" s="37">
        <f>(0.05*J22/1000)*1000</f>
        <v>41.794898577495935</v>
      </c>
      <c r="L22" s="38">
        <f>K22+K40+K50</f>
        <v>44.303059324976338</v>
      </c>
      <c r="M22" s="39">
        <f>(L22*1000000/50000)/1000</f>
        <v>0.88606118649952681</v>
      </c>
      <c r="N22" s="40"/>
    </row>
    <row r="23" spans="1:17" ht="15" x14ac:dyDescent="0.3">
      <c r="B23">
        <v>0.34899999999999998</v>
      </c>
      <c r="C23">
        <v>0.373</v>
      </c>
      <c r="D23" s="34">
        <f t="shared" si="2"/>
        <v>0.36099999999999999</v>
      </c>
      <c r="E23" s="34">
        <f t="shared" si="3"/>
        <v>0.3145</v>
      </c>
      <c r="F23" s="34">
        <f t="shared" ref="F23:F27" si="4">LOG(E23)</f>
        <v>-0.50237935021871227</v>
      </c>
      <c r="G23" s="35">
        <f t="shared" ref="G23:G27" si="5">(F23-$B$16)/$B$15</f>
        <v>0.26111506967894077</v>
      </c>
      <c r="H23" s="35">
        <f t="shared" ref="H23:H27" si="6">10^G23</f>
        <v>1.8243790216066735</v>
      </c>
      <c r="I23" s="36">
        <v>500</v>
      </c>
      <c r="J23" s="37">
        <f t="shared" ref="J23:J27" si="7">(H23*I23)</f>
        <v>912.18951080333682</v>
      </c>
      <c r="K23" s="37">
        <f t="shared" ref="K23:K27" si="8">(0.05*J23/1000)*1000</f>
        <v>45.609475540166841</v>
      </c>
      <c r="L23" s="38">
        <f>K23+K41+K51</f>
        <v>47.215865665120823</v>
      </c>
      <c r="M23" s="39">
        <f t="shared" ref="M23:M27" si="9">(L23*1000000/50000)/1000</f>
        <v>0.94431731330241653</v>
      </c>
      <c r="N23" s="40"/>
    </row>
    <row r="24" spans="1:17" ht="15" x14ac:dyDescent="0.3">
      <c r="B24">
        <v>0.377</v>
      </c>
      <c r="C24">
        <v>0.35499999999999998</v>
      </c>
      <c r="D24" s="34">
        <f t="shared" si="2"/>
        <v>0.36599999999999999</v>
      </c>
      <c r="E24" s="34">
        <f t="shared" si="3"/>
        <v>0.31950000000000001</v>
      </c>
      <c r="F24" s="34">
        <f t="shared" si="4"/>
        <v>-0.49552913750558103</v>
      </c>
      <c r="G24" s="35">
        <f t="shared" si="5"/>
        <v>0.26778059683103334</v>
      </c>
      <c r="H24" s="35">
        <f t="shared" si="6"/>
        <v>1.8525954659863886</v>
      </c>
      <c r="I24" s="36">
        <v>500</v>
      </c>
      <c r="J24" s="37">
        <f t="shared" si="7"/>
        <v>926.29773299319424</v>
      </c>
      <c r="K24" s="37">
        <f t="shared" si="8"/>
        <v>46.314886649659712</v>
      </c>
      <c r="L24" s="38">
        <f t="shared" ref="L24:L27" si="10">K24+K42+K52</f>
        <v>47.893189647120423</v>
      </c>
      <c r="M24" s="39">
        <f t="shared" si="9"/>
        <v>0.95786379294240853</v>
      </c>
      <c r="N24" s="40"/>
    </row>
    <row r="25" spans="1:17" ht="15" x14ac:dyDescent="0.3">
      <c r="A25" s="8" t="s">
        <v>30</v>
      </c>
      <c r="B25">
        <v>0.30099999999999999</v>
      </c>
      <c r="C25">
        <v>0.30499999999999999</v>
      </c>
      <c r="D25" s="34">
        <f t="shared" si="2"/>
        <v>0.30299999999999999</v>
      </c>
      <c r="E25" s="34">
        <f t="shared" si="3"/>
        <v>0.25650000000000001</v>
      </c>
      <c r="F25" s="34">
        <f t="shared" si="4"/>
        <v>-0.59091263055216492</v>
      </c>
      <c r="G25" s="35">
        <f t="shared" si="5"/>
        <v>0.17496869603491566</v>
      </c>
      <c r="H25" s="35">
        <f t="shared" si="6"/>
        <v>1.4961278112502505</v>
      </c>
      <c r="I25" s="36">
        <v>500</v>
      </c>
      <c r="J25" s="37">
        <f t="shared" si="7"/>
        <v>748.06390562512524</v>
      </c>
      <c r="K25" s="37">
        <f t="shared" si="8"/>
        <v>37.403195281256266</v>
      </c>
      <c r="L25" s="38">
        <f t="shared" si="10"/>
        <v>43.102316786057436</v>
      </c>
      <c r="M25" s="39">
        <f t="shared" si="9"/>
        <v>0.86204633572114875</v>
      </c>
      <c r="N25" s="40"/>
    </row>
    <row r="26" spans="1:17" ht="15" x14ac:dyDescent="0.3">
      <c r="B26">
        <v>0.28999999999999998</v>
      </c>
      <c r="C26">
        <v>0.309</v>
      </c>
      <c r="D26" s="34">
        <f t="shared" si="2"/>
        <v>0.29949999999999999</v>
      </c>
      <c r="E26" s="34">
        <f t="shared" si="3"/>
        <v>0.253</v>
      </c>
      <c r="F26" s="34">
        <f t="shared" si="4"/>
        <v>-0.59687947882418213</v>
      </c>
      <c r="G26" s="35">
        <f t="shared" si="5"/>
        <v>0.16916271732518776</v>
      </c>
      <c r="H26" s="35">
        <f t="shared" si="6"/>
        <v>1.4762595405531853</v>
      </c>
      <c r="I26" s="36">
        <v>500</v>
      </c>
      <c r="J26" s="37">
        <f t="shared" si="7"/>
        <v>738.12977027659269</v>
      </c>
      <c r="K26" s="37">
        <f t="shared" si="8"/>
        <v>36.906488513829636</v>
      </c>
      <c r="L26" s="38">
        <f t="shared" si="10"/>
        <v>41.89722562016928</v>
      </c>
      <c r="M26" s="39">
        <f t="shared" si="9"/>
        <v>0.83794451240338563</v>
      </c>
      <c r="N26" s="40"/>
    </row>
    <row r="27" spans="1:17" ht="15" x14ac:dyDescent="0.3">
      <c r="B27">
        <v>0.28399999999999997</v>
      </c>
      <c r="C27">
        <v>0.30199999999999999</v>
      </c>
      <c r="D27" s="34">
        <f t="shared" si="2"/>
        <v>0.29299999999999998</v>
      </c>
      <c r="E27" s="34">
        <f t="shared" si="3"/>
        <v>0.2465</v>
      </c>
      <c r="F27" s="34">
        <f t="shared" si="4"/>
        <v>-0.60818307638675118</v>
      </c>
      <c r="G27" s="35">
        <f t="shared" si="5"/>
        <v>0.1581638710667054</v>
      </c>
      <c r="H27" s="35">
        <f t="shared" si="6"/>
        <v>1.4393415783533006</v>
      </c>
      <c r="I27" s="36">
        <v>500</v>
      </c>
      <c r="J27" s="37">
        <f t="shared" si="7"/>
        <v>719.67078917665026</v>
      </c>
      <c r="K27" s="37">
        <f t="shared" si="8"/>
        <v>35.983539458832517</v>
      </c>
      <c r="L27" s="38">
        <f t="shared" si="10"/>
        <v>41.078159913304461</v>
      </c>
      <c r="M27" s="39">
        <f t="shared" si="9"/>
        <v>0.82156319826608926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0.34100000000000003</v>
      </c>
      <c r="C31">
        <v>0.32700000000000001</v>
      </c>
      <c r="D31" s="34">
        <f t="shared" ref="D31:D36" si="11">AVERAGE(B31:C31)</f>
        <v>0.33400000000000002</v>
      </c>
      <c r="E31" s="34">
        <f t="shared" ref="E31:E36" si="12">D31-E$8</f>
        <v>0.28750000000000003</v>
      </c>
      <c r="F31" s="34">
        <f>LOG(E31)</f>
        <v>-0.5413621509743507</v>
      </c>
      <c r="G31" s="35">
        <f>(F31-$B$16)/$B$15</f>
        <v>0.22318326700612268</v>
      </c>
      <c r="H31" s="35">
        <f>10^G31</f>
        <v>1.6717959430998373</v>
      </c>
      <c r="I31" s="36">
        <v>500</v>
      </c>
      <c r="J31" s="37">
        <f>(H31*I31)</f>
        <v>835.89797154991868</v>
      </c>
      <c r="K31" s="37">
        <f>(0.05*J31/1000)*1000</f>
        <v>41.794898577495935</v>
      </c>
      <c r="L31" s="38">
        <f>K31+K50</f>
        <v>43.509212101801587</v>
      </c>
      <c r="M31" s="39">
        <f>(L31*1000000/50000)/1000</f>
        <v>0.87018424203603184</v>
      </c>
      <c r="N31" s="43"/>
      <c r="Q31" s="11"/>
    </row>
    <row r="32" spans="1:17" ht="15" x14ac:dyDescent="0.3">
      <c r="B32">
        <v>0.34899999999999998</v>
      </c>
      <c r="C32">
        <v>0.373</v>
      </c>
      <c r="D32" s="34">
        <f t="shared" si="11"/>
        <v>0.36099999999999999</v>
      </c>
      <c r="E32" s="34">
        <f t="shared" si="12"/>
        <v>0.3145</v>
      </c>
      <c r="F32" s="34">
        <f t="shared" ref="F32:F36" si="13">LOG(E32)</f>
        <v>-0.50237935021871227</v>
      </c>
      <c r="G32" s="35">
        <f t="shared" ref="G32:G36" si="14">(F32-$B$16)/$B$15</f>
        <v>0.26111506967894077</v>
      </c>
      <c r="H32" s="35">
        <f t="shared" ref="H32:H36" si="15">10^G32</f>
        <v>1.8243790216066735</v>
      </c>
      <c r="I32" s="36">
        <v>500</v>
      </c>
      <c r="J32" s="37">
        <f t="shared" ref="J32:J36" si="16">(H32*I32)</f>
        <v>912.18951080333682</v>
      </c>
      <c r="K32" s="37">
        <f t="shared" ref="K32:K36" si="17">(0.05*J32/1000)*1000</f>
        <v>45.609475540166841</v>
      </c>
      <c r="L32" s="38">
        <f>K32+K51</f>
        <v>46.440750544015451</v>
      </c>
      <c r="M32" s="39">
        <f t="shared" ref="M32:M36" si="18">(L32*1000000/50000)/1000</f>
        <v>0.92881501088030904</v>
      </c>
      <c r="N32" s="44"/>
      <c r="Q32" s="11"/>
    </row>
    <row r="33" spans="1:19" ht="15" x14ac:dyDescent="0.3">
      <c r="B33">
        <v>0.377</v>
      </c>
      <c r="C33">
        <v>0.35499999999999998</v>
      </c>
      <c r="D33" s="34">
        <f t="shared" si="11"/>
        <v>0.36599999999999999</v>
      </c>
      <c r="E33" s="34">
        <f t="shared" si="12"/>
        <v>0.31950000000000001</v>
      </c>
      <c r="F33" s="34">
        <f t="shared" si="13"/>
        <v>-0.49552913750558103</v>
      </c>
      <c r="G33" s="35">
        <f t="shared" si="14"/>
        <v>0.26778059683103334</v>
      </c>
      <c r="H33" s="35">
        <f t="shared" si="15"/>
        <v>1.8525954659863886</v>
      </c>
      <c r="I33" s="36">
        <v>500</v>
      </c>
      <c r="J33" s="37">
        <f t="shared" si="16"/>
        <v>926.29773299319424</v>
      </c>
      <c r="K33" s="37">
        <f t="shared" si="17"/>
        <v>46.314886649659712</v>
      </c>
      <c r="L33" s="38">
        <f t="shared" ref="L33:L36" si="19">K33+K52</f>
        <v>47.132131822651871</v>
      </c>
      <c r="M33" s="39">
        <f t="shared" si="18"/>
        <v>0.94264263645303747</v>
      </c>
      <c r="N33" s="44"/>
      <c r="Q33" s="11"/>
    </row>
    <row r="34" spans="1:19" ht="15" x14ac:dyDescent="0.3">
      <c r="A34" s="8" t="s">
        <v>30</v>
      </c>
      <c r="B34">
        <v>0.30099999999999999</v>
      </c>
      <c r="C34">
        <v>0.30499999999999999</v>
      </c>
      <c r="D34" s="34">
        <f t="shared" si="11"/>
        <v>0.30299999999999999</v>
      </c>
      <c r="E34" s="34">
        <f t="shared" si="12"/>
        <v>0.25650000000000001</v>
      </c>
      <c r="F34" s="34">
        <f t="shared" si="13"/>
        <v>-0.59091263055216492</v>
      </c>
      <c r="G34" s="35">
        <f t="shared" si="14"/>
        <v>0.17496869603491566</v>
      </c>
      <c r="H34" s="35">
        <f t="shared" si="15"/>
        <v>1.4961278112502505</v>
      </c>
      <c r="I34" s="36">
        <v>500</v>
      </c>
      <c r="J34" s="37">
        <f t="shared" si="16"/>
        <v>748.06390562512524</v>
      </c>
      <c r="K34" s="37">
        <f t="shared" si="17"/>
        <v>37.403195281256266</v>
      </c>
      <c r="L34" s="38">
        <f t="shared" si="19"/>
        <v>40.840288545868759</v>
      </c>
      <c r="M34" s="39">
        <f t="shared" si="18"/>
        <v>0.81680577091737516</v>
      </c>
      <c r="N34" s="44"/>
      <c r="Q34" s="11"/>
    </row>
    <row r="35" spans="1:19" ht="15" x14ac:dyDescent="0.3">
      <c r="B35">
        <v>0.28999999999999998</v>
      </c>
      <c r="C35">
        <v>0.309</v>
      </c>
      <c r="D35" s="34">
        <f t="shared" si="11"/>
        <v>0.29949999999999999</v>
      </c>
      <c r="E35" s="34">
        <f t="shared" si="12"/>
        <v>0.253</v>
      </c>
      <c r="F35" s="34">
        <f t="shared" si="13"/>
        <v>-0.59687947882418213</v>
      </c>
      <c r="G35" s="35">
        <f t="shared" si="14"/>
        <v>0.16916271732518776</v>
      </c>
      <c r="H35" s="35">
        <f t="shared" si="15"/>
        <v>1.4762595405531853</v>
      </c>
      <c r="I35" s="36">
        <v>500</v>
      </c>
      <c r="J35" s="37">
        <f t="shared" si="16"/>
        <v>738.12977027659269</v>
      </c>
      <c r="K35" s="37">
        <f t="shared" si="17"/>
        <v>36.906488513829636</v>
      </c>
      <c r="L35" s="38">
        <f t="shared" si="19"/>
        <v>39.712543783473443</v>
      </c>
      <c r="M35" s="39">
        <f t="shared" si="18"/>
        <v>0.79425087566946873</v>
      </c>
      <c r="N35" s="44"/>
      <c r="Q35" s="11"/>
      <c r="S35" s="11"/>
    </row>
    <row r="36" spans="1:19" ht="15" x14ac:dyDescent="0.3">
      <c r="B36">
        <v>0.28399999999999997</v>
      </c>
      <c r="C36">
        <v>0.30199999999999999</v>
      </c>
      <c r="D36" s="34">
        <f t="shared" si="11"/>
        <v>0.29299999999999998</v>
      </c>
      <c r="E36" s="34">
        <f t="shared" si="12"/>
        <v>0.2465</v>
      </c>
      <c r="F36" s="34">
        <f t="shared" si="13"/>
        <v>-0.60818307638675118</v>
      </c>
      <c r="G36" s="35">
        <f t="shared" si="14"/>
        <v>0.1581638710667054</v>
      </c>
      <c r="H36" s="35">
        <f t="shared" si="15"/>
        <v>1.4393415783533006</v>
      </c>
      <c r="I36" s="36">
        <v>500</v>
      </c>
      <c r="J36" s="37">
        <f t="shared" si="16"/>
        <v>719.67078917665026</v>
      </c>
      <c r="K36" s="37">
        <f t="shared" si="17"/>
        <v>35.983539458832517</v>
      </c>
      <c r="L36" s="38">
        <f t="shared" si="19"/>
        <v>38.898030202949684</v>
      </c>
      <c r="M36" s="39">
        <f t="shared" si="18"/>
        <v>0.77796060405899359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0.127</v>
      </c>
      <c r="C40">
        <v>0.13100000000000001</v>
      </c>
      <c r="D40" s="34">
        <f>AVERAGE(B40,C40)</f>
        <v>0.129</v>
      </c>
      <c r="E40" s="34">
        <f t="shared" ref="E40:E45" si="20">D40-E$8</f>
        <v>8.2500000000000004E-2</v>
      </c>
      <c r="F40" s="34">
        <f t="shared" ref="F40:F45" si="21">LOG(E40)</f>
        <v>-1.083546051450075</v>
      </c>
      <c r="G40" s="35">
        <f t="shared" ref="G40:G45" si="22">(F40-$B$16)/$B$15</f>
        <v>-0.30438305266754428</v>
      </c>
      <c r="H40" s="34">
        <f t="shared" ref="H40:H45" si="23">10^G40</f>
        <v>0.49615451448421749</v>
      </c>
      <c r="I40" s="48">
        <v>16</v>
      </c>
      <c r="J40" s="49">
        <f t="shared" ref="J40:J45" si="24">H40*I40</f>
        <v>7.9384722317474798</v>
      </c>
      <c r="K40" s="37">
        <f>(0.1*J40/1000)*1000</f>
        <v>0.79384722317474798</v>
      </c>
      <c r="L40" s="50">
        <f>K40*100/L22</f>
        <v>1.791856443483143</v>
      </c>
      <c r="M40" s="51">
        <f>AVERAGE(L40:L42)</f>
        <v>1.6741902817323409</v>
      </c>
      <c r="N40" s="52">
        <f>STDEV(L40:L42)</f>
        <v>0.1052370883538153</v>
      </c>
      <c r="R40" s="11"/>
      <c r="S40" s="11"/>
    </row>
    <row r="41" spans="1:19" ht="15" x14ac:dyDescent="0.3">
      <c r="B41">
        <v>0.13300000000000001</v>
      </c>
      <c r="C41">
        <v>0.121</v>
      </c>
      <c r="D41" s="34">
        <f>AVERAGE(B41,C41)</f>
        <v>0.127</v>
      </c>
      <c r="E41" s="34">
        <f t="shared" si="20"/>
        <v>8.0500000000000002E-2</v>
      </c>
      <c r="F41" s="34">
        <f t="shared" si="21"/>
        <v>-1.0942041196321315</v>
      </c>
      <c r="G41" s="35">
        <f t="shared" si="22"/>
        <v>-0.31475377337818317</v>
      </c>
      <c r="H41" s="34">
        <f t="shared" si="23"/>
        <v>0.48444695069085614</v>
      </c>
      <c r="I41" s="48">
        <v>16</v>
      </c>
      <c r="J41" s="49">
        <f t="shared" si="24"/>
        <v>7.7511512110536982</v>
      </c>
      <c r="K41" s="37">
        <f t="shared" ref="K41:K45" si="25">(0.1*J41/1000)*1000</f>
        <v>0.77511512110536984</v>
      </c>
      <c r="L41" s="50">
        <f t="shared" ref="L41:L45" si="26">K41*100/L23</f>
        <v>1.6416412368733944</v>
      </c>
      <c r="M41" s="51"/>
      <c r="N41" s="52"/>
      <c r="R41" s="11"/>
      <c r="S41" s="11"/>
    </row>
    <row r="42" spans="1:19" s="24" customFormat="1" ht="15" x14ac:dyDescent="0.3">
      <c r="A42" s="8"/>
      <c r="B42">
        <v>0.126</v>
      </c>
      <c r="C42">
        <v>0.125</v>
      </c>
      <c r="D42" s="34">
        <f>AVERAGE(B42,C42)</f>
        <v>0.1255</v>
      </c>
      <c r="E42" s="34">
        <f t="shared" si="20"/>
        <v>7.9000000000000001E-2</v>
      </c>
      <c r="F42" s="34">
        <f t="shared" si="21"/>
        <v>-1.1023729087095586</v>
      </c>
      <c r="G42" s="35">
        <f t="shared" si="22"/>
        <v>-0.32270232733927895</v>
      </c>
      <c r="H42" s="34">
        <f t="shared" si="23"/>
        <v>0.47566114029284506</v>
      </c>
      <c r="I42" s="48">
        <v>16</v>
      </c>
      <c r="J42" s="49">
        <f t="shared" si="24"/>
        <v>7.610578244685521</v>
      </c>
      <c r="K42" s="37">
        <f t="shared" si="25"/>
        <v>0.76105782446855219</v>
      </c>
      <c r="L42" s="50">
        <f t="shared" si="26"/>
        <v>1.5890731648404852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0.29199999999999998</v>
      </c>
      <c r="C43">
        <v>0.28499999999999998</v>
      </c>
      <c r="D43" s="34">
        <f t="shared" ref="D43:D45" si="27">AVERAGE(B43,C43)</f>
        <v>0.28849999999999998</v>
      </c>
      <c r="E43" s="34">
        <f t="shared" si="20"/>
        <v>0.24199999999999999</v>
      </c>
      <c r="F43" s="34">
        <f t="shared" si="21"/>
        <v>-0.61618463401956869</v>
      </c>
      <c r="G43" s="35">
        <f t="shared" si="22"/>
        <v>0.15037803989706283</v>
      </c>
      <c r="H43" s="34">
        <f t="shared" si="23"/>
        <v>1.4137676501179244</v>
      </c>
      <c r="I43" s="48">
        <v>16</v>
      </c>
      <c r="J43" s="49">
        <f t="shared" si="24"/>
        <v>22.62028240188679</v>
      </c>
      <c r="K43" s="37">
        <f t="shared" si="25"/>
        <v>2.2620282401886791</v>
      </c>
      <c r="L43" s="50">
        <f t="shared" si="26"/>
        <v>5.2480432813309719</v>
      </c>
      <c r="M43" s="51">
        <f>AVERAGE(L43:L45)</f>
        <v>5.2565661401349884</v>
      </c>
      <c r="N43" s="52">
        <f>STDEV(L43:L45)</f>
        <v>4.7027348521587846E-2</v>
      </c>
      <c r="R43" s="11"/>
      <c r="S43" s="11"/>
    </row>
    <row r="44" spans="1:19" ht="15" x14ac:dyDescent="0.3">
      <c r="A44" s="53"/>
      <c r="B44">
        <v>0.28699999999999998</v>
      </c>
      <c r="C44">
        <v>0.27300000000000002</v>
      </c>
      <c r="D44" s="34">
        <f t="shared" si="27"/>
        <v>0.28000000000000003</v>
      </c>
      <c r="E44" s="34">
        <f t="shared" si="20"/>
        <v>0.23350000000000004</v>
      </c>
      <c r="F44" s="34">
        <f t="shared" si="21"/>
        <v>-0.63171311509786898</v>
      </c>
      <c r="G44" s="35">
        <f t="shared" si="22"/>
        <v>0.13526821534230762</v>
      </c>
      <c r="H44" s="34">
        <f t="shared" si="23"/>
        <v>1.3654261479348999</v>
      </c>
      <c r="I44" s="48">
        <v>16</v>
      </c>
      <c r="J44" s="49">
        <f t="shared" si="24"/>
        <v>21.846818366958399</v>
      </c>
      <c r="K44" s="37">
        <f t="shared" si="25"/>
        <v>2.18468183669584</v>
      </c>
      <c r="L44" s="50">
        <f t="shared" si="26"/>
        <v>5.2143830632168076</v>
      </c>
      <c r="M44" s="51"/>
      <c r="N44" s="52"/>
    </row>
    <row r="45" spans="1:19" ht="15" x14ac:dyDescent="0.3">
      <c r="A45" s="54"/>
      <c r="B45">
        <v>0.28000000000000003</v>
      </c>
      <c r="C45">
        <v>0.27900000000000003</v>
      </c>
      <c r="D45" s="34">
        <f t="shared" si="27"/>
        <v>0.27950000000000003</v>
      </c>
      <c r="E45" s="34">
        <f t="shared" si="20"/>
        <v>0.23300000000000004</v>
      </c>
      <c r="F45" s="34">
        <f t="shared" si="21"/>
        <v>-0.63264407897398101</v>
      </c>
      <c r="G45" s="35">
        <f t="shared" si="22"/>
        <v>0.13436235077229988</v>
      </c>
      <c r="H45" s="34">
        <f t="shared" si="23"/>
        <v>1.3625810689717293</v>
      </c>
      <c r="I45" s="48">
        <v>16</v>
      </c>
      <c r="J45" s="49">
        <f t="shared" si="24"/>
        <v>21.801297103547668</v>
      </c>
      <c r="K45" s="37">
        <f t="shared" si="25"/>
        <v>2.180129710354767</v>
      </c>
      <c r="L45" s="50">
        <f t="shared" si="26"/>
        <v>5.3072720758571839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0.22700000000000001</v>
      </c>
      <c r="C50">
        <v>0.23</v>
      </c>
      <c r="D50" s="34">
        <f t="shared" ref="D50:D52" si="28">AVERAGE(B50,C50)</f>
        <v>0.22850000000000001</v>
      </c>
      <c r="E50" s="34">
        <f t="shared" ref="E50:E55" si="29">D50-E$8</f>
        <v>0.182</v>
      </c>
      <c r="F50" s="34">
        <f t="shared" ref="F50:F55" si="30">LOG(E50)</f>
        <v>-0.73992861201492521</v>
      </c>
      <c r="G50" s="35">
        <f t="shared" ref="G50:G55" si="31">(F50-$B$16)/$B$15</f>
        <v>2.997026866758043E-2</v>
      </c>
      <c r="H50" s="34">
        <f t="shared" ref="H50:H55" si="32">10^G50</f>
        <v>1.0714459526910314</v>
      </c>
      <c r="I50" s="48">
        <v>16</v>
      </c>
      <c r="J50" s="49">
        <f t="shared" ref="J50:J55" si="33">H50*I50</f>
        <v>17.143135243056502</v>
      </c>
      <c r="K50" s="37">
        <f>(0.1*J50/1000)*1000</f>
        <v>1.7143135243056502</v>
      </c>
      <c r="L50" s="50">
        <f t="shared" ref="L50:L55" si="34">K50*100/L31</f>
        <v>3.9401162225014543</v>
      </c>
      <c r="M50" s="51">
        <f>AVERAGE(L50:L52)</f>
        <v>2.4880099999738112</v>
      </c>
      <c r="N50" s="52">
        <f>STDEV(L50:L52)</f>
        <v>1.2578728216214781</v>
      </c>
      <c r="O50" s="10">
        <f>L50/L40</f>
        <v>2.1989017238693327</v>
      </c>
      <c r="P50" s="51">
        <f>AVERAGE(O50:O52)</f>
        <v>1.4601408088232575</v>
      </c>
      <c r="Q50" s="52">
        <f>STDEV(O50:O52)</f>
        <v>0.63978584924753734</v>
      </c>
      <c r="S50" s="11"/>
      <c r="T50" s="11"/>
    </row>
    <row r="51" spans="1:25" ht="15" x14ac:dyDescent="0.3">
      <c r="B51">
        <v>0.13300000000000001</v>
      </c>
      <c r="C51">
        <v>0.13300000000000001</v>
      </c>
      <c r="D51" s="34">
        <f t="shared" si="28"/>
        <v>0.13300000000000001</v>
      </c>
      <c r="E51" s="34">
        <f t="shared" si="29"/>
        <v>8.6500000000000007E-2</v>
      </c>
      <c r="F51" s="34">
        <f t="shared" si="30"/>
        <v>-1.0629838925351858</v>
      </c>
      <c r="G51" s="35">
        <f t="shared" si="31"/>
        <v>-0.28437526104231342</v>
      </c>
      <c r="H51" s="34">
        <f t="shared" si="32"/>
        <v>0.51954687740538086</v>
      </c>
      <c r="I51" s="48">
        <v>16</v>
      </c>
      <c r="J51" s="49">
        <f t="shared" si="33"/>
        <v>8.3127500384860937</v>
      </c>
      <c r="K51" s="37">
        <f t="shared" ref="K51:K55" si="35">(0.1*J51/1000)*1000</f>
        <v>0.83127500384860942</v>
      </c>
      <c r="L51" s="50">
        <f t="shared" si="34"/>
        <v>1.7899689262359066</v>
      </c>
      <c r="M51" s="51"/>
      <c r="N51" s="52"/>
      <c r="O51" s="10">
        <f t="shared" ref="O51:O55" si="36">L51/L41</f>
        <v>1.0903532915906835</v>
      </c>
      <c r="P51" s="51"/>
      <c r="Q51" s="52"/>
      <c r="S51" s="11"/>
      <c r="T51" s="11"/>
    </row>
    <row r="52" spans="1:25" ht="15" x14ac:dyDescent="0.3">
      <c r="B52">
        <v>0.13100000000000001</v>
      </c>
      <c r="C52">
        <v>0.13200000000000001</v>
      </c>
      <c r="D52" s="34">
        <f t="shared" si="28"/>
        <v>0.13150000000000001</v>
      </c>
      <c r="E52" s="34">
        <f t="shared" si="29"/>
        <v>8.5000000000000006E-2</v>
      </c>
      <c r="F52" s="34">
        <f t="shared" si="30"/>
        <v>-1.0705810742857071</v>
      </c>
      <c r="G52" s="35">
        <f t="shared" si="31"/>
        <v>-0.29176761852931699</v>
      </c>
      <c r="H52" s="34">
        <f t="shared" si="32"/>
        <v>0.51077823312010118</v>
      </c>
      <c r="I52" s="48">
        <v>16</v>
      </c>
      <c r="J52" s="49">
        <f t="shared" si="33"/>
        <v>8.1724517299216188</v>
      </c>
      <c r="K52" s="37">
        <f t="shared" si="35"/>
        <v>0.81724517299216193</v>
      </c>
      <c r="L52" s="50">
        <f t="shared" si="34"/>
        <v>1.7339448511840725</v>
      </c>
      <c r="M52" s="51"/>
      <c r="N52" s="52"/>
      <c r="O52" s="10">
        <f t="shared" si="36"/>
        <v>1.0911674110097567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0.41599999999999998</v>
      </c>
      <c r="C53">
        <v>0.42099999999999999</v>
      </c>
      <c r="D53" s="34">
        <f>AVERAGE(B53:C53)</f>
        <v>0.41849999999999998</v>
      </c>
      <c r="E53" s="34">
        <f t="shared" si="29"/>
        <v>0.372</v>
      </c>
      <c r="F53" s="34">
        <f t="shared" si="30"/>
        <v>-0.42945706011810247</v>
      </c>
      <c r="G53" s="35">
        <f t="shared" si="31"/>
        <v>0.33207133410656131</v>
      </c>
      <c r="H53" s="34">
        <f t="shared" si="32"/>
        <v>2.1481832903828089</v>
      </c>
      <c r="I53" s="48">
        <v>16</v>
      </c>
      <c r="J53" s="49">
        <f t="shared" si="33"/>
        <v>34.370932646124942</v>
      </c>
      <c r="K53" s="37">
        <f t="shared" si="35"/>
        <v>3.4370932646124945</v>
      </c>
      <c r="L53" s="50">
        <f t="shared" si="34"/>
        <v>8.4159377589906317</v>
      </c>
      <c r="M53" s="51">
        <f>AVERAGE(L53:L55)</f>
        <v>7.6581660024475839</v>
      </c>
      <c r="N53" s="52">
        <f>STDEV(L53:L55)</f>
        <v>0.69006338122188127</v>
      </c>
      <c r="O53" s="10">
        <f t="shared" si="36"/>
        <v>1.6036334511433832</v>
      </c>
      <c r="P53" s="51">
        <f>AVERAGE(O53:O55)</f>
        <v>1.4568282401043415</v>
      </c>
      <c r="Q53" s="52">
        <f>STDEV(O53:O55)</f>
        <v>0.13025815972817284</v>
      </c>
      <c r="S53" s="11"/>
      <c r="T53" s="11"/>
    </row>
    <row r="54" spans="1:25" ht="15" x14ac:dyDescent="0.3">
      <c r="A54" s="53"/>
      <c r="B54">
        <v>0.35399999999999998</v>
      </c>
      <c r="C54">
        <v>0.34300000000000003</v>
      </c>
      <c r="D54" s="34">
        <f>AVERAGE(B54:C54)</f>
        <v>0.34850000000000003</v>
      </c>
      <c r="E54" s="34">
        <f t="shared" si="29"/>
        <v>0.30200000000000005</v>
      </c>
      <c r="F54" s="34">
        <f t="shared" si="30"/>
        <v>-0.51999305704284926</v>
      </c>
      <c r="G54" s="35">
        <f t="shared" si="31"/>
        <v>0.24397623822919179</v>
      </c>
      <c r="H54" s="34">
        <f t="shared" si="32"/>
        <v>1.7537845435273776</v>
      </c>
      <c r="I54" s="48">
        <v>16</v>
      </c>
      <c r="J54" s="49">
        <f t="shared" si="33"/>
        <v>28.060552696438041</v>
      </c>
      <c r="K54" s="37">
        <f t="shared" si="35"/>
        <v>2.8060552696438044</v>
      </c>
      <c r="L54" s="50">
        <f t="shared" si="34"/>
        <v>7.0659167162481218</v>
      </c>
      <c r="M54" s="51"/>
      <c r="N54" s="52"/>
      <c r="O54" s="10">
        <f t="shared" si="36"/>
        <v>1.3550820165270105</v>
      </c>
      <c r="P54" s="51"/>
      <c r="Q54" s="52"/>
      <c r="S54" s="11"/>
      <c r="T54" s="11"/>
    </row>
    <row r="55" spans="1:25" ht="15" x14ac:dyDescent="0.3">
      <c r="A55" s="54"/>
      <c r="B55">
        <v>0.35599999999999998</v>
      </c>
      <c r="C55">
        <v>0.36499999999999999</v>
      </c>
      <c r="D55" s="34">
        <f>AVERAGE(B55:C55)</f>
        <v>0.36049999999999999</v>
      </c>
      <c r="E55" s="34">
        <f t="shared" si="29"/>
        <v>0.314</v>
      </c>
      <c r="F55" s="34">
        <f t="shared" si="30"/>
        <v>-0.50307035192678506</v>
      </c>
      <c r="G55" s="35">
        <f t="shared" si="31"/>
        <v>0.26044269776288731</v>
      </c>
      <c r="H55" s="34">
        <f t="shared" si="32"/>
        <v>1.8215567150732312</v>
      </c>
      <c r="I55" s="48">
        <v>16</v>
      </c>
      <c r="J55" s="49">
        <f t="shared" si="33"/>
        <v>29.1449074411717</v>
      </c>
      <c r="K55" s="37">
        <f t="shared" si="35"/>
        <v>2.9144907441171704</v>
      </c>
      <c r="L55" s="50">
        <f t="shared" si="34"/>
        <v>7.492643532104001</v>
      </c>
      <c r="M55" s="51"/>
      <c r="N55" s="52"/>
      <c r="O55" s="10">
        <f t="shared" si="36"/>
        <v>1.4117692526426309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1.4601408088232575</v>
      </c>
      <c r="O58" s="51">
        <f>Q50</f>
        <v>0.63978584924753734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1.4568282401043415</v>
      </c>
      <c r="O59" s="51">
        <f>Q53</f>
        <v>0.13025815972817284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1.6741902817323409</v>
      </c>
      <c r="C65" s="51">
        <f>N40</f>
        <v>0.1052370883538153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2.4880099999738112</v>
      </c>
      <c r="C66" s="51">
        <f>N50</f>
        <v>1.2578728216214781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5.2565661401349884</v>
      </c>
      <c r="C67" s="51">
        <f>N43</f>
        <v>4.7027348521587846E-2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7.6581660024475839</v>
      </c>
      <c r="C68" s="51">
        <f>N53</f>
        <v>0.69006338122188127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F4" sqref="F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42520</v>
      </c>
    </row>
    <row r="2" spans="1:20" s="3" customFormat="1" x14ac:dyDescent="0.2">
      <c r="A2" s="1" t="s">
        <v>1</v>
      </c>
      <c r="B2" s="3">
        <v>77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>
        <v>4346256</v>
      </c>
      <c r="F3">
        <v>4452888</v>
      </c>
    </row>
    <row r="4" spans="1:20" s="3" customFormat="1" ht="15" x14ac:dyDescent="0.3">
      <c r="A4" s="1"/>
      <c r="D4" s="6" t="s">
        <v>6</v>
      </c>
      <c r="E4">
        <v>3638992</v>
      </c>
      <c r="F4">
        <v>3396536</v>
      </c>
    </row>
    <row r="5" spans="1:20" s="3" customFormat="1" x14ac:dyDescent="0.2">
      <c r="A5" s="1"/>
      <c r="D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4.9000000000000002E-2</v>
      </c>
      <c r="D8">
        <v>4.3999999999999997E-2</v>
      </c>
      <c r="E8" s="18">
        <f t="shared" ref="E8:E13" si="0">AVERAGE(C8:D8)</f>
        <v>4.65E-2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6.9000000000000006E-2</v>
      </c>
      <c r="D9">
        <v>6.5000000000000002E-2</v>
      </c>
      <c r="E9" s="18">
        <f t="shared" si="0"/>
        <v>6.7000000000000004E-2</v>
      </c>
      <c r="F9" s="19">
        <f>(E9-$E$8)</f>
        <v>2.0500000000000004E-2</v>
      </c>
      <c r="G9" s="19">
        <f>LOG(B9)</f>
        <v>-0.88460658129793046</v>
      </c>
      <c r="H9" s="19">
        <f>LOG(F9)</f>
        <v>-1.6882461389442456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0.114</v>
      </c>
      <c r="D10">
        <v>0.121</v>
      </c>
      <c r="E10" s="18">
        <f t="shared" si="0"/>
        <v>0.11749999999999999</v>
      </c>
      <c r="F10" s="19">
        <f>(E10-$E$8)</f>
        <v>7.0999999999999994E-2</v>
      </c>
      <c r="G10" s="19">
        <f>LOG(B10)</f>
        <v>-0.37316887913897734</v>
      </c>
      <c r="H10" s="19">
        <f>LOG(F10)</f>
        <v>-1.1487416512809248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0.27500000000000002</v>
      </c>
      <c r="D11">
        <v>0.26600000000000001</v>
      </c>
      <c r="E11" s="18">
        <f t="shared" si="0"/>
        <v>0.27050000000000002</v>
      </c>
      <c r="F11" s="19">
        <f>(E11-$E$8)</f>
        <v>0.22400000000000003</v>
      </c>
      <c r="G11" s="19">
        <f>LOG(B11)</f>
        <v>0.11248842805866238</v>
      </c>
      <c r="H11" s="19">
        <f>LOG(F11)</f>
        <v>-0.64975198166583714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0.879</v>
      </c>
      <c r="D12">
        <v>0.85799999999999998</v>
      </c>
      <c r="E12" s="18">
        <f t="shared" si="0"/>
        <v>0.86850000000000005</v>
      </c>
      <c r="F12" s="19">
        <f>(E12-$E$8)</f>
        <v>0.82200000000000006</v>
      </c>
      <c r="G12" s="19">
        <f>LOG(B12)</f>
        <v>0.65530550328118742</v>
      </c>
      <c r="H12" s="19">
        <f>LOG(F12)</f>
        <v>-8.5128182459949561E-2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1.59</v>
      </c>
      <c r="D13">
        <v>1.639</v>
      </c>
      <c r="E13" s="18">
        <f t="shared" si="0"/>
        <v>1.6145</v>
      </c>
      <c r="F13" s="19">
        <f>(E13-$E$8)</f>
        <v>1.5680000000000001</v>
      </c>
      <c r="G13" s="19">
        <f>LOG(B13)</f>
        <v>0.95424250943932487</v>
      </c>
      <c r="H13" s="19">
        <f>LOG(F13)</f>
        <v>0.19534605834841964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1.0277075701327925</v>
      </c>
      <c r="N15" s="11"/>
    </row>
    <row r="16" spans="1:20" ht="15" x14ac:dyDescent="0.25">
      <c r="A16" s="12" t="s">
        <v>15</v>
      </c>
      <c r="B16" s="18">
        <f>INTERCEPT(H9:H13,G9:G13)</f>
        <v>-0.77072928400351126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0.30299999999999999</v>
      </c>
      <c r="C22">
        <v>0.30099999999999999</v>
      </c>
      <c r="D22" s="34">
        <f t="shared" ref="D22:D27" si="2">AVERAGE(B22:C22)</f>
        <v>0.30199999999999999</v>
      </c>
      <c r="E22" s="34">
        <f t="shared" ref="E22:E27" si="3">D22-E$8</f>
        <v>0.2555</v>
      </c>
      <c r="F22" s="34">
        <f>LOG(E22)</f>
        <v>-0.59260909552926844</v>
      </c>
      <c r="G22" s="35">
        <f>(F22-$B$16)/$B$15</f>
        <v>0.17331796870118171</v>
      </c>
      <c r="H22" s="35">
        <f>10^G22</f>
        <v>1.4904519126898048</v>
      </c>
      <c r="I22" s="36">
        <v>500</v>
      </c>
      <c r="J22" s="37">
        <f>(H22*I22)</f>
        <v>745.22595634490244</v>
      </c>
      <c r="K22" s="37">
        <f>(0.05*J22/1000)*1000</f>
        <v>37.261297817245122</v>
      </c>
      <c r="L22" s="38">
        <f>K22+K40+K50</f>
        <v>38.59560043527685</v>
      </c>
      <c r="M22" s="39">
        <f>(L22*1000000/50000)/1000</f>
        <v>0.771912008705537</v>
      </c>
      <c r="N22" s="40"/>
    </row>
    <row r="23" spans="1:17" ht="15" x14ac:dyDescent="0.3">
      <c r="B23">
        <v>0.32900000000000001</v>
      </c>
      <c r="C23">
        <v>0.313</v>
      </c>
      <c r="D23" s="34">
        <f t="shared" si="2"/>
        <v>0.32100000000000001</v>
      </c>
      <c r="E23" s="34">
        <f t="shared" si="3"/>
        <v>0.27450000000000002</v>
      </c>
      <c r="F23" s="34">
        <f t="shared" ref="F23:F27" si="4">LOG(E23)</f>
        <v>-0.56145765121388924</v>
      </c>
      <c r="G23" s="35">
        <f t="shared" ref="G23:G27" si="5">(F23-$B$16)/$B$15</f>
        <v>0.20362955267769561</v>
      </c>
      <c r="H23" s="35">
        <f t="shared" ref="H23:H27" si="6">10^G23</f>
        <v>1.5981942089815087</v>
      </c>
      <c r="I23" s="36">
        <v>500</v>
      </c>
      <c r="J23" s="37">
        <f t="shared" ref="J23:J27" si="7">(H23*I23)</f>
        <v>799.0971044907543</v>
      </c>
      <c r="K23" s="37">
        <f t="shared" ref="K23:K27" si="8">(0.05*J23/1000)*1000</f>
        <v>39.954855224537717</v>
      </c>
      <c r="L23" s="38">
        <f>K23+K41+K51</f>
        <v>41.175830666445691</v>
      </c>
      <c r="M23" s="39">
        <f t="shared" ref="M23:M27" si="9">(L23*1000000/50000)/1000</f>
        <v>0.82351661332891379</v>
      </c>
      <c r="N23" s="40"/>
    </row>
    <row r="24" spans="1:17" ht="15" x14ac:dyDescent="0.3">
      <c r="B24">
        <v>0.33100000000000002</v>
      </c>
      <c r="C24">
        <v>0.32900000000000001</v>
      </c>
      <c r="D24" s="34">
        <f t="shared" si="2"/>
        <v>0.33</v>
      </c>
      <c r="E24" s="34">
        <f t="shared" si="3"/>
        <v>0.28350000000000003</v>
      </c>
      <c r="F24" s="34">
        <f t="shared" si="4"/>
        <v>-0.54744693677107459</v>
      </c>
      <c r="G24" s="35">
        <f t="shared" si="5"/>
        <v>0.21726253043322999</v>
      </c>
      <c r="H24" s="35">
        <f t="shared" si="6"/>
        <v>1.6491590046812761</v>
      </c>
      <c r="I24" s="36">
        <v>500</v>
      </c>
      <c r="J24" s="37">
        <f t="shared" si="7"/>
        <v>824.57950234063799</v>
      </c>
      <c r="K24" s="37">
        <f t="shared" si="8"/>
        <v>41.228975117031901</v>
      </c>
      <c r="L24" s="38">
        <f t="shared" ref="L24:L27" si="10">K24+K42+K52</f>
        <v>42.680053479826974</v>
      </c>
      <c r="M24" s="39">
        <f t="shared" si="9"/>
        <v>0.85360106959653947</v>
      </c>
      <c r="N24" s="40"/>
    </row>
    <row r="25" spans="1:17" ht="15" x14ac:dyDescent="0.3">
      <c r="A25" s="8" t="s">
        <v>30</v>
      </c>
      <c r="B25">
        <v>0.24099999999999999</v>
      </c>
      <c r="C25">
        <v>0.24</v>
      </c>
      <c r="D25" s="34">
        <f t="shared" si="2"/>
        <v>0.24049999999999999</v>
      </c>
      <c r="E25" s="34">
        <f t="shared" si="3"/>
        <v>0.19400000000000001</v>
      </c>
      <c r="F25" s="34">
        <f t="shared" si="4"/>
        <v>-0.71219827006977399</v>
      </c>
      <c r="G25" s="35">
        <f t="shared" si="5"/>
        <v>5.6952985104677535E-2</v>
      </c>
      <c r="H25" s="35">
        <f t="shared" si="6"/>
        <v>1.1401263555927361</v>
      </c>
      <c r="I25" s="36">
        <v>500</v>
      </c>
      <c r="J25" s="37">
        <f t="shared" si="7"/>
        <v>570.06317779636811</v>
      </c>
      <c r="K25" s="37">
        <f t="shared" si="8"/>
        <v>28.503158889818408</v>
      </c>
      <c r="L25" s="38">
        <f t="shared" si="10"/>
        <v>33.021057362020557</v>
      </c>
      <c r="M25" s="39">
        <f t="shared" si="9"/>
        <v>0.66042114724041112</v>
      </c>
      <c r="N25" s="40"/>
    </row>
    <row r="26" spans="1:17" ht="15" x14ac:dyDescent="0.3">
      <c r="B26">
        <v>0.246</v>
      </c>
      <c r="C26">
        <v>0.246</v>
      </c>
      <c r="D26" s="34">
        <f t="shared" si="2"/>
        <v>0.246</v>
      </c>
      <c r="E26" s="34">
        <f t="shared" si="3"/>
        <v>0.19950000000000001</v>
      </c>
      <c r="F26" s="34">
        <f t="shared" si="4"/>
        <v>-0.70005709997723298</v>
      </c>
      <c r="G26" s="35">
        <f t="shared" si="5"/>
        <v>6.8766822469884664E-2</v>
      </c>
      <c r="H26" s="35">
        <f t="shared" si="6"/>
        <v>1.1715661697655131</v>
      </c>
      <c r="I26" s="36">
        <v>500</v>
      </c>
      <c r="J26" s="37">
        <f t="shared" si="7"/>
        <v>585.7830848827565</v>
      </c>
      <c r="K26" s="37">
        <f t="shared" si="8"/>
        <v>29.289154244137826</v>
      </c>
      <c r="L26" s="38">
        <f t="shared" si="10"/>
        <v>33.697039441481351</v>
      </c>
      <c r="M26" s="39">
        <f t="shared" si="9"/>
        <v>0.67394078882962705</v>
      </c>
      <c r="N26" s="40"/>
    </row>
    <row r="27" spans="1:17" ht="15" x14ac:dyDescent="0.3">
      <c r="B27">
        <v>0.23499999999999999</v>
      </c>
      <c r="C27">
        <v>0.248</v>
      </c>
      <c r="D27" s="34">
        <f t="shared" si="2"/>
        <v>0.24149999999999999</v>
      </c>
      <c r="E27" s="34">
        <f t="shared" si="3"/>
        <v>0.19500000000000001</v>
      </c>
      <c r="F27" s="34">
        <f t="shared" si="4"/>
        <v>-0.70996538863748193</v>
      </c>
      <c r="G27" s="35">
        <f t="shared" si="5"/>
        <v>5.9125666806344422E-2</v>
      </c>
      <c r="H27" s="35">
        <f t="shared" si="6"/>
        <v>1.1458444533297347</v>
      </c>
      <c r="I27" s="36">
        <v>500</v>
      </c>
      <c r="J27" s="37">
        <f t="shared" si="7"/>
        <v>572.92222666486737</v>
      </c>
      <c r="K27" s="37">
        <f t="shared" si="8"/>
        <v>28.646111333243368</v>
      </c>
      <c r="L27" s="38">
        <f t="shared" si="10"/>
        <v>33.879376612161536</v>
      </c>
      <c r="M27" s="39">
        <f t="shared" si="9"/>
        <v>0.67758753224323087</v>
      </c>
      <c r="N27" s="40"/>
    </row>
    <row r="28" spans="1:17" ht="23.25" x14ac:dyDescent="0.35">
      <c r="A28" s="21" t="s">
        <v>16</v>
      </c>
      <c r="B28" s="3"/>
      <c r="C28" s="3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0.30299999999999999</v>
      </c>
      <c r="C31">
        <v>0.30099999999999999</v>
      </c>
      <c r="D31" s="34">
        <f t="shared" ref="D31:D36" si="11">AVERAGE(B31:C31)</f>
        <v>0.30199999999999999</v>
      </c>
      <c r="E31" s="34">
        <f t="shared" ref="E31:E36" si="12">D31-E$8</f>
        <v>0.2555</v>
      </c>
      <c r="F31" s="34">
        <f>LOG(E31)</f>
        <v>-0.59260909552926844</v>
      </c>
      <c r="G31" s="35">
        <f>(F31-$B$16)/$B$15</f>
        <v>0.17331796870118171</v>
      </c>
      <c r="H31" s="35">
        <f>10^G31</f>
        <v>1.4904519126898048</v>
      </c>
      <c r="I31" s="36">
        <v>500</v>
      </c>
      <c r="J31" s="37">
        <f>(H31*I31)</f>
        <v>745.22595634490244</v>
      </c>
      <c r="K31" s="37">
        <f>(0.05*J31/1000)*1000</f>
        <v>37.261297817245122</v>
      </c>
      <c r="L31" s="38">
        <f>K31+K50</f>
        <v>37.928449126260986</v>
      </c>
      <c r="M31" s="39">
        <f>(L31*1000000/50000)/1000</f>
        <v>0.75856898252521976</v>
      </c>
      <c r="N31" s="43"/>
      <c r="Q31" s="11"/>
    </row>
    <row r="32" spans="1:17" ht="15" x14ac:dyDescent="0.3">
      <c r="B32">
        <v>0.32900000000000001</v>
      </c>
      <c r="C32">
        <v>0.313</v>
      </c>
      <c r="D32" s="34">
        <f t="shared" si="11"/>
        <v>0.32100000000000001</v>
      </c>
      <c r="E32" s="34">
        <f t="shared" si="12"/>
        <v>0.27450000000000002</v>
      </c>
      <c r="F32" s="34">
        <f t="shared" ref="F32:F36" si="13">LOG(E32)</f>
        <v>-0.56145765121388924</v>
      </c>
      <c r="G32" s="35">
        <f t="shared" ref="G32:G36" si="14">(F32-$B$16)/$B$15</f>
        <v>0.20362955267769561</v>
      </c>
      <c r="H32" s="35">
        <f t="shared" ref="H32:H36" si="15">10^G32</f>
        <v>1.5981942089815087</v>
      </c>
      <c r="I32" s="36">
        <v>500</v>
      </c>
      <c r="J32" s="37">
        <f t="shared" ref="J32:J36" si="16">(H32*I32)</f>
        <v>799.0971044907543</v>
      </c>
      <c r="K32" s="37">
        <f t="shared" ref="K32:K36" si="17">(0.05*J32/1000)*1000</f>
        <v>39.954855224537717</v>
      </c>
      <c r="L32" s="38">
        <f>K32+K51</f>
        <v>40.485170251030418</v>
      </c>
      <c r="M32" s="39">
        <f t="shared" ref="M32:M36" si="18">(L32*1000000/50000)/1000</f>
        <v>0.80970340502060834</v>
      </c>
      <c r="N32" s="44"/>
      <c r="Q32" s="11"/>
    </row>
    <row r="33" spans="1:19" ht="15" x14ac:dyDescent="0.3">
      <c r="B33">
        <v>0.33100000000000002</v>
      </c>
      <c r="C33">
        <v>0.32900000000000001</v>
      </c>
      <c r="D33" s="34">
        <f t="shared" si="11"/>
        <v>0.33</v>
      </c>
      <c r="E33" s="34">
        <f t="shared" si="12"/>
        <v>0.28350000000000003</v>
      </c>
      <c r="F33" s="34">
        <f t="shared" si="13"/>
        <v>-0.54744693677107459</v>
      </c>
      <c r="G33" s="35">
        <f t="shared" si="14"/>
        <v>0.21726253043322999</v>
      </c>
      <c r="H33" s="35">
        <f t="shared" si="15"/>
        <v>1.6491590046812761</v>
      </c>
      <c r="I33" s="36">
        <v>500</v>
      </c>
      <c r="J33" s="37">
        <f t="shared" si="16"/>
        <v>824.57950234063799</v>
      </c>
      <c r="K33" s="37">
        <f t="shared" si="17"/>
        <v>41.228975117031901</v>
      </c>
      <c r="L33" s="38">
        <f t="shared" ref="L33:L36" si="19">K33+K52</f>
        <v>42.088290223123927</v>
      </c>
      <c r="M33" s="39">
        <f t="shared" si="18"/>
        <v>0.84176580446247862</v>
      </c>
      <c r="N33" s="44"/>
      <c r="Q33" s="11"/>
    </row>
    <row r="34" spans="1:19" ht="15" x14ac:dyDescent="0.3">
      <c r="A34" s="8" t="s">
        <v>30</v>
      </c>
      <c r="B34">
        <v>0.24099999999999999</v>
      </c>
      <c r="C34">
        <v>0.24</v>
      </c>
      <c r="D34" s="34">
        <f t="shared" si="11"/>
        <v>0.24049999999999999</v>
      </c>
      <c r="E34" s="34">
        <f t="shared" si="12"/>
        <v>0.19400000000000001</v>
      </c>
      <c r="F34" s="34">
        <f t="shared" si="13"/>
        <v>-0.71219827006977399</v>
      </c>
      <c r="G34" s="35">
        <f t="shared" si="14"/>
        <v>5.6952985104677535E-2</v>
      </c>
      <c r="H34" s="35">
        <f t="shared" si="15"/>
        <v>1.1401263555927361</v>
      </c>
      <c r="I34" s="36">
        <v>500</v>
      </c>
      <c r="J34" s="37">
        <f t="shared" si="16"/>
        <v>570.06317779636811</v>
      </c>
      <c r="K34" s="37">
        <f t="shared" si="17"/>
        <v>28.503158889818408</v>
      </c>
      <c r="L34" s="38">
        <f t="shared" si="19"/>
        <v>31.123698591343061</v>
      </c>
      <c r="M34" s="39">
        <f t="shared" si="18"/>
        <v>0.62247397182686115</v>
      </c>
      <c r="N34" s="44"/>
      <c r="Q34" s="11"/>
    </row>
    <row r="35" spans="1:19" ht="15" x14ac:dyDescent="0.3">
      <c r="B35">
        <v>0.246</v>
      </c>
      <c r="C35">
        <v>0.246</v>
      </c>
      <c r="D35" s="34">
        <f t="shared" si="11"/>
        <v>0.246</v>
      </c>
      <c r="E35" s="34">
        <f t="shared" si="12"/>
        <v>0.19950000000000001</v>
      </c>
      <c r="F35" s="34">
        <f t="shared" si="13"/>
        <v>-0.70005709997723298</v>
      </c>
      <c r="G35" s="35">
        <f t="shared" si="14"/>
        <v>6.8766822469884664E-2</v>
      </c>
      <c r="H35" s="35">
        <f t="shared" si="15"/>
        <v>1.1715661697655131</v>
      </c>
      <c r="I35" s="36">
        <v>500</v>
      </c>
      <c r="J35" s="37">
        <f t="shared" si="16"/>
        <v>585.7830848827565</v>
      </c>
      <c r="K35" s="37">
        <f t="shared" si="17"/>
        <v>29.289154244137826</v>
      </c>
      <c r="L35" s="38">
        <f t="shared" si="19"/>
        <v>31.932336788851181</v>
      </c>
      <c r="M35" s="39">
        <f t="shared" si="18"/>
        <v>0.63864673577702369</v>
      </c>
      <c r="N35" s="44"/>
      <c r="Q35" s="11"/>
      <c r="S35" s="11"/>
    </row>
    <row r="36" spans="1:19" ht="15" x14ac:dyDescent="0.3">
      <c r="B36">
        <v>0.23499999999999999</v>
      </c>
      <c r="C36">
        <v>0.248</v>
      </c>
      <c r="D36" s="34">
        <f t="shared" si="11"/>
        <v>0.24149999999999999</v>
      </c>
      <c r="E36" s="34">
        <f t="shared" si="12"/>
        <v>0.19500000000000001</v>
      </c>
      <c r="F36" s="34">
        <f t="shared" si="13"/>
        <v>-0.70996538863748193</v>
      </c>
      <c r="G36" s="35">
        <f t="shared" si="14"/>
        <v>5.9125666806344422E-2</v>
      </c>
      <c r="H36" s="35">
        <f t="shared" si="15"/>
        <v>1.1458444533297347</v>
      </c>
      <c r="I36" s="36">
        <v>500</v>
      </c>
      <c r="J36" s="37">
        <f t="shared" si="16"/>
        <v>572.92222666486737</v>
      </c>
      <c r="K36" s="37">
        <f t="shared" si="17"/>
        <v>28.646111333243368</v>
      </c>
      <c r="L36" s="38">
        <f t="shared" si="19"/>
        <v>31.81769637776577</v>
      </c>
      <c r="M36" s="39">
        <f t="shared" si="18"/>
        <v>0.63635392755531539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0.11600000000000001</v>
      </c>
      <c r="C40">
        <v>0.115</v>
      </c>
      <c r="D40" s="34">
        <f>AVERAGE(B40,C40)</f>
        <v>0.11550000000000001</v>
      </c>
      <c r="E40" s="34">
        <f t="shared" ref="E40:E45" si="20">D40-E$8</f>
        <v>6.9000000000000006E-2</v>
      </c>
      <c r="F40" s="34">
        <f t="shared" ref="F40:F45" si="21">LOG(E40)</f>
        <v>-1.1611509092627446</v>
      </c>
      <c r="G40" s="35">
        <f t="shared" ref="G40:G45" si="22">(F40-$B$16)/$B$15</f>
        <v>-0.3798956401661866</v>
      </c>
      <c r="H40" s="34">
        <f t="shared" ref="H40:H45" si="23">10^G40</f>
        <v>0.41696956813491665</v>
      </c>
      <c r="I40" s="48">
        <v>16</v>
      </c>
      <c r="J40" s="49">
        <f t="shared" ref="J40:J45" si="24">H40*I40</f>
        <v>6.6715130901586663</v>
      </c>
      <c r="K40" s="37">
        <f>(0.1*J40/1000)*1000</f>
        <v>0.66715130901586672</v>
      </c>
      <c r="L40" s="50">
        <f>K40*100/L22</f>
        <v>1.7285682862601155</v>
      </c>
      <c r="M40" s="51">
        <f>AVERAGE(L40:L42)</f>
        <v>1.5974742053695421</v>
      </c>
      <c r="N40" s="52">
        <f>STDEV(L40:L42)</f>
        <v>0.18448675623101152</v>
      </c>
      <c r="R40" s="11"/>
      <c r="S40" s="11"/>
    </row>
    <row r="41" spans="1:19" ht="15" x14ac:dyDescent="0.3">
      <c r="B41">
        <v>0.11899999999999999</v>
      </c>
      <c r="C41">
        <v>0.11700000000000001</v>
      </c>
      <c r="D41" s="34">
        <f>AVERAGE(B41,C41)</f>
        <v>0.11799999999999999</v>
      </c>
      <c r="E41" s="34">
        <f t="shared" si="20"/>
        <v>7.1499999999999994E-2</v>
      </c>
      <c r="F41" s="34">
        <f t="shared" si="21"/>
        <v>-1.1456939581989194</v>
      </c>
      <c r="G41" s="35">
        <f t="shared" si="22"/>
        <v>-0.36485541713676206</v>
      </c>
      <c r="H41" s="34">
        <f t="shared" si="23"/>
        <v>0.43166275963454537</v>
      </c>
      <c r="I41" s="48">
        <v>16</v>
      </c>
      <c r="J41" s="49">
        <f t="shared" si="24"/>
        <v>6.9066041541527259</v>
      </c>
      <c r="K41" s="37">
        <f t="shared" ref="K41:K45" si="25">(0.1*J41/1000)*1000</f>
        <v>0.69066041541527268</v>
      </c>
      <c r="L41" s="50">
        <f t="shared" ref="L41:L45" si="26">K41*100/L23</f>
        <v>1.6773442192584447</v>
      </c>
      <c r="M41" s="51"/>
      <c r="N41" s="52"/>
      <c r="R41" s="11"/>
      <c r="S41" s="11"/>
    </row>
    <row r="42" spans="1:19" s="24" customFormat="1" ht="15" x14ac:dyDescent="0.3">
      <c r="A42" s="8"/>
      <c r="B42">
        <v>0.105</v>
      </c>
      <c r="C42">
        <v>0.11</v>
      </c>
      <c r="D42" s="34">
        <f>AVERAGE(B42,C42)</f>
        <v>0.1075</v>
      </c>
      <c r="E42" s="34">
        <f t="shared" si="20"/>
        <v>6.0999999999999999E-2</v>
      </c>
      <c r="F42" s="34">
        <f t="shared" si="21"/>
        <v>-1.2146701649892331</v>
      </c>
      <c r="G42" s="35">
        <f t="shared" si="22"/>
        <v>-0.43197198686427812</v>
      </c>
      <c r="H42" s="34">
        <f t="shared" si="23"/>
        <v>0.36985203543940526</v>
      </c>
      <c r="I42" s="48">
        <v>16</v>
      </c>
      <c r="J42" s="49">
        <f t="shared" si="24"/>
        <v>5.9176325670304841</v>
      </c>
      <c r="K42" s="37">
        <f t="shared" si="25"/>
        <v>0.59176325670304841</v>
      </c>
      <c r="L42" s="50">
        <f t="shared" si="26"/>
        <v>1.3865101105900663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0.24299999999999999</v>
      </c>
      <c r="C43">
        <v>0.254</v>
      </c>
      <c r="D43" s="34">
        <f t="shared" ref="D43:D45" si="27">AVERAGE(B43,C43)</f>
        <v>0.2485</v>
      </c>
      <c r="E43" s="34">
        <f t="shared" si="20"/>
        <v>0.20200000000000001</v>
      </c>
      <c r="F43" s="34">
        <f t="shared" si="21"/>
        <v>-0.69464863055337622</v>
      </c>
      <c r="G43" s="35">
        <f t="shared" si="22"/>
        <v>7.4029476537089717E-2</v>
      </c>
      <c r="H43" s="34">
        <f t="shared" si="23"/>
        <v>1.1858492316734346</v>
      </c>
      <c r="I43" s="48">
        <v>16</v>
      </c>
      <c r="J43" s="49">
        <f t="shared" si="24"/>
        <v>18.973587706774953</v>
      </c>
      <c r="K43" s="37">
        <f t="shared" si="25"/>
        <v>1.8973587706774955</v>
      </c>
      <c r="L43" s="50">
        <f t="shared" si="26"/>
        <v>5.7459055592197918</v>
      </c>
      <c r="M43" s="51">
        <f>AVERAGE(L43:L45)</f>
        <v>5.6894089029223389</v>
      </c>
      <c r="N43" s="52">
        <f>STDEV(L43:L45)</f>
        <v>0.42700650286339953</v>
      </c>
      <c r="R43" s="11"/>
      <c r="S43" s="11"/>
    </row>
    <row r="44" spans="1:19" ht="15" x14ac:dyDescent="0.3">
      <c r="A44" s="53"/>
      <c r="B44">
        <v>0.23599999999999999</v>
      </c>
      <c r="C44">
        <v>0.23200000000000001</v>
      </c>
      <c r="D44" s="34">
        <f t="shared" si="27"/>
        <v>0.23399999999999999</v>
      </c>
      <c r="E44" s="34">
        <f t="shared" si="20"/>
        <v>0.1875</v>
      </c>
      <c r="F44" s="34">
        <f t="shared" si="21"/>
        <v>-0.7269987279362623</v>
      </c>
      <c r="G44" s="35">
        <f t="shared" si="22"/>
        <v>4.2551555849295181E-2</v>
      </c>
      <c r="H44" s="34">
        <f t="shared" si="23"/>
        <v>1.1029391578938548</v>
      </c>
      <c r="I44" s="48">
        <v>16</v>
      </c>
      <c r="J44" s="49">
        <f t="shared" si="24"/>
        <v>17.647026526301676</v>
      </c>
      <c r="K44" s="37">
        <f t="shared" si="25"/>
        <v>1.7647026526301677</v>
      </c>
      <c r="L44" s="50">
        <f t="shared" si="26"/>
        <v>5.23696645723067</v>
      </c>
      <c r="M44" s="51"/>
      <c r="N44" s="52"/>
    </row>
    <row r="45" spans="1:19" ht="15" x14ac:dyDescent="0.3">
      <c r="A45" s="54"/>
      <c r="B45">
        <v>0.25800000000000001</v>
      </c>
      <c r="C45">
        <v>0.27500000000000002</v>
      </c>
      <c r="D45" s="34">
        <f t="shared" si="27"/>
        <v>0.26650000000000001</v>
      </c>
      <c r="E45" s="34">
        <f t="shared" si="20"/>
        <v>0.22000000000000003</v>
      </c>
      <c r="F45" s="34">
        <f t="shared" si="21"/>
        <v>-0.65757731917779372</v>
      </c>
      <c r="G45" s="35">
        <f t="shared" si="22"/>
        <v>0.11010132465123024</v>
      </c>
      <c r="H45" s="34">
        <f t="shared" si="23"/>
        <v>1.2885501464973561</v>
      </c>
      <c r="I45" s="48">
        <v>16</v>
      </c>
      <c r="J45" s="49">
        <f t="shared" si="24"/>
        <v>20.616802343957698</v>
      </c>
      <c r="K45" s="37">
        <f t="shared" si="25"/>
        <v>2.0616802343957699</v>
      </c>
      <c r="L45" s="50">
        <f t="shared" si="26"/>
        <v>6.0853546923165558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0.115</v>
      </c>
      <c r="C50">
        <v>0.11600000000000001</v>
      </c>
      <c r="D50" s="34">
        <f t="shared" ref="D50:D52" si="28">AVERAGE(B50,C50)</f>
        <v>0.11550000000000001</v>
      </c>
      <c r="E50" s="34">
        <f t="shared" ref="E50:E55" si="29">D50-E$8</f>
        <v>6.9000000000000006E-2</v>
      </c>
      <c r="F50" s="34">
        <f t="shared" ref="F50:F55" si="30">LOG(E50)</f>
        <v>-1.1611509092627446</v>
      </c>
      <c r="G50" s="35">
        <f t="shared" ref="G50:G55" si="31">(F50-$B$16)/$B$15</f>
        <v>-0.3798956401661866</v>
      </c>
      <c r="H50" s="34">
        <f t="shared" ref="H50:H55" si="32">10^G50</f>
        <v>0.41696956813491665</v>
      </c>
      <c r="I50" s="48">
        <v>16</v>
      </c>
      <c r="J50" s="49">
        <f t="shared" ref="J50:J55" si="33">H50*I50</f>
        <v>6.6715130901586663</v>
      </c>
      <c r="K50" s="37">
        <f>(0.1*J50/1000)*1000</f>
        <v>0.66715130901586672</v>
      </c>
      <c r="L50" s="50">
        <f t="shared" ref="L50:L55" si="34">K50*100/L31</f>
        <v>1.7589733416069022</v>
      </c>
      <c r="M50" s="51">
        <f>AVERAGE(L50:L52)</f>
        <v>1.7035230670273585</v>
      </c>
      <c r="N50" s="52">
        <f>STDEV(L50:L52)</f>
        <v>0.36903623112058165</v>
      </c>
      <c r="O50" s="10">
        <f>L50/L40</f>
        <v>1.0175897334160691</v>
      </c>
      <c r="P50" s="51">
        <f>AVERAGE(O50:O52)</f>
        <v>1.0903565924607814</v>
      </c>
      <c r="Q50" s="52">
        <f>STDEV(O50:O52)</f>
        <v>0.35149862237133245</v>
      </c>
      <c r="S50" s="11"/>
      <c r="T50" s="11"/>
    </row>
    <row r="51" spans="1:25" ht="15" x14ac:dyDescent="0.3">
      <c r="B51">
        <v>0.106</v>
      </c>
      <c r="C51">
        <v>9.6000000000000002E-2</v>
      </c>
      <c r="D51" s="34">
        <f t="shared" si="28"/>
        <v>0.10100000000000001</v>
      </c>
      <c r="E51" s="34">
        <f t="shared" si="29"/>
        <v>5.4500000000000007E-2</v>
      </c>
      <c r="F51" s="34">
        <f t="shared" si="30"/>
        <v>-1.2636034977233574</v>
      </c>
      <c r="G51" s="35">
        <f t="shared" si="31"/>
        <v>-0.47958604961541812</v>
      </c>
      <c r="H51" s="34">
        <f t="shared" si="32"/>
        <v>0.33144689155794022</v>
      </c>
      <c r="I51" s="48">
        <v>16</v>
      </c>
      <c r="J51" s="49">
        <f t="shared" si="33"/>
        <v>5.3031502649270434</v>
      </c>
      <c r="K51" s="37">
        <f t="shared" ref="K51:K55" si="35">(0.1*J51/1000)*1000</f>
        <v>0.53031502649270434</v>
      </c>
      <c r="L51" s="50">
        <f t="shared" si="34"/>
        <v>1.3098994599861091</v>
      </c>
      <c r="M51" s="51"/>
      <c r="N51" s="52"/>
      <c r="O51" s="10">
        <f t="shared" ref="O51:O55" si="36">L51/L41</f>
        <v>0.78093658114207276</v>
      </c>
      <c r="P51" s="51"/>
      <c r="Q51" s="52"/>
      <c r="S51" s="11"/>
      <c r="T51" s="11"/>
    </row>
    <row r="52" spans="1:25" ht="15" x14ac:dyDescent="0.3">
      <c r="B52">
        <v>0.13500000000000001</v>
      </c>
      <c r="C52">
        <v>0.13700000000000001</v>
      </c>
      <c r="D52" s="34">
        <f t="shared" si="28"/>
        <v>0.13600000000000001</v>
      </c>
      <c r="E52" s="34">
        <f t="shared" si="29"/>
        <v>8.950000000000001E-2</v>
      </c>
      <c r="F52" s="34">
        <f t="shared" si="30"/>
        <v>-1.0481769646840879</v>
      </c>
      <c r="G52" s="35">
        <f t="shared" si="31"/>
        <v>-0.26996753623672054</v>
      </c>
      <c r="H52" s="34">
        <f t="shared" si="32"/>
        <v>0.53707194130751801</v>
      </c>
      <c r="I52" s="48">
        <v>16</v>
      </c>
      <c r="J52" s="49">
        <f t="shared" si="33"/>
        <v>8.5931510609202881</v>
      </c>
      <c r="K52" s="37">
        <f t="shared" si="35"/>
        <v>0.85931510609202888</v>
      </c>
      <c r="L52" s="50">
        <f t="shared" si="34"/>
        <v>2.041696399489064</v>
      </c>
      <c r="M52" s="51"/>
      <c r="N52" s="52"/>
      <c r="O52" s="10">
        <f t="shared" si="36"/>
        <v>1.4725434628242022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0.32300000000000001</v>
      </c>
      <c r="C53">
        <v>0.33300000000000002</v>
      </c>
      <c r="D53" s="34">
        <f>AVERAGE(B53:C53)</f>
        <v>0.32800000000000001</v>
      </c>
      <c r="E53" s="34">
        <f t="shared" si="29"/>
        <v>0.28150000000000003</v>
      </c>
      <c r="F53" s="34">
        <f t="shared" si="30"/>
        <v>-0.5505216008126349</v>
      </c>
      <c r="G53" s="35">
        <f t="shared" si="31"/>
        <v>0.21427076105163145</v>
      </c>
      <c r="H53" s="34">
        <f t="shared" si="32"/>
        <v>1.637837313452907</v>
      </c>
      <c r="I53" s="48">
        <v>16</v>
      </c>
      <c r="J53" s="49">
        <f t="shared" si="33"/>
        <v>26.205397015246511</v>
      </c>
      <c r="K53" s="37">
        <f t="shared" si="35"/>
        <v>2.6205397015246512</v>
      </c>
      <c r="L53" s="50">
        <f t="shared" si="34"/>
        <v>8.4197567131483027</v>
      </c>
      <c r="M53" s="51">
        <f>AVERAGE(L53:L55)</f>
        <v>8.8883984716412758</v>
      </c>
      <c r="N53" s="52">
        <f>STDEV(L53:L55)</f>
        <v>0.93765805553680626</v>
      </c>
      <c r="O53" s="10">
        <f t="shared" si="36"/>
        <v>1.4653489561167761</v>
      </c>
      <c r="P53" s="51">
        <f>AVERAGE(O53:O55)</f>
        <v>1.5613197218293617</v>
      </c>
      <c r="Q53" s="52">
        <f>STDEV(O53:O55)</f>
        <v>8.7936821012933847E-2</v>
      </c>
      <c r="S53" s="11"/>
      <c r="T53" s="11"/>
    </row>
    <row r="54" spans="1:25" ht="15" x14ac:dyDescent="0.3">
      <c r="A54" s="53"/>
      <c r="B54">
        <v>0.35499999999999998</v>
      </c>
      <c r="C54">
        <v>0.30599999999999999</v>
      </c>
      <c r="D54" s="34">
        <f>AVERAGE(B54:C54)</f>
        <v>0.33050000000000002</v>
      </c>
      <c r="E54" s="34">
        <f t="shared" si="29"/>
        <v>0.28400000000000003</v>
      </c>
      <c r="F54" s="34">
        <f t="shared" si="30"/>
        <v>-0.54668165995296225</v>
      </c>
      <c r="G54" s="35">
        <f t="shared" si="31"/>
        <v>0.21800717496086877</v>
      </c>
      <c r="H54" s="34">
        <f t="shared" si="32"/>
        <v>1.651989090445847</v>
      </c>
      <c r="I54" s="48">
        <v>16</v>
      </c>
      <c r="J54" s="49">
        <f t="shared" si="33"/>
        <v>26.431825447133551</v>
      </c>
      <c r="K54" s="37">
        <f t="shared" si="35"/>
        <v>2.6431825447133552</v>
      </c>
      <c r="L54" s="50">
        <f t="shared" si="34"/>
        <v>8.2774479117863784</v>
      </c>
      <c r="M54" s="51"/>
      <c r="N54" s="52"/>
      <c r="O54" s="10">
        <f t="shared" si="36"/>
        <v>1.5805806623713852</v>
      </c>
      <c r="P54" s="51"/>
      <c r="Q54" s="52"/>
      <c r="S54" s="11"/>
      <c r="T54" s="11"/>
    </row>
    <row r="55" spans="1:25" ht="15" x14ac:dyDescent="0.3">
      <c r="A55" s="54"/>
      <c r="B55">
        <v>0.39800000000000002</v>
      </c>
      <c r="C55">
        <v>0.38</v>
      </c>
      <c r="D55" s="34">
        <f>AVERAGE(B55:C55)</f>
        <v>0.38900000000000001</v>
      </c>
      <c r="E55" s="34">
        <f t="shared" si="29"/>
        <v>0.34250000000000003</v>
      </c>
      <c r="F55" s="34">
        <f t="shared" si="30"/>
        <v>-0.4653394241715556</v>
      </c>
      <c r="G55" s="35">
        <f t="shared" si="31"/>
        <v>0.29715637863064054</v>
      </c>
      <c r="H55" s="34">
        <f t="shared" si="32"/>
        <v>1.9822406528265011</v>
      </c>
      <c r="I55" s="48">
        <v>16</v>
      </c>
      <c r="J55" s="49">
        <f t="shared" si="33"/>
        <v>31.715850445224017</v>
      </c>
      <c r="K55" s="37">
        <f t="shared" si="35"/>
        <v>3.1715850445224021</v>
      </c>
      <c r="L55" s="50">
        <f t="shared" si="34"/>
        <v>9.9679907899891464</v>
      </c>
      <c r="M55" s="51"/>
      <c r="N55" s="52"/>
      <c r="O55" s="10">
        <f t="shared" si="36"/>
        <v>1.6380295469999235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1.0903565924607814</v>
      </c>
      <c r="O58" s="51">
        <f>Q50</f>
        <v>0.35149862237133245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1.5613197218293617</v>
      </c>
      <c r="O59" s="51">
        <f>Q53</f>
        <v>8.7936821012933847E-2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1.5974742053695421</v>
      </c>
      <c r="C65" s="51">
        <f>N40</f>
        <v>0.18448675623101152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1.7035230670273585</v>
      </c>
      <c r="C66" s="51">
        <f>N50</f>
        <v>0.36903623112058165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5.6894089029223389</v>
      </c>
      <c r="C67" s="51">
        <f>N43</f>
        <v>0.42700650286339953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8.8883984716412758</v>
      </c>
      <c r="C68" s="51">
        <f>N53</f>
        <v>0.93765805553680626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F4" sqref="F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42520</v>
      </c>
    </row>
    <row r="2" spans="1:20" s="3" customFormat="1" x14ac:dyDescent="0.2">
      <c r="A2" s="1" t="s">
        <v>1</v>
      </c>
      <c r="B2" s="3">
        <v>77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>
        <v>4199904</v>
      </c>
      <c r="F3">
        <v>4426664</v>
      </c>
    </row>
    <row r="4" spans="1:20" s="3" customFormat="1" ht="15" x14ac:dyDescent="0.3">
      <c r="A4" s="1"/>
      <c r="D4" s="6" t="s">
        <v>6</v>
      </c>
      <c r="E4">
        <v>3029872</v>
      </c>
      <c r="F4">
        <v>3010808</v>
      </c>
    </row>
    <row r="5" spans="1:20" s="3" customFormat="1" x14ac:dyDescent="0.2">
      <c r="A5" s="1"/>
      <c r="D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4.9000000000000002E-2</v>
      </c>
      <c r="D8">
        <v>4.3999999999999997E-2</v>
      </c>
      <c r="E8" s="18">
        <f t="shared" ref="E8:E13" si="0">AVERAGE(C8:D8)</f>
        <v>4.65E-2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6.9000000000000006E-2</v>
      </c>
      <c r="D9">
        <v>6.5000000000000002E-2</v>
      </c>
      <c r="E9" s="18">
        <f t="shared" si="0"/>
        <v>6.7000000000000004E-2</v>
      </c>
      <c r="F9" s="19">
        <f>(E9-$E$8)</f>
        <v>2.0500000000000004E-2</v>
      </c>
      <c r="G9" s="19">
        <f>LOG(B9)</f>
        <v>-0.88460658129793046</v>
      </c>
      <c r="H9" s="19">
        <f>LOG(F9)</f>
        <v>-1.6882461389442456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0.114</v>
      </c>
      <c r="D10">
        <v>0.121</v>
      </c>
      <c r="E10" s="18">
        <f t="shared" si="0"/>
        <v>0.11749999999999999</v>
      </c>
      <c r="F10" s="19">
        <f>(E10-$E$8)</f>
        <v>7.0999999999999994E-2</v>
      </c>
      <c r="G10" s="19">
        <f>LOG(B10)</f>
        <v>-0.37316887913897734</v>
      </c>
      <c r="H10" s="19">
        <f>LOG(F10)</f>
        <v>-1.1487416512809248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0.27500000000000002</v>
      </c>
      <c r="D11">
        <v>0.26600000000000001</v>
      </c>
      <c r="E11" s="18">
        <f t="shared" si="0"/>
        <v>0.27050000000000002</v>
      </c>
      <c r="F11" s="19">
        <f>(E11-$E$8)</f>
        <v>0.22400000000000003</v>
      </c>
      <c r="G11" s="19">
        <f>LOG(B11)</f>
        <v>0.11248842805866238</v>
      </c>
      <c r="H11" s="19">
        <f>LOG(F11)</f>
        <v>-0.64975198166583714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0.879</v>
      </c>
      <c r="D12">
        <v>0.85799999999999998</v>
      </c>
      <c r="E12" s="18">
        <f t="shared" si="0"/>
        <v>0.86850000000000005</v>
      </c>
      <c r="F12" s="19">
        <f>(E12-$E$8)</f>
        <v>0.82200000000000006</v>
      </c>
      <c r="G12" s="19">
        <f>LOG(B12)</f>
        <v>0.65530550328118742</v>
      </c>
      <c r="H12" s="19">
        <f>LOG(F12)</f>
        <v>-8.5128182459949561E-2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1.59</v>
      </c>
      <c r="D13">
        <v>1.639</v>
      </c>
      <c r="E13" s="18">
        <f t="shared" si="0"/>
        <v>1.6145</v>
      </c>
      <c r="F13" s="19">
        <f>(E13-$E$8)</f>
        <v>1.5680000000000001</v>
      </c>
      <c r="G13" s="19">
        <f>LOG(B13)</f>
        <v>0.95424250943932487</v>
      </c>
      <c r="H13" s="19">
        <f>LOG(F13)</f>
        <v>0.19534605834841964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1.0277075701327925</v>
      </c>
      <c r="N15" s="11"/>
    </row>
    <row r="16" spans="1:20" ht="15" x14ac:dyDescent="0.25">
      <c r="A16" s="12" t="s">
        <v>15</v>
      </c>
      <c r="B16" s="18">
        <f>INTERCEPT(H9:H13,G9:G13)</f>
        <v>-0.77072928400351126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0.23200000000000001</v>
      </c>
      <c r="C22">
        <v>0.23899999999999999</v>
      </c>
      <c r="D22" s="34">
        <f t="shared" ref="D22:D27" si="2">AVERAGE(B22:C22)</f>
        <v>0.23549999999999999</v>
      </c>
      <c r="E22" s="34">
        <f t="shared" ref="E22:E27" si="3">D22-E$8</f>
        <v>0.189</v>
      </c>
      <c r="F22" s="34">
        <f>LOG(E22)</f>
        <v>-0.72353819582675583</v>
      </c>
      <c r="G22" s="35">
        <f>(F22-$B$16)/$B$15</f>
        <v>4.5918790080195448E-2</v>
      </c>
      <c r="H22" s="35">
        <f>10^G22</f>
        <v>1.111523860943171</v>
      </c>
      <c r="I22" s="36">
        <v>500</v>
      </c>
      <c r="J22" s="37">
        <f>(H22*I22)</f>
        <v>555.76193047158552</v>
      </c>
      <c r="K22" s="37">
        <f>(0.05*J22/1000)*1000</f>
        <v>27.788096523579277</v>
      </c>
      <c r="L22" s="38">
        <f>K22+K40+K50</f>
        <v>28.990234519541779</v>
      </c>
      <c r="M22" s="39">
        <f>(L22*1000000/50000)/1000</f>
        <v>0.57980469039083549</v>
      </c>
      <c r="N22" s="40"/>
    </row>
    <row r="23" spans="1:17" ht="15" x14ac:dyDescent="0.3">
      <c r="B23">
        <v>0.23100000000000001</v>
      </c>
      <c r="C23">
        <v>0.23899999999999999</v>
      </c>
      <c r="D23" s="34">
        <f t="shared" si="2"/>
        <v>0.23499999999999999</v>
      </c>
      <c r="E23" s="34">
        <f t="shared" si="3"/>
        <v>0.1885</v>
      </c>
      <c r="F23" s="34">
        <f t="shared" ref="F23:F27" si="4">LOG(E23)</f>
        <v>-0.72468864545818834</v>
      </c>
      <c r="G23" s="35">
        <f t="shared" ref="G23:G27" si="5">(F23-$B$16)/$B$15</f>
        <v>4.479935721342785E-2</v>
      </c>
      <c r="H23" s="35">
        <f t="shared" ref="H23:H27" si="6">10^G23</f>
        <v>1.1086624980797748</v>
      </c>
      <c r="I23" s="36">
        <v>500</v>
      </c>
      <c r="J23" s="37">
        <f t="shared" ref="J23:J27" si="7">(H23*I23)</f>
        <v>554.33124903988744</v>
      </c>
      <c r="K23" s="37">
        <f t="shared" ref="K23:K27" si="8">(0.05*J23/1000)*1000</f>
        <v>27.716562451994374</v>
      </c>
      <c r="L23" s="38">
        <f>K23+K41+K51</f>
        <v>28.833959274340252</v>
      </c>
      <c r="M23" s="39">
        <f t="shared" ref="M23:M27" si="9">(L23*1000000/50000)/1000</f>
        <v>0.57667918548680508</v>
      </c>
      <c r="N23" s="40"/>
    </row>
    <row r="24" spans="1:17" ht="15" x14ac:dyDescent="0.3">
      <c r="B24">
        <v>0.23799999999999999</v>
      </c>
      <c r="C24">
        <v>0.245</v>
      </c>
      <c r="D24" s="34">
        <f t="shared" si="2"/>
        <v>0.24149999999999999</v>
      </c>
      <c r="E24" s="34">
        <f t="shared" si="3"/>
        <v>0.19500000000000001</v>
      </c>
      <c r="F24" s="34">
        <f t="shared" si="4"/>
        <v>-0.70996538863748193</v>
      </c>
      <c r="G24" s="35">
        <f t="shared" si="5"/>
        <v>5.9125666806344422E-2</v>
      </c>
      <c r="H24" s="35">
        <f t="shared" si="6"/>
        <v>1.1458444533297347</v>
      </c>
      <c r="I24" s="36">
        <v>500</v>
      </c>
      <c r="J24" s="37">
        <f t="shared" si="7"/>
        <v>572.92222666486737</v>
      </c>
      <c r="K24" s="37">
        <f t="shared" si="8"/>
        <v>28.646111333243368</v>
      </c>
      <c r="L24" s="38">
        <f t="shared" ref="L24:L27" si="10">K24+K42+K52</f>
        <v>29.843736772474564</v>
      </c>
      <c r="M24" s="39">
        <f t="shared" si="9"/>
        <v>0.59687473544949121</v>
      </c>
      <c r="N24" s="40"/>
    </row>
    <row r="25" spans="1:17" ht="15" x14ac:dyDescent="0.3">
      <c r="A25" s="8" t="s">
        <v>30</v>
      </c>
      <c r="B25">
        <v>0.21099999999999999</v>
      </c>
      <c r="C25">
        <v>0.21</v>
      </c>
      <c r="D25" s="34">
        <f t="shared" si="2"/>
        <v>0.21049999999999999</v>
      </c>
      <c r="E25" s="34">
        <f t="shared" si="3"/>
        <v>0.16399999999999998</v>
      </c>
      <c r="F25" s="34">
        <f t="shared" si="4"/>
        <v>-0.78515615195230215</v>
      </c>
      <c r="G25" s="35">
        <f t="shared" si="5"/>
        <v>-1.4037911530540502E-2</v>
      </c>
      <c r="H25" s="35">
        <f t="shared" si="6"/>
        <v>0.96819333459483892</v>
      </c>
      <c r="I25" s="36">
        <v>500</v>
      </c>
      <c r="J25" s="37">
        <f t="shared" si="7"/>
        <v>484.09666729741946</v>
      </c>
      <c r="K25" s="37">
        <f t="shared" si="8"/>
        <v>24.204833364870975</v>
      </c>
      <c r="L25" s="38">
        <f t="shared" si="10"/>
        <v>27.431014787648287</v>
      </c>
      <c r="M25" s="39">
        <f t="shared" si="9"/>
        <v>0.54862029575296567</v>
      </c>
      <c r="N25" s="40"/>
    </row>
    <row r="26" spans="1:17" ht="15" x14ac:dyDescent="0.3">
      <c r="B26">
        <v>0.20599999999999999</v>
      </c>
      <c r="C26">
        <v>0.20499999999999999</v>
      </c>
      <c r="D26" s="34">
        <f t="shared" si="2"/>
        <v>0.20549999999999999</v>
      </c>
      <c r="E26" s="34">
        <f t="shared" si="3"/>
        <v>0.15899999999999997</v>
      </c>
      <c r="F26" s="34">
        <f t="shared" si="4"/>
        <v>-0.79860287567954857</v>
      </c>
      <c r="G26" s="35">
        <f t="shared" si="5"/>
        <v>-2.7122104075224144E-2</v>
      </c>
      <c r="H26" s="35">
        <f t="shared" si="6"/>
        <v>0.93945913977347451</v>
      </c>
      <c r="I26" s="36">
        <v>500</v>
      </c>
      <c r="J26" s="37">
        <f t="shared" si="7"/>
        <v>469.72956988673724</v>
      </c>
      <c r="K26" s="37">
        <f t="shared" si="8"/>
        <v>23.486478494336865</v>
      </c>
      <c r="L26" s="38">
        <f t="shared" si="10"/>
        <v>26.951713212902689</v>
      </c>
      <c r="M26" s="39">
        <f t="shared" si="9"/>
        <v>0.53903426425805379</v>
      </c>
      <c r="N26" s="40"/>
    </row>
    <row r="27" spans="1:17" ht="15" x14ac:dyDescent="0.3">
      <c r="B27">
        <v>0.21</v>
      </c>
      <c r="C27">
        <v>0.20300000000000001</v>
      </c>
      <c r="D27" s="34">
        <f t="shared" si="2"/>
        <v>0.20650000000000002</v>
      </c>
      <c r="E27" s="34">
        <f t="shared" si="3"/>
        <v>0.16000000000000003</v>
      </c>
      <c r="F27" s="34">
        <f t="shared" si="4"/>
        <v>-0.7958800173440751</v>
      </c>
      <c r="G27" s="35">
        <f t="shared" si="5"/>
        <v>-2.4472655521369811E-2</v>
      </c>
      <c r="H27" s="35">
        <f t="shared" si="6"/>
        <v>0.94520790368192609</v>
      </c>
      <c r="I27" s="36">
        <v>500</v>
      </c>
      <c r="J27" s="37">
        <f t="shared" si="7"/>
        <v>472.60395184096302</v>
      </c>
      <c r="K27" s="37">
        <f t="shared" si="8"/>
        <v>23.630197592048152</v>
      </c>
      <c r="L27" s="38">
        <f t="shared" si="10"/>
        <v>26.558026955710048</v>
      </c>
      <c r="M27" s="39">
        <f t="shared" si="9"/>
        <v>0.53116053911420102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0.23200000000000001</v>
      </c>
      <c r="C31">
        <v>0.23899999999999999</v>
      </c>
      <c r="D31" s="34">
        <f t="shared" ref="D31:D36" si="11">AVERAGE(B31:C31)</f>
        <v>0.23549999999999999</v>
      </c>
      <c r="E31" s="34">
        <f t="shared" ref="E31:E36" si="12">D31-E$8</f>
        <v>0.189</v>
      </c>
      <c r="F31" s="34">
        <f>LOG(E31)</f>
        <v>-0.72353819582675583</v>
      </c>
      <c r="G31" s="35">
        <f>(F31-$B$16)/$B$15</f>
        <v>4.5918790080195448E-2</v>
      </c>
      <c r="H31" s="35">
        <f>10^G31</f>
        <v>1.111523860943171</v>
      </c>
      <c r="I31" s="36">
        <v>500</v>
      </c>
      <c r="J31" s="37">
        <f>(H31*I31)</f>
        <v>555.76193047158552</v>
      </c>
      <c r="K31" s="37">
        <f>(0.05*J31/1000)*1000</f>
        <v>27.788096523579277</v>
      </c>
      <c r="L31" s="38">
        <f>K31+K50</f>
        <v>28.313676857818979</v>
      </c>
      <c r="M31" s="39">
        <f>(L31*1000000/50000)/1000</f>
        <v>0.56627353715637962</v>
      </c>
      <c r="N31" s="43"/>
      <c r="Q31" s="11"/>
    </row>
    <row r="32" spans="1:17" ht="15" x14ac:dyDescent="0.3">
      <c r="B32">
        <v>0.23100000000000001</v>
      </c>
      <c r="C32">
        <v>0.23899999999999999</v>
      </c>
      <c r="D32" s="34">
        <f t="shared" si="11"/>
        <v>0.23499999999999999</v>
      </c>
      <c r="E32" s="34">
        <f t="shared" si="12"/>
        <v>0.1885</v>
      </c>
      <c r="F32" s="34">
        <f t="shared" ref="F32:F36" si="13">LOG(E32)</f>
        <v>-0.72468864545818834</v>
      </c>
      <c r="G32" s="35">
        <f t="shared" ref="G32:G36" si="14">(F32-$B$16)/$B$15</f>
        <v>4.479935721342785E-2</v>
      </c>
      <c r="H32" s="35">
        <f t="shared" ref="H32:H36" si="15">10^G32</f>
        <v>1.1086624980797748</v>
      </c>
      <c r="I32" s="36">
        <v>500</v>
      </c>
      <c r="J32" s="37">
        <f t="shared" ref="J32:J36" si="16">(H32*I32)</f>
        <v>554.33124903988744</v>
      </c>
      <c r="K32" s="37">
        <f t="shared" ref="K32:K36" si="17">(0.05*J32/1000)*1000</f>
        <v>27.716562451994374</v>
      </c>
      <c r="L32" s="38">
        <f>K32+K51</f>
        <v>28.270533590829665</v>
      </c>
      <c r="M32" s="39">
        <f t="shared" ref="M32:M36" si="18">(L32*1000000/50000)/1000</f>
        <v>0.56541067181659321</v>
      </c>
      <c r="N32" s="44"/>
      <c r="Q32" s="11"/>
    </row>
    <row r="33" spans="1:19" ht="15" x14ac:dyDescent="0.3">
      <c r="B33">
        <v>0.23799999999999999</v>
      </c>
      <c r="C33">
        <v>0.245</v>
      </c>
      <c r="D33" s="34">
        <f t="shared" si="11"/>
        <v>0.24149999999999999</v>
      </c>
      <c r="E33" s="34">
        <f t="shared" si="12"/>
        <v>0.19500000000000001</v>
      </c>
      <c r="F33" s="34">
        <f t="shared" si="13"/>
        <v>-0.70996538863748193</v>
      </c>
      <c r="G33" s="35">
        <f t="shared" si="14"/>
        <v>5.9125666806344422E-2</v>
      </c>
      <c r="H33" s="35">
        <f t="shared" si="15"/>
        <v>1.1458444533297347</v>
      </c>
      <c r="I33" s="36">
        <v>500</v>
      </c>
      <c r="J33" s="37">
        <f t="shared" si="16"/>
        <v>572.92222666486737</v>
      </c>
      <c r="K33" s="37">
        <f t="shared" si="17"/>
        <v>28.646111333243368</v>
      </c>
      <c r="L33" s="38">
        <f t="shared" ref="L33:L36" si="19">K33+K52</f>
        <v>29.209537016753956</v>
      </c>
      <c r="M33" s="39">
        <f t="shared" si="18"/>
        <v>0.58419074033507912</v>
      </c>
      <c r="N33" s="44"/>
      <c r="Q33" s="11"/>
    </row>
    <row r="34" spans="1:19" ht="15" x14ac:dyDescent="0.3">
      <c r="A34" s="8" t="s">
        <v>30</v>
      </c>
      <c r="B34">
        <v>0.21099999999999999</v>
      </c>
      <c r="C34">
        <v>0.21</v>
      </c>
      <c r="D34" s="34">
        <f t="shared" si="11"/>
        <v>0.21049999999999999</v>
      </c>
      <c r="E34" s="34">
        <f t="shared" si="12"/>
        <v>0.16399999999999998</v>
      </c>
      <c r="F34" s="34">
        <f t="shared" si="13"/>
        <v>-0.78515615195230215</v>
      </c>
      <c r="G34" s="35">
        <f t="shared" si="14"/>
        <v>-1.4037911530540502E-2</v>
      </c>
      <c r="H34" s="35">
        <f t="shared" si="15"/>
        <v>0.96819333459483892</v>
      </c>
      <c r="I34" s="36">
        <v>500</v>
      </c>
      <c r="J34" s="37">
        <f t="shared" si="16"/>
        <v>484.09666729741946</v>
      </c>
      <c r="K34" s="37">
        <f t="shared" si="17"/>
        <v>24.204833364870975</v>
      </c>
      <c r="L34" s="38">
        <f t="shared" si="19"/>
        <v>26.010733799667356</v>
      </c>
      <c r="M34" s="39">
        <f t="shared" si="18"/>
        <v>0.52021467599334714</v>
      </c>
      <c r="N34" s="44"/>
      <c r="Q34" s="11"/>
    </row>
    <row r="35" spans="1:19" ht="15" x14ac:dyDescent="0.3">
      <c r="B35">
        <v>0.20599999999999999</v>
      </c>
      <c r="C35">
        <v>0.20499999999999999</v>
      </c>
      <c r="D35" s="34">
        <f t="shared" si="11"/>
        <v>0.20549999999999999</v>
      </c>
      <c r="E35" s="34">
        <f t="shared" si="12"/>
        <v>0.15899999999999997</v>
      </c>
      <c r="F35" s="34">
        <f t="shared" si="13"/>
        <v>-0.79860287567954857</v>
      </c>
      <c r="G35" s="35">
        <f t="shared" si="14"/>
        <v>-2.7122104075224144E-2</v>
      </c>
      <c r="H35" s="35">
        <f t="shared" si="15"/>
        <v>0.93945913977347451</v>
      </c>
      <c r="I35" s="36">
        <v>500</v>
      </c>
      <c r="J35" s="37">
        <f t="shared" si="16"/>
        <v>469.72956988673724</v>
      </c>
      <c r="K35" s="37">
        <f t="shared" si="17"/>
        <v>23.486478494336865</v>
      </c>
      <c r="L35" s="38">
        <f t="shared" si="19"/>
        <v>25.274072054321721</v>
      </c>
      <c r="M35" s="39">
        <f t="shared" si="18"/>
        <v>0.50548144108643445</v>
      </c>
      <c r="N35" s="44"/>
      <c r="Q35" s="11"/>
      <c r="S35" s="11"/>
    </row>
    <row r="36" spans="1:19" ht="15" x14ac:dyDescent="0.3">
      <c r="B36">
        <v>0.21</v>
      </c>
      <c r="C36">
        <v>0.20300000000000001</v>
      </c>
      <c r="D36" s="34">
        <f t="shared" si="11"/>
        <v>0.20650000000000002</v>
      </c>
      <c r="E36" s="34">
        <f t="shared" si="12"/>
        <v>0.16000000000000003</v>
      </c>
      <c r="F36" s="34">
        <f t="shared" si="13"/>
        <v>-0.7958800173440751</v>
      </c>
      <c r="G36" s="35">
        <f t="shared" si="14"/>
        <v>-2.4472655521369811E-2</v>
      </c>
      <c r="H36" s="35">
        <f t="shared" si="15"/>
        <v>0.94520790368192609</v>
      </c>
      <c r="I36" s="36">
        <v>500</v>
      </c>
      <c r="J36" s="37">
        <f t="shared" si="16"/>
        <v>472.60395184096302</v>
      </c>
      <c r="K36" s="37">
        <f t="shared" si="17"/>
        <v>23.630197592048152</v>
      </c>
      <c r="L36" s="38">
        <f t="shared" si="19"/>
        <v>25.202280042324386</v>
      </c>
      <c r="M36" s="39">
        <f t="shared" si="18"/>
        <v>0.50404560084648775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0.122</v>
      </c>
      <c r="C40">
        <v>0.111</v>
      </c>
      <c r="D40" s="34">
        <f>AVERAGE(B40,C40)</f>
        <v>0.11649999999999999</v>
      </c>
      <c r="E40" s="34">
        <f t="shared" ref="E40:E45" si="20">D40-E$8</f>
        <v>6.9999999999999993E-2</v>
      </c>
      <c r="F40" s="34">
        <f t="shared" ref="F40:F45" si="21">LOG(E40)</f>
        <v>-1.1549019599857433</v>
      </c>
      <c r="G40" s="35">
        <f t="shared" ref="G40:G45" si="22">(F40-$B$16)/$B$15</f>
        <v>-0.37381516605214088</v>
      </c>
      <c r="H40" s="34">
        <f t="shared" ref="H40:H45" si="23">10^G40</f>
        <v>0.42284853857675075</v>
      </c>
      <c r="I40" s="48">
        <v>16</v>
      </c>
      <c r="J40" s="49">
        <f t="shared" ref="J40:J45" si="24">H40*I40</f>
        <v>6.7655766172280121</v>
      </c>
      <c r="K40" s="37">
        <f>(0.1*J40/1000)*1000</f>
        <v>0.6765576617228013</v>
      </c>
      <c r="L40" s="50">
        <f>K40*100/L22</f>
        <v>2.3337433205886842</v>
      </c>
      <c r="M40" s="51">
        <f>AVERAGE(L40:L42)</f>
        <v>2.1376155339383502</v>
      </c>
      <c r="N40" s="52">
        <f>STDEV(L40:L42)</f>
        <v>0.1901648261082487</v>
      </c>
      <c r="R40" s="11"/>
      <c r="S40" s="11"/>
    </row>
    <row r="41" spans="1:19" ht="15" x14ac:dyDescent="0.3">
      <c r="B41">
        <v>0.108</v>
      </c>
      <c r="C41">
        <v>0.10100000000000001</v>
      </c>
      <c r="D41" s="34">
        <f>AVERAGE(B41,C41)</f>
        <v>0.10450000000000001</v>
      </c>
      <c r="E41" s="34">
        <f t="shared" si="20"/>
        <v>5.800000000000001E-2</v>
      </c>
      <c r="F41" s="34">
        <f t="shared" si="21"/>
        <v>-1.2365720064370627</v>
      </c>
      <c r="G41" s="35">
        <f t="shared" si="22"/>
        <v>-0.45328334243306079</v>
      </c>
      <c r="H41" s="34">
        <f t="shared" si="23"/>
        <v>0.35214105219411634</v>
      </c>
      <c r="I41" s="48">
        <v>16</v>
      </c>
      <c r="J41" s="49">
        <f t="shared" si="24"/>
        <v>5.6342568351058615</v>
      </c>
      <c r="K41" s="37">
        <f t="shared" ref="K41:K45" si="25">(0.1*J41/1000)*1000</f>
        <v>0.56342568351058619</v>
      </c>
      <c r="L41" s="50">
        <f t="shared" ref="L41:L45" si="26">K41*100/L23</f>
        <v>1.9540350950415146</v>
      </c>
      <c r="M41" s="51"/>
      <c r="N41" s="52"/>
      <c r="R41" s="11"/>
      <c r="S41" s="11"/>
    </row>
    <row r="42" spans="1:19" s="24" customFormat="1" ht="15" x14ac:dyDescent="0.3">
      <c r="A42" s="8"/>
      <c r="B42">
        <v>0.11600000000000001</v>
      </c>
      <c r="C42">
        <v>0.108</v>
      </c>
      <c r="D42" s="34">
        <f>AVERAGE(B42,C42)</f>
        <v>0.112</v>
      </c>
      <c r="E42" s="34">
        <f t="shared" si="20"/>
        <v>6.5500000000000003E-2</v>
      </c>
      <c r="F42" s="34">
        <f t="shared" si="21"/>
        <v>-1.1837587000082168</v>
      </c>
      <c r="G42" s="35">
        <f t="shared" si="22"/>
        <v>-0.40189391224522852</v>
      </c>
      <c r="H42" s="34">
        <f t="shared" si="23"/>
        <v>0.3963748473253792</v>
      </c>
      <c r="I42" s="48">
        <v>16</v>
      </c>
      <c r="J42" s="49">
        <f t="shared" si="24"/>
        <v>6.3419975572060672</v>
      </c>
      <c r="K42" s="37">
        <f t="shared" si="25"/>
        <v>0.63419975572060672</v>
      </c>
      <c r="L42" s="50">
        <f t="shared" si="26"/>
        <v>2.1250681861848513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0.19400000000000001</v>
      </c>
      <c r="C43">
        <v>0.19900000000000001</v>
      </c>
      <c r="D43" s="34">
        <f t="shared" ref="D43:D45" si="27">AVERAGE(B43,C43)</f>
        <v>0.19650000000000001</v>
      </c>
      <c r="E43" s="34">
        <f t="shared" si="20"/>
        <v>0.15000000000000002</v>
      </c>
      <c r="F43" s="34">
        <f t="shared" si="21"/>
        <v>-0.82390874094431865</v>
      </c>
      <c r="G43" s="35">
        <f t="shared" si="22"/>
        <v>-5.1745709077472252E-2</v>
      </c>
      <c r="H43" s="34">
        <f t="shared" si="23"/>
        <v>0.88767561748808232</v>
      </c>
      <c r="I43" s="48">
        <v>16</v>
      </c>
      <c r="J43" s="49">
        <f t="shared" si="24"/>
        <v>14.202809879809317</v>
      </c>
      <c r="K43" s="37">
        <f t="shared" si="25"/>
        <v>1.4202809879809317</v>
      </c>
      <c r="L43" s="50">
        <f t="shared" si="26"/>
        <v>5.1776465397862701</v>
      </c>
      <c r="M43" s="51">
        <f>AVERAGE(L43:L45)</f>
        <v>5.5023708122146546</v>
      </c>
      <c r="N43" s="52">
        <f>STDEV(L43:L45)</f>
        <v>0.62654251422031759</v>
      </c>
      <c r="R43" s="11"/>
      <c r="S43" s="11"/>
    </row>
    <row r="44" spans="1:19" ht="15" x14ac:dyDescent="0.3">
      <c r="A44" s="53"/>
      <c r="B44">
        <v>0.23400000000000001</v>
      </c>
      <c r="C44">
        <v>0.215</v>
      </c>
      <c r="D44" s="34">
        <f t="shared" si="27"/>
        <v>0.22450000000000001</v>
      </c>
      <c r="E44" s="34">
        <f t="shared" si="20"/>
        <v>0.17799999999999999</v>
      </c>
      <c r="F44" s="34">
        <f t="shared" si="21"/>
        <v>-0.74957999769110606</v>
      </c>
      <c r="G44" s="35">
        <f t="shared" si="22"/>
        <v>2.0579089740160671E-2</v>
      </c>
      <c r="H44" s="34">
        <f t="shared" si="23"/>
        <v>1.0485257241131056</v>
      </c>
      <c r="I44" s="48">
        <v>16</v>
      </c>
      <c r="J44" s="49">
        <f t="shared" si="24"/>
        <v>16.77641158580969</v>
      </c>
      <c r="K44" s="37">
        <f t="shared" si="25"/>
        <v>1.6776411585809692</v>
      </c>
      <c r="L44" s="50">
        <f t="shared" si="26"/>
        <v>6.2246178761572235</v>
      </c>
      <c r="M44" s="51"/>
      <c r="N44" s="52"/>
    </row>
    <row r="45" spans="1:19" ht="15" x14ac:dyDescent="0.3">
      <c r="A45" s="54"/>
      <c r="B45">
        <v>0.20100000000000001</v>
      </c>
      <c r="C45">
        <v>0.17799999999999999</v>
      </c>
      <c r="D45" s="34">
        <f t="shared" si="27"/>
        <v>0.1895</v>
      </c>
      <c r="E45" s="34">
        <f t="shared" si="20"/>
        <v>0.14300000000000002</v>
      </c>
      <c r="F45" s="34">
        <f t="shared" si="21"/>
        <v>-0.84466396253493814</v>
      </c>
      <c r="G45" s="35">
        <f t="shared" si="22"/>
        <v>-7.1941358300857516E-2</v>
      </c>
      <c r="H45" s="34">
        <f t="shared" si="23"/>
        <v>0.84734182086603871</v>
      </c>
      <c r="I45" s="48">
        <v>16</v>
      </c>
      <c r="J45" s="49">
        <f t="shared" si="24"/>
        <v>13.557469133856619</v>
      </c>
      <c r="K45" s="37">
        <f t="shared" si="25"/>
        <v>1.3557469133856621</v>
      </c>
      <c r="L45" s="50">
        <f t="shared" si="26"/>
        <v>5.1048480207004712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9.8000000000000004E-2</v>
      </c>
      <c r="C50">
        <v>0.10299999999999999</v>
      </c>
      <c r="D50" s="34">
        <f t="shared" ref="D50:D52" si="28">AVERAGE(B50,C50)</f>
        <v>0.10050000000000001</v>
      </c>
      <c r="E50" s="34">
        <f t="shared" ref="E50:E55" si="29">D50-E$8</f>
        <v>5.4000000000000006E-2</v>
      </c>
      <c r="F50" s="34">
        <f t="shared" ref="F50:F55" si="30">LOG(E50)</f>
        <v>-1.2676062401770314</v>
      </c>
      <c r="G50" s="35">
        <f t="shared" ref="G50:G55" si="31">(F50-$B$16)/$B$15</f>
        <v>-0.4834808758967471</v>
      </c>
      <c r="H50" s="34">
        <f t="shared" ref="H50:H55" si="32">10^G50</f>
        <v>0.32848770889981455</v>
      </c>
      <c r="I50" s="48">
        <v>16</v>
      </c>
      <c r="J50" s="49">
        <f t="shared" ref="J50:J55" si="33">H50*I50</f>
        <v>5.2558033423970327</v>
      </c>
      <c r="K50" s="37">
        <f>(0.1*J50/1000)*1000</f>
        <v>0.5255803342397033</v>
      </c>
      <c r="L50" s="50">
        <f t="shared" ref="L50:L55" si="34">K50*100/L31</f>
        <v>1.8562772220611869</v>
      </c>
      <c r="M50" s="51">
        <f>AVERAGE(L50:L52)</f>
        <v>1.9149075740516714</v>
      </c>
      <c r="N50" s="52">
        <f>STDEV(L50:L52)</f>
        <v>5.3034126994638976E-2</v>
      </c>
      <c r="O50" s="10">
        <f>L50/L40</f>
        <v>0.79540762074594518</v>
      </c>
      <c r="P50" s="51">
        <f>AVERAGE(O50:O52)</f>
        <v>0.9019719144266175</v>
      </c>
      <c r="Q50" s="52">
        <f>STDEV(O50:O52)</f>
        <v>0.10382193402240435</v>
      </c>
      <c r="S50" s="11"/>
      <c r="T50" s="11"/>
    </row>
    <row r="51" spans="1:25" ht="15" x14ac:dyDescent="0.3">
      <c r="B51">
        <v>0.10100000000000001</v>
      </c>
      <c r="C51">
        <v>0.106</v>
      </c>
      <c r="D51" s="34">
        <f t="shared" si="28"/>
        <v>0.10350000000000001</v>
      </c>
      <c r="E51" s="34">
        <f t="shared" si="29"/>
        <v>5.7000000000000009E-2</v>
      </c>
      <c r="F51" s="34">
        <f t="shared" si="30"/>
        <v>-1.2441251443275085</v>
      </c>
      <c r="G51" s="35">
        <f t="shared" si="31"/>
        <v>-0.46063284350705785</v>
      </c>
      <c r="H51" s="34">
        <f t="shared" si="32"/>
        <v>0.34623196177205651</v>
      </c>
      <c r="I51" s="48">
        <v>16</v>
      </c>
      <c r="J51" s="49">
        <f t="shared" si="33"/>
        <v>5.5397113883529041</v>
      </c>
      <c r="K51" s="37">
        <f t="shared" ref="K51:K55" si="35">(0.1*J51/1000)*1000</f>
        <v>0.55397113883529048</v>
      </c>
      <c r="L51" s="50">
        <f t="shared" si="34"/>
        <v>1.9595354896838113</v>
      </c>
      <c r="M51" s="51"/>
      <c r="N51" s="52"/>
      <c r="O51" s="10">
        <f t="shared" ref="O51:O55" si="36">L51/L41</f>
        <v>1.0028148904061418</v>
      </c>
      <c r="P51" s="51"/>
      <c r="Q51" s="52"/>
      <c r="S51" s="11"/>
      <c r="T51" s="11"/>
    </row>
    <row r="52" spans="1:25" ht="15" x14ac:dyDescent="0.3">
      <c r="B52">
        <v>0.104</v>
      </c>
      <c r="C52">
        <v>0.105</v>
      </c>
      <c r="D52" s="34">
        <f t="shared" si="28"/>
        <v>0.1045</v>
      </c>
      <c r="E52" s="34">
        <f t="shared" si="29"/>
        <v>5.7999999999999996E-2</v>
      </c>
      <c r="F52" s="34">
        <f t="shared" si="30"/>
        <v>-1.2365720064370627</v>
      </c>
      <c r="G52" s="35">
        <f t="shared" si="31"/>
        <v>-0.45328334243306079</v>
      </c>
      <c r="H52" s="34">
        <f t="shared" si="32"/>
        <v>0.35214105219411634</v>
      </c>
      <c r="I52" s="48">
        <v>16</v>
      </c>
      <c r="J52" s="49">
        <f t="shared" si="33"/>
        <v>5.6342568351058615</v>
      </c>
      <c r="K52" s="37">
        <f t="shared" si="35"/>
        <v>0.56342568351058619</v>
      </c>
      <c r="L52" s="50">
        <f t="shared" si="34"/>
        <v>1.9289100104100159</v>
      </c>
      <c r="M52" s="51"/>
      <c r="N52" s="52"/>
      <c r="O52" s="10">
        <f t="shared" si="36"/>
        <v>0.90769323212776554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0.23200000000000001</v>
      </c>
      <c r="C53">
        <v>0.245</v>
      </c>
      <c r="D53" s="34">
        <f>AVERAGE(B53:C53)</f>
        <v>0.23849999999999999</v>
      </c>
      <c r="E53" s="34">
        <f t="shared" si="29"/>
        <v>0.192</v>
      </c>
      <c r="F53" s="34">
        <f t="shared" si="30"/>
        <v>-0.71669877129645043</v>
      </c>
      <c r="G53" s="35">
        <f t="shared" si="31"/>
        <v>5.2573819904897096E-2</v>
      </c>
      <c r="H53" s="34">
        <f t="shared" si="32"/>
        <v>1.128687771747739</v>
      </c>
      <c r="I53" s="48">
        <v>16</v>
      </c>
      <c r="J53" s="49">
        <f t="shared" si="33"/>
        <v>18.059004347963825</v>
      </c>
      <c r="K53" s="37">
        <f t="shared" si="35"/>
        <v>1.8059004347963825</v>
      </c>
      <c r="L53" s="50">
        <f t="shared" si="34"/>
        <v>6.9429046050960608</v>
      </c>
      <c r="M53" s="51">
        <f>AVERAGE(L53:L55)</f>
        <v>6.7511994052002677</v>
      </c>
      <c r="N53" s="52">
        <f>STDEV(L53:L55)</f>
        <v>0.44928836751814971</v>
      </c>
      <c r="O53" s="10">
        <f t="shared" si="36"/>
        <v>1.3409383108223258</v>
      </c>
      <c r="P53" s="51">
        <f>AVERAGE(O53:O55)</f>
        <v>1.2330514638172556</v>
      </c>
      <c r="Q53" s="52">
        <f>STDEV(O53:O55)</f>
        <v>0.10278583370488747</v>
      </c>
      <c r="S53" s="11"/>
      <c r="T53" s="11"/>
    </row>
    <row r="54" spans="1:25" ht="15" x14ac:dyDescent="0.3">
      <c r="A54" s="53"/>
      <c r="B54">
        <v>0.224</v>
      </c>
      <c r="C54">
        <v>0.249</v>
      </c>
      <c r="D54" s="34">
        <f>AVERAGE(B54:C54)</f>
        <v>0.23649999999999999</v>
      </c>
      <c r="E54" s="34">
        <f t="shared" si="29"/>
        <v>0.19</v>
      </c>
      <c r="F54" s="34">
        <f t="shared" si="30"/>
        <v>-0.72124639904717103</v>
      </c>
      <c r="G54" s="35">
        <f t="shared" si="31"/>
        <v>4.8148798738483982E-2</v>
      </c>
      <c r="H54" s="34">
        <f t="shared" si="32"/>
        <v>1.117245974990535</v>
      </c>
      <c r="I54" s="48">
        <v>16</v>
      </c>
      <c r="J54" s="49">
        <f t="shared" si="33"/>
        <v>17.87593559984856</v>
      </c>
      <c r="K54" s="37">
        <f t="shared" si="35"/>
        <v>1.787593559984856</v>
      </c>
      <c r="L54" s="50">
        <f t="shared" si="34"/>
        <v>7.0728355768819924</v>
      </c>
      <c r="M54" s="51"/>
      <c r="N54" s="52"/>
      <c r="O54" s="10">
        <f t="shared" si="36"/>
        <v>1.1362682364766168</v>
      </c>
      <c r="P54" s="51"/>
      <c r="Q54" s="52"/>
      <c r="S54" s="11"/>
      <c r="T54" s="11"/>
    </row>
    <row r="55" spans="1:25" ht="15" x14ac:dyDescent="0.3">
      <c r="A55" s="54"/>
      <c r="B55">
        <v>0.218</v>
      </c>
      <c r="C55">
        <v>0.20799999999999999</v>
      </c>
      <c r="D55" s="34">
        <f>AVERAGE(B55:C55)</f>
        <v>0.21299999999999999</v>
      </c>
      <c r="E55" s="34">
        <f t="shared" si="29"/>
        <v>0.16649999999999998</v>
      </c>
      <c r="F55" s="34">
        <f t="shared" si="30"/>
        <v>-0.7785857621576614</v>
      </c>
      <c r="G55" s="35">
        <f t="shared" si="31"/>
        <v>-7.6446631147564512E-3</v>
      </c>
      <c r="H55" s="34">
        <f t="shared" si="32"/>
        <v>0.98255153142264684</v>
      </c>
      <c r="I55" s="48">
        <v>16</v>
      </c>
      <c r="J55" s="49">
        <f t="shared" si="33"/>
        <v>15.720824502762349</v>
      </c>
      <c r="K55" s="37">
        <f t="shared" si="35"/>
        <v>1.5720824502762349</v>
      </c>
      <c r="L55" s="50">
        <f t="shared" si="34"/>
        <v>6.2378580336227509</v>
      </c>
      <c r="M55" s="51"/>
      <c r="N55" s="52"/>
      <c r="O55" s="10">
        <f t="shared" si="36"/>
        <v>1.221947844152824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0.9019719144266175</v>
      </c>
      <c r="O58" s="51">
        <f>Q50</f>
        <v>0.10382193402240435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1.2330514638172556</v>
      </c>
      <c r="O59" s="51">
        <f>Q53</f>
        <v>0.10278583370488747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2.1376155339383502</v>
      </c>
      <c r="C65" s="51">
        <f>N40</f>
        <v>0.1901648261082487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1.9149075740516714</v>
      </c>
      <c r="C66" s="51">
        <f>N50</f>
        <v>5.3034126994638976E-2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5.5023708122146546</v>
      </c>
      <c r="C67" s="51">
        <f>N43</f>
        <v>0.62654251422031759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6.7511994052002677</v>
      </c>
      <c r="C68" s="51">
        <f>N53</f>
        <v>0.44928836751814971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siGCK</vt:lpstr>
      <vt:lpstr>siKCNK16</vt:lpstr>
      <vt:lpstr>siPRC1</vt:lpstr>
      <vt:lpstr>siGCK!Zone_d_impression</vt:lpstr>
      <vt:lpstr>siKCNK16!Zone_d_impression</vt:lpstr>
      <vt:lpstr>siNTP!Zone_d_impression</vt:lpstr>
      <vt:lpstr>siPRC1!Zone_d_impression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cp:lastPrinted>2016-06-08T13:13:27Z</cp:lastPrinted>
  <dcterms:created xsi:type="dcterms:W3CDTF">2016-03-17T14:56:32Z</dcterms:created>
  <dcterms:modified xsi:type="dcterms:W3CDTF">2016-06-08T13:23:25Z</dcterms:modified>
</cp:coreProperties>
</file>