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"/>
    </mc:Choice>
  </mc:AlternateContent>
  <bookViews>
    <workbookView xWindow="0" yWindow="0" windowWidth="28800" windowHeight="11400"/>
  </bookViews>
  <sheets>
    <sheet name="Blank" sheetId="3" r:id="rId1"/>
    <sheet name="siNTP" sheetId="1" r:id="rId2"/>
    <sheet name="siGENE" sheetId="9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0" i="9" l="1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N2" i="3" s="1"/>
  <c r="I4" i="3"/>
  <c r="M2" i="3" l="1"/>
  <c r="M18" i="9" s="1"/>
  <c r="N18" i="9" s="1"/>
  <c r="M10" i="9"/>
  <c r="N10" i="9" s="1"/>
  <c r="M17" i="9"/>
  <c r="N17" i="9" s="1"/>
  <c r="M12" i="9"/>
  <c r="N12" i="9" s="1"/>
  <c r="M11" i="9"/>
  <c r="N11" i="9" s="1"/>
  <c r="M16" i="9"/>
  <c r="N16" i="9" s="1"/>
  <c r="M15" i="9"/>
  <c r="N15" i="9" s="1"/>
  <c r="M6" i="9"/>
  <c r="N6" i="9" s="1"/>
  <c r="O12" i="9" s="1"/>
  <c r="M13" i="9"/>
  <c r="N13" i="9" s="1"/>
  <c r="M12" i="1"/>
  <c r="N12" i="1" s="1"/>
  <c r="M13" i="1"/>
  <c r="N13" i="1" s="1"/>
  <c r="M16" i="1"/>
  <c r="N16" i="1" s="1"/>
  <c r="M17" i="1"/>
  <c r="N17" i="1" s="1"/>
  <c r="M4" i="1"/>
  <c r="N4" i="1" s="1"/>
  <c r="M7" i="1"/>
  <c r="N7" i="1" s="1"/>
  <c r="M8" i="1"/>
  <c r="N8" i="1" s="1"/>
  <c r="M10" i="1"/>
  <c r="N10" i="1" s="1"/>
  <c r="M2" i="1"/>
  <c r="N2" i="1" s="1"/>
  <c r="M19" i="1" l="1"/>
  <c r="N19" i="1" s="1"/>
  <c r="M6" i="1"/>
  <c r="N6" i="1" s="1"/>
  <c r="M7" i="9"/>
  <c r="N7" i="9" s="1"/>
  <c r="M9" i="1"/>
  <c r="N9" i="1" s="1"/>
  <c r="M11" i="1"/>
  <c r="N11" i="1" s="1"/>
  <c r="M3" i="1"/>
  <c r="N3" i="1" s="1"/>
  <c r="M2" i="9"/>
  <c r="N2" i="9" s="1"/>
  <c r="M5" i="9"/>
  <c r="N5" i="9" s="1"/>
  <c r="O11" i="9" s="1"/>
  <c r="M4" i="9"/>
  <c r="N4" i="9" s="1"/>
  <c r="M15" i="1"/>
  <c r="N15" i="1" s="1"/>
  <c r="M5" i="1"/>
  <c r="N5" i="1" s="1"/>
  <c r="O17" i="1" s="1"/>
  <c r="M18" i="1"/>
  <c r="N18" i="1" s="1"/>
  <c r="O18" i="1" s="1"/>
  <c r="M14" i="1"/>
  <c r="N14" i="1" s="1"/>
  <c r="O8" i="1" s="1"/>
  <c r="M8" i="9"/>
  <c r="N8" i="9" s="1"/>
  <c r="M14" i="9"/>
  <c r="N14" i="9" s="1"/>
  <c r="O14" i="9" s="1"/>
  <c r="M9" i="9"/>
  <c r="N9" i="9" s="1"/>
  <c r="O9" i="9" s="1"/>
  <c r="M19" i="9"/>
  <c r="N19" i="9" s="1"/>
  <c r="M3" i="9"/>
  <c r="N3" i="9" s="1"/>
  <c r="O15" i="9" s="1"/>
  <c r="O19" i="9"/>
  <c r="O10" i="9"/>
  <c r="O16" i="9"/>
  <c r="O18" i="9"/>
  <c r="O14" i="1"/>
  <c r="O16" i="1"/>
  <c r="O10" i="1"/>
  <c r="O13" i="1"/>
  <c r="O15" i="1"/>
  <c r="O19" i="1"/>
  <c r="O13" i="9" l="1"/>
  <c r="O11" i="1"/>
  <c r="O9" i="1"/>
  <c r="O8" i="9"/>
  <c r="O12" i="1"/>
  <c r="O17" i="9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<sst xmlns="http://schemas.openxmlformats.org/spreadsheetml/2006/main" count="194" uniqueCount="34">
  <si>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</si>
  <si>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</si>
  <si>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</si>
  <si>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</si>
  <si>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</si>
  <si>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</si>
  <si>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</si>
  <si>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</si>
  <si>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</si>
  <si>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</si>
  <si>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</si>
  <si>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</si>
  <si>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</si>
  <si>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</si>
  <si>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</si>
  <si>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</si>
  <si>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</si>
  <si>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</si>
  <si>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</si>
  <si>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</si>
  <si>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</si>
  <si>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</si>
  <si>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</si>
  <si>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</si>
  <si>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</si>
  <si>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</si>
  <si>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</si>
  <si>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</si>
  <si>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siGENE</t>
  </si>
  <si>
    <t>16.7 mM Glc</t>
  </si>
  <si>
    <t>0.5 mM Glc</t>
  </si>
  <si>
    <t>16.7 mM Glc + A</t>
  </si>
  <si>
    <t>Glc + A</t>
  </si>
  <si>
    <t>0.5 mM Glc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</si>
</sst>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-1.4319737898400122</c:v>
                </c:pt>
                <c:pt idx="1">
                  <c:v>-1.0233465336636616</c:v>
                </c:pt>
                <c:pt idx="2">
                  <c:v>-0.50360767409804041</c:v>
                </c:pt>
                <c:pt idx="3">
                  <c:v>1.4499495546434321E-2</c:v>
                </c:pt>
                <c:pt idx="4">
                  <c:v>0.24235104732965182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/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43257</v>
      </c>
      <c r="B2" s="4" t="s">
        <v>27</v>
      </c>
      <c r="C2" s="4" t="s">
        <v>28</v>
      </c>
      <c r="D2" s="4" t="s">
        <v>4</v>
      </c>
      <c r="E2" s="4">
        <v>0</v>
      </c>
      <c r="F2" s="4">
        <v>0.17131109999999999</v>
      </c>
      <c r="G2" s="4">
        <v>0.17494009999999999</v>
      </c>
      <c r="H2" s="4">
        <f t="shared" ref="H2:H7" si="0">AVERAGE(F2:G2)</f>
        <v>0.17312559999999999</v>
      </c>
      <c r="I2" s="4"/>
      <c r="J2" s="4"/>
      <c r="M2">
        <f>INTERCEPT($I$3:$I$7,$J$3:$J$7)</f>
        <v>-0.62712095490094333</v>
      </c>
      <c r="N2">
        <f>SLOPE($I$3:$I$7,$J$3:$J$7)</f>
        <v>0.93380089677034639</v>
      </c>
    </row>
    <row r="3" spans="1:14" x14ac:dyDescent="0.25">
      <c r="A3" s="5">
        <f>Blank!A$2</f>
        <v>43257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0.20432510000000001</v>
      </c>
      <c r="G3" s="4">
        <v>0.21589620000000001</v>
      </c>
      <c r="H3" s="4">
        <f t="shared" si="0"/>
        <v>0.21011065000000001</v>
      </c>
      <c r="I3" s="4">
        <f>LOG(H3-$H$2, 10)</f>
        <v>-1.4319737898400122</v>
      </c>
      <c r="J3" s="4">
        <f>LOG(E3/23, 10)</f>
        <v>-0.88460658129793046</v>
      </c>
    </row>
    <row r="4" spans="1:14" x14ac:dyDescent="0.25">
      <c r="A4" s="5">
        <f>Blank!A$2</f>
        <v>43257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0.27401690000000001</v>
      </c>
      <c r="G4" s="4">
        <v>0.26176670000000002</v>
      </c>
      <c r="H4" s="4">
        <f t="shared" si="0"/>
        <v>0.26789180000000001</v>
      </c>
      <c r="I4" s="4">
        <f t="shared" ref="I4:I7" si="1">LOG(H4-$H$2, 10)</f>
        <v>-1.0233465336636616</v>
      </c>
      <c r="J4" s="4">
        <f t="shared" ref="J4:J7" si="2">LOG(E4/23, 10)</f>
        <v>-0.37316887913897728</v>
      </c>
    </row>
    <row r="5" spans="1:14" x14ac:dyDescent="0.25">
      <c r="A5" s="5">
        <f>Blank!A$2</f>
        <v>43257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0.46057510000000002</v>
      </c>
      <c r="G5" s="4">
        <v>0.51289960000000001</v>
      </c>
      <c r="H5" s="4">
        <f t="shared" si="0"/>
        <v>0.48673735000000001</v>
      </c>
      <c r="I5" s="4">
        <f t="shared" si="1"/>
        <v>-0.50360767409804041</v>
      </c>
      <c r="J5" s="4">
        <f t="shared" si="2"/>
        <v>0.11248842805866237</v>
      </c>
    </row>
    <row r="6" spans="1:14" x14ac:dyDescent="0.25">
      <c r="A6" s="5">
        <f>Blank!A$2</f>
        <v>43257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1.280967</v>
      </c>
      <c r="G6" s="4">
        <v>1.133184</v>
      </c>
      <c r="H6" s="4">
        <f t="shared" si="0"/>
        <v>1.2070755</v>
      </c>
      <c r="I6" s="4">
        <f t="shared" si="1"/>
        <v>1.4499495546434321E-2</v>
      </c>
      <c r="J6" s="4">
        <f t="shared" si="2"/>
        <v>0.65530550328118731</v>
      </c>
    </row>
    <row r="7" spans="1:14" x14ac:dyDescent="0.25">
      <c r="A7" s="5">
        <f>Blank!A$2</f>
        <v>43257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1.891562</v>
      </c>
      <c r="G7" s="4">
        <v>1.949157</v>
      </c>
      <c r="H7" s="4">
        <f t="shared" si="0"/>
        <v>1.9203595</v>
      </c>
      <c r="I7" s="4">
        <f t="shared" si="1"/>
        <v>0.24235104732965182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" sqref="G2:H19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43257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19</v>
      </c>
      <c r="F2" s="1" t="s">
        <v>26</v>
      </c>
      <c r="G2" s="1" t="s">
        <v>29</v>
      </c>
      <c r="H2" s="1" t="s">
        <v>24</v>
      </c>
      <c r="I2" s="1">
        <v>0.9048581</v>
      </c>
      <c r="J2" s="1">
        <v>0.94324470000000005</v>
      </c>
      <c r="K2" s="1">
        <v>500</v>
      </c>
      <c r="L2" s="1">
        <f>50</f>
        <v>50</v>
      </c>
      <c r="M2" s="1">
        <f>10^((LOG(AVERAGE(I2:J2)-Blank!$H$2, 10)-Blank!$M$2)/Blank!$N$2) * K2</f>
        <v>1727.1367162845543</v>
      </c>
      <c r="N2" s="1">
        <f t="shared" ref="N2:N19" si="1">(L2/10^3 * M2)</f>
        <v>86.356835814227722</v>
      </c>
      <c r="O2" s="1"/>
    </row>
    <row r="3" spans="1:15" x14ac:dyDescent="0.25">
      <c r="A3" s="2">
        <f>Blank!A$2</f>
        <v>43257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19</v>
      </c>
      <c r="F3" s="1" t="s">
        <v>26</v>
      </c>
      <c r="G3" s="1" t="s">
        <v>29</v>
      </c>
      <c r="H3" s="1" t="s">
        <v>24</v>
      </c>
      <c r="I3" s="1">
        <v>0.84551410000000005</v>
      </c>
      <c r="J3" s="1">
        <v>0.82813380000000003</v>
      </c>
      <c r="K3" s="1">
        <v>500</v>
      </c>
      <c r="L3" s="1">
        <f>50</f>
        <v>50</v>
      </c>
      <c r="M3" s="1">
        <f>10^((LOG(AVERAGE(I3:J3)-Blank!$H$2, 10)-Blank!$M$2)/Blank!$N$2) * K3</f>
        <v>1513.2084186304503</v>
      </c>
      <c r="N3" s="1">
        <f t="shared" si="1"/>
        <v>75.660420931522523</v>
      </c>
      <c r="O3" s="1"/>
    </row>
    <row r="4" spans="1:15" x14ac:dyDescent="0.25">
      <c r="A4" s="2">
        <f>Blank!A$2</f>
        <v>43257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19</v>
      </c>
      <c r="F4" s="1" t="s">
        <v>26</v>
      </c>
      <c r="G4" s="1" t="s">
        <v>29</v>
      </c>
      <c r="H4" s="1" t="s">
        <v>24</v>
      </c>
      <c r="I4" s="1">
        <v>0.47709410000000002</v>
      </c>
      <c r="J4" s="1">
        <v>0.4743849</v>
      </c>
      <c r="K4" s="1">
        <v>500</v>
      </c>
      <c r="L4" s="1">
        <f>50</f>
        <v>50</v>
      </c>
      <c r="M4" s="1">
        <f>10^((LOG(AVERAGE(I4:J4)-Blank!$H$2, 10)-Blank!$M$2)/Blank!$N$2) * K4</f>
        <v>652.58468130237418</v>
      </c>
      <c r="N4" s="1">
        <f t="shared" si="1"/>
        <v>32.629234065118709</v>
      </c>
      <c r="O4" s="1"/>
    </row>
    <row r="5" spans="1:15" x14ac:dyDescent="0.25">
      <c r="A5" s="2">
        <f>Blank!A$2</f>
        <v>43257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19</v>
      </c>
      <c r="F5" s="1" t="s">
        <v>26</v>
      </c>
      <c r="G5" s="1" t="s">
        <v>31</v>
      </c>
      <c r="H5" s="1" t="s">
        <v>32</v>
      </c>
      <c r="I5" s="1">
        <v>0.32545099999999999</v>
      </c>
      <c r="J5" s="1">
        <v>0.33054600000000001</v>
      </c>
      <c r="K5" s="1">
        <v>500</v>
      </c>
      <c r="L5" s="1">
        <f>50</f>
        <v>50</v>
      </c>
      <c r="M5" s="1">
        <f>10^((LOG(AVERAGE(I5:J5)-Blank!$H$2, 10)-Blank!$M$2)/Blank!$N$2) * K5</f>
        <v>318.49305685843473</v>
      </c>
      <c r="N5" s="1">
        <f t="shared" si="1"/>
        <v>15.924652842921738</v>
      </c>
      <c r="O5" s="1"/>
    </row>
    <row r="6" spans="1:15" x14ac:dyDescent="0.25">
      <c r="A6" s="2">
        <f>Blank!A$2</f>
        <v>43257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19</v>
      </c>
      <c r="F6" s="1" t="s">
        <v>26</v>
      </c>
      <c r="G6" s="1" t="s">
        <v>31</v>
      </c>
      <c r="H6" s="1" t="s">
        <v>32</v>
      </c>
      <c r="I6" s="1">
        <v>0.41799199999999997</v>
      </c>
      <c r="J6" s="1">
        <v>0.38278430000000002</v>
      </c>
      <c r="K6" s="1">
        <v>500</v>
      </c>
      <c r="L6" s="1">
        <f>50</f>
        <v>50</v>
      </c>
      <c r="M6" s="1">
        <f>10^((LOG(AVERAGE(I6:J6)-Blank!$H$2, 10)-Blank!$M$2)/Blank!$N$2) * K6</f>
        <v>480.24147685509934</v>
      </c>
      <c r="N6" s="1">
        <f t="shared" si="1"/>
        <v>24.012073842754969</v>
      </c>
      <c r="O6" s="1"/>
    </row>
    <row r="7" spans="1:15" x14ac:dyDescent="0.25">
      <c r="A7" s="2">
        <f>Blank!A$2</f>
        <v>43257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19</v>
      </c>
      <c r="F7" s="1" t="s">
        <v>26</v>
      </c>
      <c r="G7" s="1" t="s">
        <v>31</v>
      </c>
      <c r="H7" s="1" t="s">
        <v>32</v>
      </c>
      <c r="I7" s="1">
        <v>0.4046631</v>
      </c>
      <c r="J7" s="1">
        <v>0.41475919999999999</v>
      </c>
      <c r="K7" s="1">
        <v>500</v>
      </c>
      <c r="L7" s="1">
        <f>50</f>
        <v>50</v>
      </c>
      <c r="M7" s="1">
        <f>10^((LOG(AVERAGE(I7:J7)-Blank!$H$2, 10)-Blank!$M$2)/Blank!$N$2) * K7</f>
        <v>501.369379258484</v>
      </c>
      <c r="N7" s="1">
        <f t="shared" si="1"/>
        <v>25.0684689629242</v>
      </c>
      <c r="O7" s="1"/>
    </row>
    <row r="8" spans="1:15" x14ac:dyDescent="0.25">
      <c r="A8" s="5">
        <f>Blank!A$2</f>
        <v>43257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5</v>
      </c>
      <c r="F8" t="s">
        <v>26</v>
      </c>
      <c r="G8" t="s">
        <v>30</v>
      </c>
      <c r="H8" t="s">
        <v>24</v>
      </c>
      <c r="I8">
        <v>0.3388717</v>
      </c>
      <c r="J8">
        <v>0.32148369999999998</v>
      </c>
      <c r="K8">
        <v>16</v>
      </c>
      <c r="L8">
        <v>100</v>
      </c>
      <c r="M8" s="4">
        <f>10^((LOG(AVERAGE(I8:J8)-Blank!$H$2, 10)-Blank!$M$2)/Blank!$N$2) * K8</f>
        <v>10.345427951219763</v>
      </c>
      <c r="N8">
        <f t="shared" si="1"/>
        <v>1.0345427951219763</v>
      </c>
      <c r="O8">
        <f t="shared" ref="O8:O13" si="2">N8/(N2+N8+N14) * 100</f>
        <v>1.1679162347078129</v>
      </c>
    </row>
    <row r="9" spans="1:15" x14ac:dyDescent="0.25">
      <c r="A9" s="5">
        <f>Blank!A$2</f>
        <v>43257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5</v>
      </c>
      <c r="F9" t="s">
        <v>26</v>
      </c>
      <c r="G9" t="s">
        <v>30</v>
      </c>
      <c r="H9" t="s">
        <v>24</v>
      </c>
      <c r="I9">
        <v>0.35027330000000001</v>
      </c>
      <c r="J9">
        <v>0.2672312</v>
      </c>
      <c r="K9">
        <v>16</v>
      </c>
      <c r="L9">
        <v>100</v>
      </c>
      <c r="M9" s="4">
        <f>10^((LOG(AVERAGE(I9:J9)-Blank!$H$2, 10)-Blank!$M$2)/Blank!$N$2) * K9</f>
        <v>8.8416641052789249</v>
      </c>
      <c r="N9">
        <f t="shared" si="1"/>
        <v>0.88416641052789258</v>
      </c>
      <c r="O9">
        <f t="shared" si="2"/>
        <v>1.1460424443826798</v>
      </c>
    </row>
    <row r="10" spans="1:15" x14ac:dyDescent="0.25">
      <c r="A10" s="5">
        <f>Blank!A$2</f>
        <v>43257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5</v>
      </c>
      <c r="F10" t="s">
        <v>26</v>
      </c>
      <c r="G10" t="s">
        <v>30</v>
      </c>
      <c r="H10" t="s">
        <v>24</v>
      </c>
      <c r="I10">
        <v>0.36398799999999998</v>
      </c>
      <c r="J10">
        <v>0.34701670000000001</v>
      </c>
      <c r="K10">
        <v>16</v>
      </c>
      <c r="L10">
        <v>100</v>
      </c>
      <c r="M10" s="4">
        <f>10^((LOG(AVERAGE(I10:J10)-Blank!$H$2, 10)-Blank!$M$2)/Blank!$N$2) * K10</f>
        <v>12.141627521132916</v>
      </c>
      <c r="N10">
        <f t="shared" si="1"/>
        <v>1.2141627521132916</v>
      </c>
      <c r="O10">
        <f t="shared" si="2"/>
        <v>3.4855631911042351</v>
      </c>
    </row>
    <row r="11" spans="1:15" x14ac:dyDescent="0.25">
      <c r="A11" s="5">
        <f>Blank!A$2</f>
        <v>43257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5</v>
      </c>
      <c r="F11" t="s">
        <v>26</v>
      </c>
      <c r="G11" t="s">
        <v>33</v>
      </c>
      <c r="H11" t="s">
        <v>32</v>
      </c>
      <c r="I11">
        <v>0.30241410000000002</v>
      </c>
      <c r="J11">
        <v>0.3384064</v>
      </c>
      <c r="K11">
        <v>16</v>
      </c>
      <c r="L11">
        <v>100</v>
      </c>
      <c r="M11" s="4">
        <f>10^((LOG(AVERAGE(I11:J11)-Blank!$H$2, 10)-Blank!$M$2)/Blank!$N$2) * K11</f>
        <v>9.6579573714662477</v>
      </c>
      <c r="N11">
        <f t="shared" si="1"/>
        <v>0.96579573714662481</v>
      </c>
      <c r="O11">
        <f t="shared" si="2"/>
        <v>4.4709123339459724</v>
      </c>
    </row>
    <row r="12" spans="1:15" x14ac:dyDescent="0.25">
      <c r="A12" s="5">
        <f>Blank!A$2</f>
        <v>43257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5</v>
      </c>
      <c r="F12" t="s">
        <v>26</v>
      </c>
      <c r="G12" t="s">
        <v>33</v>
      </c>
      <c r="H12" t="s">
        <v>32</v>
      </c>
      <c r="I12">
        <v>0.29688639999999999</v>
      </c>
      <c r="J12">
        <v>0.34128579999999997</v>
      </c>
      <c r="K12">
        <v>16</v>
      </c>
      <c r="L12">
        <v>100</v>
      </c>
      <c r="M12" s="4">
        <f>10^((LOG(AVERAGE(I12:J12)-Blank!$H$2, 10)-Blank!$M$2)/Blank!$N$2) * K12</f>
        <v>9.5650025571949726</v>
      </c>
      <c r="N12">
        <f t="shared" si="1"/>
        <v>0.95650025571949726</v>
      </c>
      <c r="O12">
        <f t="shared" si="2"/>
        <v>3.2645488952598898</v>
      </c>
    </row>
    <row r="13" spans="1:15" x14ac:dyDescent="0.25">
      <c r="A13" s="5">
        <f>Blank!A$2</f>
        <v>43257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5</v>
      </c>
      <c r="F13" t="s">
        <v>26</v>
      </c>
      <c r="G13" t="s">
        <v>33</v>
      </c>
      <c r="H13" t="s">
        <v>32</v>
      </c>
      <c r="I13">
        <v>0.31960640000000001</v>
      </c>
      <c r="J13">
        <v>0.39791029999999999</v>
      </c>
      <c r="K13">
        <v>16</v>
      </c>
      <c r="L13">
        <v>100</v>
      </c>
      <c r="M13" s="4">
        <f>10^((LOG(AVERAGE(I13:J13)-Blank!$H$2, 10)-Blank!$M$2)/Blank!$N$2) * K13</f>
        <v>12.373906967432585</v>
      </c>
      <c r="N13">
        <f t="shared" si="1"/>
        <v>1.2373906967432586</v>
      </c>
      <c r="O13">
        <f t="shared" si="2"/>
        <v>3.8762129441746604</v>
      </c>
    </row>
    <row r="14" spans="1:15" x14ac:dyDescent="0.25">
      <c r="A14" s="2">
        <f>Blank!A$2</f>
        <v>43257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6</v>
      </c>
      <c r="F14" s="1" t="s">
        <v>26</v>
      </c>
      <c r="G14" s="1" t="s">
        <v>29</v>
      </c>
      <c r="H14" s="1" t="s">
        <v>24</v>
      </c>
      <c r="I14" s="1">
        <v>0.3299955</v>
      </c>
      <c r="J14" s="1">
        <v>0.3739015</v>
      </c>
      <c r="K14" s="1">
        <v>16</v>
      </c>
      <c r="L14" s="1">
        <v>100</v>
      </c>
      <c r="M14" s="1">
        <f>10^((LOG(AVERAGE(I14:J14)-Blank!$H$2, 10)-Blank!$M$2)/Blank!$N$2) * K14</f>
        <v>11.888435313928118</v>
      </c>
      <c r="N14" s="1">
        <f t="shared" si="1"/>
        <v>1.1888435313928118</v>
      </c>
      <c r="O14" s="1">
        <f t="shared" ref="O14:O19" si="3">N14/(N2+N14) * 100</f>
        <v>1.3579693941255409</v>
      </c>
    </row>
    <row r="15" spans="1:15" x14ac:dyDescent="0.25">
      <c r="A15" s="2">
        <f>Blank!A$2</f>
        <v>43257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6</v>
      </c>
      <c r="F15" s="1" t="s">
        <v>26</v>
      </c>
      <c r="G15" s="1" t="s">
        <v>29</v>
      </c>
      <c r="H15" s="1" t="s">
        <v>24</v>
      </c>
      <c r="I15" s="1">
        <v>0.26299479999999997</v>
      </c>
      <c r="J15" s="1">
        <v>0.27356970000000003</v>
      </c>
      <c r="K15" s="1">
        <v>16</v>
      </c>
      <c r="L15" s="1">
        <v>100</v>
      </c>
      <c r="M15" s="1">
        <f>10^((LOG(AVERAGE(I15:J15)-Blank!$H$2, 10)-Blank!$M$2)/Blank!$N$2) * K15</f>
        <v>6.0494711556317666</v>
      </c>
      <c r="N15" s="1">
        <f t="shared" si="1"/>
        <v>0.60494711556317671</v>
      </c>
      <c r="O15" s="1">
        <f t="shared" si="3"/>
        <v>0.79321339561317872</v>
      </c>
    </row>
    <row r="16" spans="1:15" x14ac:dyDescent="0.25">
      <c r="A16" s="2">
        <f>Blank!A$2</f>
        <v>43257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6</v>
      </c>
      <c r="F16" s="1" t="s">
        <v>26</v>
      </c>
      <c r="G16" s="1" t="s">
        <v>29</v>
      </c>
      <c r="H16" s="1" t="s">
        <v>24</v>
      </c>
      <c r="I16" s="1">
        <v>0.32744040000000002</v>
      </c>
      <c r="J16" s="1">
        <v>0.32045319999999999</v>
      </c>
      <c r="K16" s="1">
        <v>16</v>
      </c>
      <c r="L16" s="1">
        <v>100</v>
      </c>
      <c r="M16" s="1">
        <f>10^((LOG(AVERAGE(I16:J16)-Blank!$H$2, 10)-Blank!$M$2)/Blank!$N$2) * K16</f>
        <v>9.9065109823964708</v>
      </c>
      <c r="N16" s="1">
        <f t="shared" si="1"/>
        <v>0.99065109823964714</v>
      </c>
      <c r="O16" s="1">
        <f t="shared" si="3"/>
        <v>2.9466224926887561</v>
      </c>
    </row>
    <row r="17" spans="1:15" x14ac:dyDescent="0.25">
      <c r="A17" s="2">
        <f>Blank!A$2</f>
        <v>43257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6</v>
      </c>
      <c r="F17" s="1" t="s">
        <v>26</v>
      </c>
      <c r="G17" s="1" t="s">
        <v>31</v>
      </c>
      <c r="H17" s="1" t="s">
        <v>32</v>
      </c>
      <c r="I17" s="1">
        <v>0.82464230000000005</v>
      </c>
      <c r="J17" s="1">
        <v>0.81545319999999999</v>
      </c>
      <c r="K17" s="1">
        <v>16</v>
      </c>
      <c r="L17" s="1">
        <v>100</v>
      </c>
      <c r="M17" s="1">
        <f>10^((LOG(AVERAGE(I17:J17)-Blank!$H$2, 10)-Blank!$M$2)/Blank!$N$2) * K17</f>
        <v>47.113110834727344</v>
      </c>
      <c r="N17" s="1">
        <f t="shared" si="1"/>
        <v>4.7113110834727348</v>
      </c>
      <c r="O17" s="1">
        <f t="shared" si="3"/>
        <v>22.830584024459949</v>
      </c>
    </row>
    <row r="18" spans="1:15" x14ac:dyDescent="0.25">
      <c r="A18" s="2">
        <f>Blank!A$2</f>
        <v>43257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6</v>
      </c>
      <c r="F18" s="1" t="s">
        <v>26</v>
      </c>
      <c r="G18" s="1" t="s">
        <v>31</v>
      </c>
      <c r="H18" s="1" t="s">
        <v>32</v>
      </c>
      <c r="I18" s="1">
        <v>0.78054979999999996</v>
      </c>
      <c r="J18" s="1">
        <v>0.76175890000000002</v>
      </c>
      <c r="K18" s="1">
        <v>16</v>
      </c>
      <c r="L18" s="1">
        <v>100</v>
      </c>
      <c r="M18" s="1">
        <f>10^((LOG(AVERAGE(I18:J18)-Blank!$H$2, 10)-Blank!$M$2)/Blank!$N$2) * K18</f>
        <v>43.310408378596549</v>
      </c>
      <c r="N18" s="1">
        <f t="shared" si="1"/>
        <v>4.3310408378596552</v>
      </c>
      <c r="O18" s="1">
        <f t="shared" si="3"/>
        <v>15.280751204178298</v>
      </c>
    </row>
    <row r="19" spans="1:15" x14ac:dyDescent="0.25">
      <c r="A19" s="2">
        <f>Blank!A$2</f>
        <v>43257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6</v>
      </c>
      <c r="F19" s="1" t="s">
        <v>26</v>
      </c>
      <c r="G19" s="1" t="s">
        <v>31</v>
      </c>
      <c r="H19" s="1" t="s">
        <v>32</v>
      </c>
      <c r="I19" s="1">
        <v>1.05976</v>
      </c>
      <c r="J19" s="1">
        <v>0.81116129999999997</v>
      </c>
      <c r="K19" s="1">
        <v>16</v>
      </c>
      <c r="L19" s="1">
        <v>100</v>
      </c>
      <c r="M19" s="1">
        <f>10^((LOG(AVERAGE(I19:J19)-Blank!$H$2, 10)-Blank!$M$2)/Blank!$N$2) * K19</f>
        <v>56.168111162728231</v>
      </c>
      <c r="N19" s="1">
        <f t="shared" si="1"/>
        <v>5.6168111162728236</v>
      </c>
      <c r="O19" s="1">
        <f t="shared" si="3"/>
        <v>18.304578292184857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" sqref="G2:H19"/>
    </sheetView>
  </sheetViews>
  <sheetFormatPr baseColWidth="10" defaultRowHeight="15" x14ac:dyDescent="0.25"/>
  <cols>
    <col min="1" max="2" width="11.42578125" customWidth="1"/>
    <col min="3" max="3" width="15" customWidth="1"/>
    <col min="4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43257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RIGHT(CELL("nomfichier",A7),LEN(CELL("nomfichier",A7))-SEARCH("]",CELL("nomfichier",A7)))</f>
        <v>siGENE</v>
      </c>
      <c r="E2" s="1" t="s">
        <v>19</v>
      </c>
      <c r="F2" s="1" t="s">
        <v>20</v>
      </c>
      <c r="G2" s="1" t="s">
        <v>29</v>
      </c>
      <c r="H2" s="1" t="s">
        <v>24</v>
      </c>
      <c r="I2" s="1">
        <v>0.27928570000000003</v>
      </c>
      <c r="J2" s="1">
        <v>0.298184</v>
      </c>
      <c r="K2" s="1">
        <v>500</v>
      </c>
      <c r="L2" s="1">
        <f>50</f>
        <v>50</v>
      </c>
      <c r="M2" s="1">
        <f>10^((LOG(AVERAGE(I2:J2)-Blank!$H$2, 10)-Blank!$M$2)/Blank!$N$2) * K2</f>
        <v>232.87080372871</v>
      </c>
      <c r="N2" s="1">
        <f t="shared" ref="N2:N19" si="1">(L2/10^3 * M2)</f>
        <v>11.643540186435501</v>
      </c>
      <c r="O2" s="1"/>
    </row>
    <row r="3" spans="1:15" x14ac:dyDescent="0.25">
      <c r="A3" s="2">
        <f>Blank!A$2</f>
        <v>43257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19</v>
      </c>
      <c r="F3" s="1" t="s">
        <v>20</v>
      </c>
      <c r="G3" s="1" t="s">
        <v>29</v>
      </c>
      <c r="H3" s="1" t="s">
        <v>24</v>
      </c>
      <c r="I3" s="1">
        <v>0.59304579999999996</v>
      </c>
      <c r="J3" s="1">
        <v>0.58540530000000002</v>
      </c>
      <c r="K3" s="1">
        <v>500</v>
      </c>
      <c r="L3" s="1">
        <f>50</f>
        <v>50</v>
      </c>
      <c r="M3" s="1">
        <f>10^((LOG(AVERAGE(I3:J3)-Blank!$H$2, 10)-Blank!$M$2)/Blank!$N$2) * K3</f>
        <v>917.80552155967678</v>
      </c>
      <c r="N3" s="1">
        <f t="shared" si="1"/>
        <v>45.890276077983842</v>
      </c>
      <c r="O3" s="1"/>
    </row>
    <row r="4" spans="1:15" x14ac:dyDescent="0.25">
      <c r="A4" s="2">
        <f>Blank!A$2</f>
        <v>43257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19</v>
      </c>
      <c r="F4" s="1" t="s">
        <v>20</v>
      </c>
      <c r="G4" s="1" t="s">
        <v>29</v>
      </c>
      <c r="H4" s="1" t="s">
        <v>24</v>
      </c>
      <c r="I4" s="1">
        <v>0.2982032</v>
      </c>
      <c r="J4" s="1">
        <v>0.30766870000000002</v>
      </c>
      <c r="K4" s="1">
        <v>500</v>
      </c>
      <c r="L4" s="1">
        <f>50</f>
        <v>50</v>
      </c>
      <c r="M4" s="1">
        <f>10^((LOG(AVERAGE(I4:J4)-Blank!$H$2, 10)-Blank!$M$2)/Blank!$N$2) * K4</f>
        <v>263.63243332551366</v>
      </c>
      <c r="N4" s="1">
        <f t="shared" si="1"/>
        <v>13.181621666275683</v>
      </c>
      <c r="O4" s="1"/>
    </row>
    <row r="5" spans="1:15" x14ac:dyDescent="0.25">
      <c r="A5" s="2">
        <f>Blank!A$2</f>
        <v>43257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19</v>
      </c>
      <c r="F5" s="1" t="s">
        <v>20</v>
      </c>
      <c r="G5" s="1" t="s">
        <v>31</v>
      </c>
      <c r="H5" s="1" t="s">
        <v>32</v>
      </c>
      <c r="I5" s="1">
        <v>0.2879813</v>
      </c>
      <c r="J5" s="1">
        <v>0.38108959999999997</v>
      </c>
      <c r="K5" s="1">
        <v>500</v>
      </c>
      <c r="L5" s="1">
        <f>50</f>
        <v>50</v>
      </c>
      <c r="M5" s="1">
        <f>10^((LOG(AVERAGE(I5:J5)-Blank!$H$2, 10)-Blank!$M$2)/Blank!$N$2) * K5</f>
        <v>332.91043784981389</v>
      </c>
      <c r="N5" s="1">
        <f t="shared" si="1"/>
        <v>16.645521892490695</v>
      </c>
      <c r="O5" s="1"/>
    </row>
    <row r="6" spans="1:15" x14ac:dyDescent="0.25">
      <c r="A6" s="2">
        <f>Blank!A$2</f>
        <v>43257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19</v>
      </c>
      <c r="F6" s="1" t="s">
        <v>20</v>
      </c>
      <c r="G6" s="1" t="s">
        <v>31</v>
      </c>
      <c r="H6" s="1" t="s">
        <v>32</v>
      </c>
      <c r="I6" s="1">
        <v>0.267654</v>
      </c>
      <c r="J6" s="1">
        <v>0.25242189999999998</v>
      </c>
      <c r="K6" s="1">
        <v>500</v>
      </c>
      <c r="L6" s="1">
        <f>50</f>
        <v>50</v>
      </c>
      <c r="M6" s="1">
        <f>10^((LOG(AVERAGE(I6:J6)-Blank!$H$2, 10)-Blank!$M$2)/Blank!$N$2) * K6</f>
        <v>171.56142078265458</v>
      </c>
      <c r="N6" s="1">
        <f t="shared" si="1"/>
        <v>8.5780710391327286</v>
      </c>
      <c r="O6" s="1"/>
    </row>
    <row r="7" spans="1:15" x14ac:dyDescent="0.25">
      <c r="A7" s="2">
        <f>Blank!A$2</f>
        <v>43257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19</v>
      </c>
      <c r="F7" s="1" t="s">
        <v>20</v>
      </c>
      <c r="G7" s="1" t="s">
        <v>31</v>
      </c>
      <c r="H7" s="1" t="s">
        <v>32</v>
      </c>
      <c r="I7" s="1">
        <v>0.33135920000000002</v>
      </c>
      <c r="J7" s="1">
        <v>0.25905220000000001</v>
      </c>
      <c r="K7" s="1">
        <v>500</v>
      </c>
      <c r="L7" s="1">
        <f>50</f>
        <v>50</v>
      </c>
      <c r="M7" s="1">
        <f>10^((LOG(AVERAGE(I7:J7)-Blank!$H$2, 10)-Blank!$M$2)/Blank!$N$2) * K7</f>
        <v>246.85623179482928</v>
      </c>
      <c r="N7" s="1">
        <f t="shared" si="1"/>
        <v>12.342811589741466</v>
      </c>
      <c r="O7" s="1"/>
    </row>
    <row r="8" spans="1:15" x14ac:dyDescent="0.25">
      <c r="A8" s="5">
        <f>Blank!A$2</f>
        <v>43257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5</v>
      </c>
      <c r="F8" t="s">
        <v>20</v>
      </c>
      <c r="G8" t="s">
        <v>30</v>
      </c>
      <c r="H8" t="s">
        <v>24</v>
      </c>
      <c r="I8">
        <v>0.263797</v>
      </c>
      <c r="J8">
        <v>0.34500940000000002</v>
      </c>
      <c r="K8">
        <v>16</v>
      </c>
      <c r="L8">
        <v>100</v>
      </c>
      <c r="M8" s="4">
        <f>10^((LOG(AVERAGE(I8:J8)-Blank!$H$2, 10)-Blank!$M$2)/Blank!$N$2) * K8</f>
        <v>8.5383935856505548</v>
      </c>
      <c r="N8">
        <f t="shared" si="1"/>
        <v>0.85383935856505555</v>
      </c>
      <c r="O8">
        <f t="shared" ref="O8:O13" si="2">N8/(N2+N8+N14) * 100</f>
        <v>6.3161489378582223</v>
      </c>
    </row>
    <row r="9" spans="1:15" x14ac:dyDescent="0.25">
      <c r="A9" s="5">
        <f>Blank!A$2</f>
        <v>43257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5</v>
      </c>
      <c r="F9" t="s">
        <v>20</v>
      </c>
      <c r="G9" t="s">
        <v>30</v>
      </c>
      <c r="H9" t="s">
        <v>24</v>
      </c>
      <c r="I9">
        <v>0.22956480000000001</v>
      </c>
      <c r="J9">
        <v>0.246757</v>
      </c>
      <c r="K9">
        <v>16</v>
      </c>
      <c r="L9">
        <v>100</v>
      </c>
      <c r="M9" s="4">
        <f>10^((LOG(AVERAGE(I9:J9)-Blank!$H$2, 10)-Blank!$M$2)/Blank!$N$2) * K9</f>
        <v>4.0244789451767478</v>
      </c>
      <c r="N9">
        <f t="shared" si="1"/>
        <v>0.40244789451767482</v>
      </c>
      <c r="O9">
        <f t="shared" si="2"/>
        <v>0.85791813141755224</v>
      </c>
    </row>
    <row r="10" spans="1:15" x14ac:dyDescent="0.25">
      <c r="A10" s="5">
        <f>Blank!A$2</f>
        <v>43257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5</v>
      </c>
      <c r="F10" t="s">
        <v>20</v>
      </c>
      <c r="G10" t="s">
        <v>30</v>
      </c>
      <c r="H10" t="s">
        <v>24</v>
      </c>
      <c r="I10">
        <v>0.23144609999999999</v>
      </c>
      <c r="J10">
        <v>0.26936500000000002</v>
      </c>
      <c r="K10">
        <v>16</v>
      </c>
      <c r="L10">
        <v>100</v>
      </c>
      <c r="M10" s="4">
        <f>10^((LOG(AVERAGE(I10:J10)-Blank!$H$2, 10)-Blank!$M$2)/Blank!$N$2) * K10</f>
        <v>4.8410371546945719</v>
      </c>
      <c r="N10">
        <f t="shared" si="1"/>
        <v>0.48410371546945719</v>
      </c>
      <c r="O10">
        <f t="shared" si="2"/>
        <v>3.3801978077406729</v>
      </c>
    </row>
    <row r="11" spans="1:15" x14ac:dyDescent="0.25">
      <c r="A11" s="5">
        <f>Blank!A$2</f>
        <v>43257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5</v>
      </c>
      <c r="F11" t="s">
        <v>20</v>
      </c>
      <c r="G11" t="s">
        <v>33</v>
      </c>
      <c r="H11" t="s">
        <v>32</v>
      </c>
      <c r="I11">
        <v>0.37287310000000001</v>
      </c>
      <c r="J11">
        <v>0.38873439999999998</v>
      </c>
      <c r="K11">
        <v>16</v>
      </c>
      <c r="L11">
        <v>100</v>
      </c>
      <c r="M11" s="4">
        <f>10^((LOG(AVERAGE(I11:J11)-Blank!$H$2, 10)-Blank!$M$2)/Blank!$N$2) * K11</f>
        <v>13.953979044107511</v>
      </c>
      <c r="N11">
        <f t="shared" si="1"/>
        <v>1.3953979044107512</v>
      </c>
      <c r="O11">
        <f t="shared" si="2"/>
        <v>6.5567651275726391</v>
      </c>
    </row>
    <row r="12" spans="1:15" x14ac:dyDescent="0.25">
      <c r="A12" s="5">
        <f>Blank!A$2</f>
        <v>43257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5</v>
      </c>
      <c r="F12" t="s">
        <v>20</v>
      </c>
      <c r="G12" t="s">
        <v>33</v>
      </c>
      <c r="H12" t="s">
        <v>32</v>
      </c>
      <c r="I12">
        <v>0.37397249999999999</v>
      </c>
      <c r="J12">
        <v>0.34202510000000003</v>
      </c>
      <c r="K12">
        <v>16</v>
      </c>
      <c r="L12">
        <v>100</v>
      </c>
      <c r="M12" s="4">
        <f>10^((LOG(AVERAGE(I12:J12)-Blank!$H$2, 10)-Blank!$M$2)/Blank!$N$2) * K12</f>
        <v>12.31969548823696</v>
      </c>
      <c r="N12">
        <f t="shared" si="1"/>
        <v>1.2319695488236961</v>
      </c>
      <c r="O12">
        <f t="shared" si="2"/>
        <v>9.9726474368481846</v>
      </c>
    </row>
    <row r="13" spans="1:15" x14ac:dyDescent="0.25">
      <c r="A13" s="5">
        <f>Blank!A$2</f>
        <v>43257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5</v>
      </c>
      <c r="F13" t="s">
        <v>20</v>
      </c>
      <c r="G13" t="s">
        <v>33</v>
      </c>
      <c r="H13" t="s">
        <v>32</v>
      </c>
      <c r="I13">
        <v>0.3727896</v>
      </c>
      <c r="J13">
        <v>0.34767749999999997</v>
      </c>
      <c r="K13">
        <v>16</v>
      </c>
      <c r="L13">
        <v>100</v>
      </c>
      <c r="M13" s="4">
        <f>10^((LOG(AVERAGE(I13:J13)-Blank!$H$2, 10)-Blank!$M$2)/Blank!$N$2) * K13</f>
        <v>12.479241526675027</v>
      </c>
      <c r="N13">
        <f t="shared" si="1"/>
        <v>1.2479241526675029</v>
      </c>
      <c r="O13">
        <f t="shared" si="2"/>
        <v>7.2900242687052312</v>
      </c>
    </row>
    <row r="14" spans="1:15" x14ac:dyDescent="0.25">
      <c r="A14" s="2">
        <f>Blank!A$2</f>
        <v>43257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6</v>
      </c>
      <c r="F14" s="1" t="s">
        <v>20</v>
      </c>
      <c r="G14" s="1" t="s">
        <v>29</v>
      </c>
      <c r="H14" s="1" t="s">
        <v>24</v>
      </c>
      <c r="I14" s="1">
        <v>0.31245030000000001</v>
      </c>
      <c r="J14" s="1">
        <v>0.34405649999999999</v>
      </c>
      <c r="K14" s="1">
        <v>16</v>
      </c>
      <c r="L14" s="1">
        <v>100</v>
      </c>
      <c r="M14" s="1">
        <f>10^((LOG(AVERAGE(I14:J14)-Blank!$H$2, 10)-Blank!$M$2)/Blank!$N$2) * K14</f>
        <v>10.209742329993105</v>
      </c>
      <c r="N14" s="1">
        <f t="shared" si="1"/>
        <v>1.0209742329993106</v>
      </c>
      <c r="O14" s="1">
        <f t="shared" ref="O14:O19" si="3">N14/(N2+N14) * 100</f>
        <v>8.0616926886082236</v>
      </c>
    </row>
    <row r="15" spans="1:15" x14ac:dyDescent="0.25">
      <c r="A15" s="2">
        <f>Blank!A$2</f>
        <v>43257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6</v>
      </c>
      <c r="F15" s="1" t="s">
        <v>20</v>
      </c>
      <c r="G15" s="1" t="s">
        <v>29</v>
      </c>
      <c r="H15" s="1" t="s">
        <v>24</v>
      </c>
      <c r="I15" s="1">
        <v>0.2587759</v>
      </c>
      <c r="J15" s="1">
        <v>0.28135670000000002</v>
      </c>
      <c r="K15" s="1">
        <v>16</v>
      </c>
      <c r="L15" s="1">
        <v>100</v>
      </c>
      <c r="M15" s="1">
        <f>10^((LOG(AVERAGE(I15:J15)-Blank!$H$2, 10)-Blank!$M$2)/Blank!$N$2) * K15</f>
        <v>6.1710107720381018</v>
      </c>
      <c r="N15" s="1">
        <f t="shared" si="1"/>
        <v>0.61710107720381024</v>
      </c>
      <c r="O15" s="1">
        <f t="shared" si="3"/>
        <v>1.3268885818794791</v>
      </c>
    </row>
    <row r="16" spans="1:15" x14ac:dyDescent="0.25">
      <c r="A16" s="2">
        <f>Blank!A$2</f>
        <v>43257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6</v>
      </c>
      <c r="F16" s="1" t="s">
        <v>20</v>
      </c>
      <c r="G16" s="1" t="s">
        <v>29</v>
      </c>
      <c r="H16" s="1" t="s">
        <v>24</v>
      </c>
      <c r="I16" s="1">
        <v>0.26214890000000002</v>
      </c>
      <c r="J16" s="1">
        <v>0.28938190000000003</v>
      </c>
      <c r="K16" s="1">
        <v>16</v>
      </c>
      <c r="L16" s="1">
        <v>100</v>
      </c>
      <c r="M16" s="1">
        <f>10^((LOG(AVERAGE(I16:J16)-Blank!$H$2, 10)-Blank!$M$2)/Blank!$N$2) * K16</f>
        <v>6.5603159830072499</v>
      </c>
      <c r="N16" s="1">
        <f t="shared" si="1"/>
        <v>0.65603159830072499</v>
      </c>
      <c r="O16" s="1">
        <f t="shared" si="3"/>
        <v>4.7409165828726749</v>
      </c>
    </row>
    <row r="17" spans="1:15" x14ac:dyDescent="0.25">
      <c r="A17" s="2">
        <f>Blank!A$2</f>
        <v>43257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6</v>
      </c>
      <c r="F17" s="1" t="s">
        <v>20</v>
      </c>
      <c r="G17" s="1" t="s">
        <v>31</v>
      </c>
      <c r="H17" s="1" t="s">
        <v>32</v>
      </c>
      <c r="I17" s="1">
        <v>0.60261849999999995</v>
      </c>
      <c r="J17" s="1">
        <v>0.65597890000000003</v>
      </c>
      <c r="K17" s="1">
        <v>16</v>
      </c>
      <c r="L17" s="1">
        <v>100</v>
      </c>
      <c r="M17" s="1">
        <f>10^((LOG(AVERAGE(I17:J17)-Blank!$H$2, 10)-Blank!$M$2)/Blank!$N$2) * K17</f>
        <v>32.408842217112742</v>
      </c>
      <c r="N17" s="1">
        <f t="shared" si="1"/>
        <v>3.2408842217112745</v>
      </c>
      <c r="O17" s="1">
        <f t="shared" si="3"/>
        <v>16.296982989786084</v>
      </c>
    </row>
    <row r="18" spans="1:15" x14ac:dyDescent="0.25">
      <c r="A18" s="2">
        <f>Blank!A$2</f>
        <v>43257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6</v>
      </c>
      <c r="F18" s="1" t="s">
        <v>20</v>
      </c>
      <c r="G18" s="1" t="s">
        <v>31</v>
      </c>
      <c r="H18" s="1" t="s">
        <v>32</v>
      </c>
      <c r="I18" s="1">
        <v>0.50985760000000002</v>
      </c>
      <c r="J18" s="1">
        <v>0.56398130000000002</v>
      </c>
      <c r="K18" s="1">
        <v>16</v>
      </c>
      <c r="L18" s="1">
        <v>100</v>
      </c>
      <c r="M18" s="1">
        <f>10^((LOG(AVERAGE(I18:J18)-Blank!$H$2, 10)-Blank!$M$2)/Blank!$N$2) * K18</f>
        <v>25.434448493373964</v>
      </c>
      <c r="N18" s="1">
        <f t="shared" si="1"/>
        <v>2.5434448493373965</v>
      </c>
      <c r="O18" s="1">
        <f t="shared" si="3"/>
        <v>22.869587876723095</v>
      </c>
    </row>
    <row r="19" spans="1:15" x14ac:dyDescent="0.25">
      <c r="A19" s="2">
        <f>Blank!A$2</f>
        <v>43257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6</v>
      </c>
      <c r="F19" s="1" t="s">
        <v>20</v>
      </c>
      <c r="G19" s="1" t="s">
        <v>31</v>
      </c>
      <c r="H19" s="1" t="s">
        <v>32</v>
      </c>
      <c r="I19" s="1">
        <v>0.69784299999999999</v>
      </c>
      <c r="J19" s="1">
        <v>0.63588699999999998</v>
      </c>
      <c r="K19" s="1">
        <v>16</v>
      </c>
      <c r="L19" s="1">
        <v>100</v>
      </c>
      <c r="M19" s="1">
        <f>10^((LOG(AVERAGE(I19:J19)-Blank!$H$2, 10)-Blank!$M$2)/Blank!$N$2) * K19</f>
        <v>35.275084042479619</v>
      </c>
      <c r="N19" s="1">
        <f t="shared" si="1"/>
        <v>3.5275084042479623</v>
      </c>
      <c r="O19" s="1">
        <f t="shared" si="3"/>
        <v>22.22707800210668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2020-03-02T15:15:18Z</dcterms:modified>
</cp:coreProperties>
</file>