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Profils\mcanouil\Downloads\DATA\endoc_beta\"/>
    </mc:Choice>
  </mc:AlternateContent>
  <bookViews>
    <workbookView xWindow="0" yWindow="0" windowWidth="28800" windowHeight="11400" activeTab="1"/>
  </bookViews>
  <sheets>
    <sheet name="Blank" sheetId="3" r:id="rId1"/>
    <sheet name="siNTP" sheetId="1" r:id="rId2"/>
    <sheet name="siGENE" sheetId="9" r:id="rId3"/>
  </sheets>
  <definedNames>
    <definedName name="_xlchart.0" hidden="1">siNTP!$G$8:$G$19</definedName>
    <definedName name="_xlchart.1" hidden="1">siNTP!$O$8:$O$19</definedName>
    <definedName name="_xlchart.2" hidden="1">siGENE!$G$8:$G$19</definedName>
    <definedName name="_xlchart.3" hidden="1">siGENE!$O$8:$O$19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" i="9"/>
  <c r="D8" i="1"/>
  <c r="D3" i="1"/>
  <c r="D4" i="1"/>
  <c r="D5" i="1"/>
  <c r="D6" i="1"/>
  <c r="D7" i="1"/>
  <c r="D9" i="1"/>
  <c r="D10" i="1"/>
  <c r="D11" i="1"/>
  <c r="D12" i="1"/>
  <c r="D13" i="1"/>
  <c r="D14" i="1"/>
  <c r="D15" i="1"/>
  <c r="D16" i="1"/>
  <c r="D17" i="1"/>
  <c r="D18" i="1"/>
  <c r="D19" i="1"/>
  <c r="D2" i="1"/>
  <c r="C19" i="9"/>
  <c r="B19" i="9"/>
  <c r="C18" i="9"/>
  <c r="B18" i="9"/>
  <c r="C17" i="9"/>
  <c r="B17" i="9"/>
  <c r="C16" i="9"/>
  <c r="B16" i="9"/>
  <c r="C15" i="9"/>
  <c r="B15" i="9"/>
  <c r="C14" i="9"/>
  <c r="B14" i="9"/>
  <c r="C13" i="9"/>
  <c r="B13" i="9"/>
  <c r="C12" i="9"/>
  <c r="B12" i="9"/>
  <c r="C11" i="9"/>
  <c r="B11" i="9"/>
  <c r="C10" i="9"/>
  <c r="B10" i="9"/>
  <c r="C9" i="9"/>
  <c r="B9" i="9"/>
  <c r="C8" i="9"/>
  <c r="B8" i="9"/>
  <c r="L7" i="9"/>
  <c r="C7" i="9"/>
  <c r="B7" i="9"/>
  <c r="L6" i="9"/>
  <c r="C6" i="9"/>
  <c r="B6" i="9"/>
  <c r="L5" i="9"/>
  <c r="C5" i="9"/>
  <c r="B5" i="9"/>
  <c r="L4" i="9"/>
  <c r="C4" i="9"/>
  <c r="B4" i="9"/>
  <c r="L3" i="9"/>
  <c r="C3" i="9"/>
  <c r="B3" i="9"/>
  <c r="L2" i="9"/>
  <c r="C2" i="9"/>
  <c r="B2" i="9"/>
  <c r="A6" i="3"/>
  <c r="C15" i="1"/>
  <c r="C16" i="1"/>
  <c r="C17" i="1"/>
  <c r="C18" i="1"/>
  <c r="C19" i="1"/>
  <c r="C14" i="1"/>
  <c r="C9" i="1"/>
  <c r="C10" i="1"/>
  <c r="C11" i="1"/>
  <c r="C12" i="1"/>
  <c r="C13" i="1"/>
  <c r="C8" i="1"/>
  <c r="B3" i="1"/>
  <c r="C3" i="1"/>
  <c r="B4" i="1"/>
  <c r="C4" i="1"/>
  <c r="B5" i="1"/>
  <c r="C5" i="1"/>
  <c r="B6" i="1"/>
  <c r="C6" i="1"/>
  <c r="B7" i="1"/>
  <c r="C7" i="1"/>
  <c r="C2" i="1"/>
  <c r="B4" i="3"/>
  <c r="C4" i="3"/>
  <c r="B5" i="3"/>
  <c r="C5" i="3"/>
  <c r="B6" i="3"/>
  <c r="C6" i="3"/>
  <c r="B7" i="3"/>
  <c r="C7" i="3"/>
  <c r="C3" i="3"/>
  <c r="B3" i="3"/>
  <c r="B8" i="1"/>
  <c r="B9" i="1"/>
  <c r="B10" i="1"/>
  <c r="B11" i="1"/>
  <c r="B12" i="1"/>
  <c r="B13" i="1"/>
  <c r="B14" i="1"/>
  <c r="B15" i="1"/>
  <c r="B16" i="1"/>
  <c r="B17" i="1"/>
  <c r="B18" i="1"/>
  <c r="B19" i="1"/>
  <c r="B2" i="1"/>
  <c r="A10" i="9" l="1"/>
  <c r="A16" i="9"/>
  <c r="A2" i="9"/>
  <c r="A8" i="9"/>
  <c r="A14" i="9"/>
  <c r="A4" i="9"/>
  <c r="A12" i="9"/>
  <c r="A18" i="9"/>
  <c r="A6" i="9"/>
  <c r="A3" i="9"/>
  <c r="A5" i="9"/>
  <c r="A7" i="9"/>
  <c r="A9" i="9"/>
  <c r="A11" i="9"/>
  <c r="A13" i="9"/>
  <c r="A15" i="9"/>
  <c r="A17" i="9"/>
  <c r="A19" i="9"/>
  <c r="A14" i="1"/>
  <c r="A10" i="1"/>
  <c r="A3" i="3"/>
  <c r="A17" i="1"/>
  <c r="A9" i="1"/>
  <c r="A4" i="3"/>
  <c r="A16" i="1"/>
  <c r="A12" i="1"/>
  <c r="A8" i="1"/>
  <c r="A4" i="1"/>
  <c r="A7" i="3"/>
  <c r="A18" i="1"/>
  <c r="A6" i="1"/>
  <c r="A5" i="3"/>
  <c r="A2" i="1"/>
  <c r="A13" i="1"/>
  <c r="A5" i="1"/>
  <c r="A19" i="1"/>
  <c r="A15" i="1"/>
  <c r="A11" i="1"/>
  <c r="A7" i="1"/>
  <c r="A3" i="1"/>
  <c r="J4" i="3"/>
  <c r="J5" i="3"/>
  <c r="J6" i="3"/>
  <c r="J7" i="3"/>
  <c r="J3" i="3"/>
  <c r="H3" i="3" l="1"/>
  <c r="L3" i="1" l="1"/>
  <c r="L4" i="1"/>
  <c r="L5" i="1"/>
  <c r="L6" i="1"/>
  <c r="L7" i="1"/>
  <c r="L2" i="1"/>
  <c r="H4" i="3" l="1"/>
  <c r="H5" i="3"/>
  <c r="H6" i="3"/>
  <c r="H7" i="3"/>
  <c r="H2" i="3"/>
  <c r="I7" i="3" l="1"/>
  <c r="I6" i="3"/>
  <c r="I5" i="3"/>
  <c r="I3" i="3"/>
  <c r="I4" i="3"/>
  <c r="N2" i="3" l="1"/>
  <c r="M2" i="3"/>
  <c r="M18" i="9" l="1"/>
  <c r="N18" i="9" s="1"/>
  <c r="M4" i="1"/>
  <c r="N4" i="1" s="1"/>
  <c r="M2" i="1"/>
  <c r="N2" i="1" s="1"/>
  <c r="M16" i="9"/>
  <c r="N16" i="9" s="1"/>
  <c r="M12" i="1"/>
  <c r="N12" i="1" s="1"/>
  <c r="M10" i="1"/>
  <c r="N10" i="1" s="1"/>
  <c r="M10" i="9"/>
  <c r="N10" i="9" s="1"/>
  <c r="M8" i="1"/>
  <c r="N8" i="1" s="1"/>
  <c r="M16" i="1"/>
  <c r="N16" i="1" s="1"/>
  <c r="M6" i="9"/>
  <c r="N6" i="9" s="1"/>
  <c r="M12" i="9"/>
  <c r="N12" i="9" s="1"/>
  <c r="M17" i="1"/>
  <c r="N17" i="1" s="1"/>
  <c r="M13" i="9"/>
  <c r="N13" i="9" s="1"/>
  <c r="M11" i="9"/>
  <c r="N11" i="9" s="1"/>
  <c r="M7" i="1"/>
  <c r="N7" i="1" s="1"/>
  <c r="M13" i="1"/>
  <c r="N13" i="1" s="1"/>
  <c r="M15" i="9"/>
  <c r="N15" i="9" s="1"/>
  <c r="M17" i="9"/>
  <c r="N17" i="9" s="1"/>
  <c r="M19" i="1"/>
  <c r="N19" i="1" s="1"/>
  <c r="O19" i="1" s="1"/>
  <c r="M6" i="1"/>
  <c r="N6" i="1" s="1"/>
  <c r="M7" i="9"/>
  <c r="N7" i="9" s="1"/>
  <c r="M9" i="1"/>
  <c r="N9" i="1" s="1"/>
  <c r="M11" i="1"/>
  <c r="N11" i="1" s="1"/>
  <c r="M3" i="1"/>
  <c r="N3" i="1" s="1"/>
  <c r="M2" i="9"/>
  <c r="N2" i="9" s="1"/>
  <c r="M5" i="9"/>
  <c r="N5" i="9" s="1"/>
  <c r="M4" i="9"/>
  <c r="N4" i="9" s="1"/>
  <c r="M15" i="1"/>
  <c r="N15" i="1" s="1"/>
  <c r="O15" i="1" s="1"/>
  <c r="M5" i="1"/>
  <c r="N5" i="1" s="1"/>
  <c r="M18" i="1"/>
  <c r="N18" i="1" s="1"/>
  <c r="M14" i="1"/>
  <c r="N14" i="1" s="1"/>
  <c r="O14" i="1" s="1"/>
  <c r="M8" i="9"/>
  <c r="N8" i="9" s="1"/>
  <c r="M14" i="9"/>
  <c r="N14" i="9" s="1"/>
  <c r="O14" i="9" s="1"/>
  <c r="M9" i="9"/>
  <c r="N9" i="9" s="1"/>
  <c r="M19" i="9"/>
  <c r="N19" i="9" s="1"/>
  <c r="M3" i="9"/>
  <c r="N3" i="9" s="1"/>
  <c r="O18" i="9" l="1"/>
  <c r="O16" i="1"/>
  <c r="O17" i="1"/>
  <c r="O11" i="9"/>
  <c r="O16" i="9"/>
  <c r="O19" i="9"/>
  <c r="O13" i="1"/>
  <c r="O12" i="9"/>
  <c r="O10" i="9"/>
  <c r="O10" i="1"/>
  <c r="O8" i="1"/>
  <c r="O15" i="9"/>
  <c r="O9" i="9"/>
  <c r="O18" i="1"/>
  <c r="O13" i="9"/>
  <c r="O11" i="1"/>
  <c r="O9" i="1"/>
  <c r="O8" i="9"/>
  <c r="O12" i="1"/>
  <c r="O17" i="9"/>
</calcChain>
</file>

<file path=xl/sharedStrings.xml><?xml version="1.0" encoding="utf-8"?>
<sst xmlns="http://schemas.openxmlformats.org/spreadsheetml/2006/main" count="194" uniqueCount="34">
  <si>
    <t>OD2</t>
  </si>
  <si>
    <t>OD1</t>
  </si>
  <si>
    <t>Date</t>
  </si>
  <si>
    <t>Operator</t>
  </si>
  <si>
    <t>BLANK</t>
  </si>
  <si>
    <t>SN1</t>
  </si>
  <si>
    <t>SN2</t>
  </si>
  <si>
    <t>Sample</t>
  </si>
  <si>
    <t>Type</t>
  </si>
  <si>
    <t>Step</t>
  </si>
  <si>
    <t>Mean</t>
  </si>
  <si>
    <t>Concentration (mU/L)</t>
  </si>
  <si>
    <t>Intercept</t>
  </si>
  <si>
    <t>Slope</t>
  </si>
  <si>
    <t>Dilution Factor</t>
  </si>
  <si>
    <t>Volume (µl)</t>
  </si>
  <si>
    <t>Total (ng)</t>
  </si>
  <si>
    <t>Insulin Secretion (% of content)</t>
  </si>
  <si>
    <t>Concentration (µg/L)</t>
  </si>
  <si>
    <t>LYSAT</t>
  </si>
  <si>
    <t>Target</t>
  </si>
  <si>
    <t>Log10(Mean - BlankBaseline)</t>
  </si>
  <si>
    <t>Log10(Concentration (µg/L))</t>
  </si>
  <si>
    <t>Condition</t>
  </si>
  <si>
    <t>Glc</t>
  </si>
  <si>
    <t>Project</t>
  </si>
  <si>
    <t>Reference</t>
  </si>
  <si>
    <t>siGENE</t>
  </si>
  <si>
    <t>User</t>
  </si>
  <si>
    <t>16.7 mM Glc</t>
  </si>
  <si>
    <t>16.7 mM Glc + A</t>
  </si>
  <si>
    <t>Glc + A</t>
  </si>
  <si>
    <t>0.5 mM Glc</t>
  </si>
  <si>
    <t>0.5 mM Glc +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</si>
</sst>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4" fontId="0" fillId="2" borderId="0" xfId="0" applyNumberFormat="1" applyFill="1"/>
    <xf numFmtId="0" fontId="1" fillId="0" borderId="1" xfId="0" applyFont="1" applyBorder="1" applyAlignment="1">
      <alignment horizontal="center"/>
    </xf>
    <xf numFmtId="0" fontId="0" fillId="0" borderId="0" xfId="0" applyFill="1"/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Blank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62246719160105"/>
                  <c:y val="0.45791666666666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Blank!$J$3:$J$7</c:f>
              <c:numCache>
                <c:formatCode>General</c:formatCode>
                <c:ptCount val="5"/>
                <c:pt idx="0">
                  <c:v>-0.88460658129793046</c:v>
                </c:pt>
                <c:pt idx="1">
                  <c:v>-0.37316887913897728</c:v>
                </c:pt>
                <c:pt idx="2">
                  <c:v>0.11248842805866237</c:v>
                </c:pt>
                <c:pt idx="3">
                  <c:v>0.65530550328118731</c:v>
                </c:pt>
                <c:pt idx="4">
                  <c:v>0.95424250943932487</c:v>
                </c:pt>
              </c:numCache>
            </c:numRef>
          </c:xVal>
          <c:yVal>
            <c:numRef>
              <c:f>Blank!$I$3:$I$7</c:f>
              <c:numCache>
                <c:formatCode>General</c:formatCode>
                <c:ptCount val="5"/>
                <c:pt idx="0">
                  <c:v>-1.6331299030208295</c:v>
                </c:pt>
                <c:pt idx="1">
                  <c:v>-1.1951354175512334</c:v>
                </c:pt>
                <c:pt idx="2">
                  <c:v>-0.67161458561763387</c:v>
                </c:pt>
                <c:pt idx="3">
                  <c:v>-0.16279852763376268</c:v>
                </c:pt>
                <c:pt idx="4">
                  <c:v>7.3528355349697525E-2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6-4176-869F-A50BB663A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250672"/>
        <c:axId val="85251920"/>
      </c:scatterChart>
      <c:valAx>
        <c:axId val="8525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Log10(Concentration (µg/L))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1920"/>
        <c:crosses val="autoZero"/>
        <c:crossBetween val="midCat"/>
      </c:valAx>
      <c:valAx>
        <c:axId val="8525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Log10(Mean - BlankBaseline)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5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_xlchart.1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_xlchart.2</cx:f>
      </cx:strDim>
      <cx:numDim type="val">
        <cx:f>_xlchart.3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Insulin Secretion in Human </a:t>
            </a:r>
            <a:r>
              <a:rPr lang="el-GR"/>
              <a:t>β</a:t>
            </a:r>
            <a:r>
              <a:rPr lang="en-US"/>
              <a:t>-Cell Line</a:t>
            </a:r>
          </a:p>
        </cx:rich>
      </cx:tx>
    </cx:title>
    <cx:plotArea>
      <cx:plotAreaRegion>
        <cx:series layoutId="boxWhisker" uniqueId="{1AADE385-274C-4E6D-891C-0A52BAD6D776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Insulin Secretion (% of content)</a:t>
                </a:r>
              </a:p>
            </cx:rich>
          </cx:tx>
        </cx:title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2</xdr:row>
      <xdr:rowOff>66675</xdr:rowOff>
    </xdr:from>
    <xdr:to>
      <xdr:col>15</xdr:col>
      <xdr:colOff>695325</xdr:colOff>
      <xdr:row>16</xdr:row>
      <xdr:rowOff>123825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Graphique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1</xdr:row>
      <xdr:rowOff>38099</xdr:rowOff>
    </xdr:from>
    <xdr:to>
      <xdr:col>20</xdr:col>
      <xdr:colOff>733424</xdr:colOff>
      <xdr:row>18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2" name="Graphiqu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selection activeCell="C2" sqref="C2"/>
    </sheetView>
  </sheetViews>
  <sheetFormatPr baseColWidth="10" defaultRowHeight="15" x14ac:dyDescent="0.25"/>
  <cols>
    <col min="3" max="3" width="15" bestFit="1" customWidth="1"/>
    <col min="5" max="5" width="20.28515625" bestFit="1" customWidth="1"/>
    <col min="9" max="9" width="27" bestFit="1" customWidth="1"/>
    <col min="10" max="10" width="26" bestFit="1" customWidth="1"/>
  </cols>
  <sheetData>
    <row r="1" spans="1:14" x14ac:dyDescent="0.25">
      <c r="A1" s="3" t="s">
        <v>2</v>
      </c>
      <c r="B1" s="3" t="s">
        <v>3</v>
      </c>
      <c r="C1" s="3" t="s">
        <v>25</v>
      </c>
      <c r="D1" s="3" t="s">
        <v>9</v>
      </c>
      <c r="E1" s="3" t="s">
        <v>11</v>
      </c>
      <c r="F1" s="3" t="s">
        <v>1</v>
      </c>
      <c r="G1" s="3" t="s">
        <v>0</v>
      </c>
      <c r="H1" s="3" t="s">
        <v>10</v>
      </c>
      <c r="I1" s="3" t="s">
        <v>21</v>
      </c>
      <c r="J1" s="3" t="s">
        <v>22</v>
      </c>
      <c r="M1" s="3" t="s">
        <v>12</v>
      </c>
      <c r="N1" s="3" t="s">
        <v>13</v>
      </c>
    </row>
    <row r="2" spans="1:14" x14ac:dyDescent="0.25">
      <c r="A2" s="5">
        <v>43158</v>
      </c>
      <c r="B2" s="4" t="s">
        <v>28</v>
      </c>
      <c r="C2" s="4" t="s">
        <v>27</v>
      </c>
      <c r="D2" s="4" t="s">
        <v>4</v>
      </c>
      <c r="E2" s="4">
        <v>0</v>
      </c>
      <c r="F2" s="4">
        <v>0.179671</v>
      </c>
      <c r="G2" s="4">
        <v>0.18583060000000001</v>
      </c>
      <c r="H2" s="4">
        <f t="shared" ref="H2:H7" si="0">AVERAGE(F2:G2)</f>
        <v>0.18275079999999999</v>
      </c>
      <c r="I2" s="4"/>
      <c r="J2" s="4"/>
      <c r="M2">
        <f>INTERCEPT($I$3:$I$7,$J$3:$J$7)</f>
        <v>-0.80571045781231632</v>
      </c>
      <c r="N2">
        <f>SLOPE($I$3:$I$7,$J$3:$J$7)</f>
        <v>0.94645518187610689</v>
      </c>
    </row>
    <row r="3" spans="1:14" x14ac:dyDescent="0.25">
      <c r="A3" s="5">
        <f>Blank!A$2</f>
        <v>43158</v>
      </c>
      <c r="B3" s="5" t="str">
        <f>Blank!B$2</f>
        <v>User</v>
      </c>
      <c r="C3" s="5" t="str">
        <f>Blank!C$2</f>
        <v>siGENE</v>
      </c>
      <c r="D3" s="4" t="s">
        <v>4</v>
      </c>
      <c r="E3" s="4">
        <v>3</v>
      </c>
      <c r="F3" s="4">
        <v>0.20054959999999999</v>
      </c>
      <c r="G3" s="4">
        <v>0.21149989999999999</v>
      </c>
      <c r="H3" s="4">
        <f t="shared" si="0"/>
        <v>0.20602474999999998</v>
      </c>
      <c r="I3" s="4">
        <f>LOG(H3-$H$2, 10)</f>
        <v>-1.6331299030208295</v>
      </c>
      <c r="J3" s="4">
        <f>LOG(E3/23, 10)</f>
        <v>-0.88460658129793046</v>
      </c>
    </row>
    <row r="4" spans="1:14" x14ac:dyDescent="0.25">
      <c r="A4" s="5">
        <f>Blank!A$2</f>
        <v>43158</v>
      </c>
      <c r="B4" s="5" t="str">
        <f>Blank!B$2</f>
        <v>User</v>
      </c>
      <c r="C4" s="5" t="str">
        <f>Blank!C$2</f>
        <v>siGENE</v>
      </c>
      <c r="D4" s="4" t="s">
        <v>4</v>
      </c>
      <c r="E4" s="4">
        <v>9.74</v>
      </c>
      <c r="F4" s="4">
        <v>0.24501600000000001</v>
      </c>
      <c r="G4" s="4">
        <v>0.2480985</v>
      </c>
      <c r="H4" s="4">
        <f t="shared" si="0"/>
        <v>0.24655725000000001</v>
      </c>
      <c r="I4" s="4">
        <f t="shared" ref="I4:I7" si="1">LOG(H4-$H$2, 10)</f>
        <v>-1.1951354175512334</v>
      </c>
      <c r="J4" s="4">
        <f t="shared" ref="J4:J7" si="2">LOG(E4/23, 10)</f>
        <v>-0.37316887913897728</v>
      </c>
    </row>
    <row r="5" spans="1:14" x14ac:dyDescent="0.25">
      <c r="A5" s="5">
        <f>Blank!A$2</f>
        <v>43158</v>
      </c>
      <c r="B5" s="5" t="str">
        <f>Blank!B$2</f>
        <v>User</v>
      </c>
      <c r="C5" s="5" t="str">
        <f>Blank!C$2</f>
        <v>siGENE</v>
      </c>
      <c r="D5" s="4" t="s">
        <v>4</v>
      </c>
      <c r="E5" s="4">
        <v>29.8</v>
      </c>
      <c r="F5" s="4">
        <v>0.38913049999999999</v>
      </c>
      <c r="G5" s="4">
        <v>0.40237679999999998</v>
      </c>
      <c r="H5" s="4">
        <f t="shared" si="0"/>
        <v>0.39575364999999996</v>
      </c>
      <c r="I5" s="4">
        <f t="shared" si="1"/>
        <v>-0.67161458561763387</v>
      </c>
      <c r="J5" s="4">
        <f t="shared" si="2"/>
        <v>0.11248842805866237</v>
      </c>
    </row>
    <row r="6" spans="1:14" x14ac:dyDescent="0.25">
      <c r="A6" s="5">
        <f>Blank!A$2</f>
        <v>43158</v>
      </c>
      <c r="B6" s="5" t="str">
        <f>Blank!B$2</f>
        <v>User</v>
      </c>
      <c r="C6" s="5" t="str">
        <f>Blank!C$2</f>
        <v>siGENE</v>
      </c>
      <c r="D6" s="4" t="s">
        <v>4</v>
      </c>
      <c r="E6" s="4">
        <v>104</v>
      </c>
      <c r="F6" s="4">
        <v>0.85212580000000004</v>
      </c>
      <c r="G6" s="4">
        <v>0.88815029999999995</v>
      </c>
      <c r="H6" s="4">
        <f t="shared" si="0"/>
        <v>0.87013805</v>
      </c>
      <c r="I6" s="4">
        <f t="shared" si="1"/>
        <v>-0.16279852763376268</v>
      </c>
      <c r="J6" s="4">
        <f t="shared" si="2"/>
        <v>0.65530550328118731</v>
      </c>
    </row>
    <row r="7" spans="1:14" x14ac:dyDescent="0.25">
      <c r="A7" s="5">
        <f>Blank!A$2</f>
        <v>43158</v>
      </c>
      <c r="B7" s="5" t="str">
        <f>Blank!B$2</f>
        <v>User</v>
      </c>
      <c r="C7" s="5" t="str">
        <f>Blank!C$2</f>
        <v>siGENE</v>
      </c>
      <c r="D7" s="4" t="s">
        <v>4</v>
      </c>
      <c r="E7" s="4">
        <v>207</v>
      </c>
      <c r="F7" s="4">
        <v>1.3505180000000001</v>
      </c>
      <c r="G7" s="4">
        <v>1.383947</v>
      </c>
      <c r="H7" s="4">
        <f t="shared" si="0"/>
        <v>1.3672325000000001</v>
      </c>
      <c r="I7" s="4">
        <f t="shared" si="1"/>
        <v>7.3528355349697525E-2</v>
      </c>
      <c r="J7" s="4">
        <f t="shared" si="2"/>
        <v>0.95424250943932487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topLeftCell="E1" workbookViewId="0">
      <selection activeCell="G2" sqref="G2:H19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43158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RIGHT(CELL("nomfichier",A1),LEN(CELL("nomfichier",A1))-SEARCH("]",CELL("nomfichier",A1)))</f>
        <v>siNTP</v>
      </c>
      <c r="E2" s="1" t="s">
        <v>19</v>
      </c>
      <c r="F2" s="1" t="s">
        <v>26</v>
      </c>
      <c r="G2" s="1" t="s">
        <v>29</v>
      </c>
      <c r="H2" s="1" t="s">
        <v>24</v>
      </c>
      <c r="I2" s="1">
        <v>1.8646149999999999</v>
      </c>
      <c r="J2" s="1">
        <v>1.8357319999999999</v>
      </c>
      <c r="K2" s="1">
        <v>500</v>
      </c>
      <c r="L2" s="1">
        <f>50</f>
        <v>50</v>
      </c>
      <c r="M2" s="1">
        <f>10^((LOG(AVERAGE(I2:J2)-Blank!$H$2, 10)-Blank!$M$2)/Blank!$N$2) * K2</f>
        <v>6093.5519387989752</v>
      </c>
      <c r="N2" s="1">
        <f t="shared" ref="N2:N19" si="1">(L2/10^3 * M2)</f>
        <v>304.67759693994878</v>
      </c>
      <c r="O2" s="1"/>
    </row>
    <row r="3" spans="1:15" x14ac:dyDescent="0.25">
      <c r="A3" s="2">
        <f>Blank!A$2</f>
        <v>43158</v>
      </c>
      <c r="B3" s="2" t="str">
        <f>Blank!B$2</f>
        <v>User</v>
      </c>
      <c r="C3" s="2" t="str">
        <f>Blank!C$2</f>
        <v>siGENE</v>
      </c>
      <c r="D3" s="1" t="str">
        <f t="shared" ca="1" si="0"/>
        <v>siNTP</v>
      </c>
      <c r="E3" s="1" t="s">
        <v>19</v>
      </c>
      <c r="F3" s="1" t="s">
        <v>26</v>
      </c>
      <c r="G3" s="1" t="s">
        <v>29</v>
      </c>
      <c r="H3" s="1" t="s">
        <v>24</v>
      </c>
      <c r="I3" s="1">
        <v>1.7382500000000001</v>
      </c>
      <c r="J3" s="1">
        <v>1.7818780000000001</v>
      </c>
      <c r="K3" s="1">
        <v>500</v>
      </c>
      <c r="L3" s="1">
        <f>50</f>
        <v>50</v>
      </c>
      <c r="M3" s="1">
        <f>10^((LOG(AVERAGE(I3:J3)-Blank!$H$2, 10)-Blank!$M$2)/Blank!$N$2) * K3</f>
        <v>5746.1603259100821</v>
      </c>
      <c r="N3" s="1">
        <f t="shared" si="1"/>
        <v>287.3080162955041</v>
      </c>
      <c r="O3" s="1"/>
    </row>
    <row r="4" spans="1:15" x14ac:dyDescent="0.25">
      <c r="A4" s="2">
        <f>Blank!A$2</f>
        <v>43158</v>
      </c>
      <c r="B4" s="2" t="str">
        <f>Blank!B$2</f>
        <v>User</v>
      </c>
      <c r="C4" s="2" t="str">
        <f>Blank!C$2</f>
        <v>siGENE</v>
      </c>
      <c r="D4" s="1" t="str">
        <f t="shared" ca="1" si="0"/>
        <v>siNTP</v>
      </c>
      <c r="E4" s="1" t="s">
        <v>19</v>
      </c>
      <c r="F4" s="1" t="s">
        <v>26</v>
      </c>
      <c r="G4" s="1" t="s">
        <v>29</v>
      </c>
      <c r="H4" s="1" t="s">
        <v>24</v>
      </c>
      <c r="I4" s="1">
        <v>2.1784050000000001</v>
      </c>
      <c r="J4" s="1">
        <v>2.188739</v>
      </c>
      <c r="K4" s="1">
        <v>500</v>
      </c>
      <c r="L4" s="1">
        <f>50</f>
        <v>50</v>
      </c>
      <c r="M4" s="1">
        <f>10^((LOG(AVERAGE(I4:J4)-Blank!$H$2, 10)-Blank!$M$2)/Blank!$N$2) * K4</f>
        <v>7387.7405748134443</v>
      </c>
      <c r="N4" s="1">
        <f t="shared" si="1"/>
        <v>369.38702874067224</v>
      </c>
      <c r="O4" s="1"/>
    </row>
    <row r="5" spans="1:15" x14ac:dyDescent="0.25">
      <c r="A5" s="2">
        <f>Blank!A$2</f>
        <v>43158</v>
      </c>
      <c r="B5" s="2" t="str">
        <f>Blank!B$2</f>
        <v>User</v>
      </c>
      <c r="C5" s="2" t="str">
        <f>Blank!C$2</f>
        <v>siGENE</v>
      </c>
      <c r="D5" s="1" t="str">
        <f t="shared" ca="1" si="0"/>
        <v>siNTP</v>
      </c>
      <c r="E5" s="1" t="s">
        <v>19</v>
      </c>
      <c r="F5" s="1" t="s">
        <v>26</v>
      </c>
      <c r="G5" s="1" t="s">
        <v>30</v>
      </c>
      <c r="H5" s="1" t="s">
        <v>31</v>
      </c>
      <c r="I5" s="1">
        <v>1.889696</v>
      </c>
      <c r="J5" s="1">
        <v>1.8924300000000001</v>
      </c>
      <c r="K5" s="1">
        <v>500</v>
      </c>
      <c r="L5" s="1">
        <f>50</f>
        <v>50</v>
      </c>
      <c r="M5" s="1">
        <f>10^((LOG(AVERAGE(I5:J5)-Blank!$H$2, 10)-Blank!$M$2)/Blank!$N$2) * K5</f>
        <v>6251.5440538016874</v>
      </c>
      <c r="N5" s="1">
        <f t="shared" si="1"/>
        <v>312.57720269008439</v>
      </c>
      <c r="O5" s="1"/>
    </row>
    <row r="6" spans="1:15" x14ac:dyDescent="0.25">
      <c r="A6" s="2">
        <f>Blank!A$2</f>
        <v>43158</v>
      </c>
      <c r="B6" s="2" t="str">
        <f>Blank!B$2</f>
        <v>User</v>
      </c>
      <c r="C6" s="2" t="str">
        <f>Blank!C$2</f>
        <v>siGENE</v>
      </c>
      <c r="D6" s="1" t="str">
        <f t="shared" ca="1" si="0"/>
        <v>siNTP</v>
      </c>
      <c r="E6" s="1" t="s">
        <v>19</v>
      </c>
      <c r="F6" s="1" t="s">
        <v>26</v>
      </c>
      <c r="G6" s="1" t="s">
        <v>30</v>
      </c>
      <c r="H6" s="1" t="s">
        <v>31</v>
      </c>
      <c r="I6" s="1">
        <v>1.8384510000000001</v>
      </c>
      <c r="J6" s="1">
        <v>1.811126</v>
      </c>
      <c r="K6" s="1">
        <v>500</v>
      </c>
      <c r="L6" s="1">
        <f>50</f>
        <v>50</v>
      </c>
      <c r="M6" s="1">
        <f>10^((LOG(AVERAGE(I6:J6)-Blank!$H$2, 10)-Blank!$M$2)/Blank!$N$2) * K6</f>
        <v>5995.57723645438</v>
      </c>
      <c r="N6" s="1">
        <f t="shared" si="1"/>
        <v>299.77886182271902</v>
      </c>
      <c r="O6" s="1"/>
    </row>
    <row r="7" spans="1:15" x14ac:dyDescent="0.25">
      <c r="A7" s="2">
        <f>Blank!A$2</f>
        <v>43158</v>
      </c>
      <c r="B7" s="2" t="str">
        <f>Blank!B$2</f>
        <v>User</v>
      </c>
      <c r="C7" s="2" t="str">
        <f>Blank!C$2</f>
        <v>siGENE</v>
      </c>
      <c r="D7" s="1" t="str">
        <f t="shared" ca="1" si="0"/>
        <v>siNTP</v>
      </c>
      <c r="E7" s="1" t="s">
        <v>19</v>
      </c>
      <c r="F7" s="1" t="s">
        <v>26</v>
      </c>
      <c r="G7" s="1" t="s">
        <v>30</v>
      </c>
      <c r="H7" s="1" t="s">
        <v>31</v>
      </c>
      <c r="I7" s="1">
        <v>1.8375539999999999</v>
      </c>
      <c r="J7" s="1">
        <v>1.8885620000000001</v>
      </c>
      <c r="K7" s="1">
        <v>500</v>
      </c>
      <c r="L7" s="1">
        <f>50</f>
        <v>50</v>
      </c>
      <c r="M7" s="1">
        <f>10^((LOG(AVERAGE(I7:J7)-Blank!$H$2, 10)-Blank!$M$2)/Blank!$N$2) * K7</f>
        <v>6143.3126996073652</v>
      </c>
      <c r="N7" s="1">
        <f t="shared" si="1"/>
        <v>307.16563498036828</v>
      </c>
      <c r="O7" s="1"/>
    </row>
    <row r="8" spans="1:15" x14ac:dyDescent="0.25">
      <c r="A8" s="5">
        <f>Blank!A$2</f>
        <v>43158</v>
      </c>
      <c r="B8" s="5" t="str">
        <f>Blank!B$2</f>
        <v>User</v>
      </c>
      <c r="C8" s="5" t="str">
        <f>Blank!C$2</f>
        <v>siGENE</v>
      </c>
      <c r="D8" s="4" t="str">
        <f t="shared" ca="1" si="0"/>
        <v>siNTP</v>
      </c>
      <c r="E8" t="s">
        <v>5</v>
      </c>
      <c r="F8" t="s">
        <v>26</v>
      </c>
      <c r="G8" t="s">
        <v>32</v>
      </c>
      <c r="H8" t="s">
        <v>24</v>
      </c>
      <c r="I8">
        <v>0.29857260000000002</v>
      </c>
      <c r="J8">
        <v>0.2998633</v>
      </c>
      <c r="K8">
        <v>16</v>
      </c>
      <c r="L8">
        <v>100</v>
      </c>
      <c r="M8" s="4">
        <f>10^((LOG(AVERAGE(I8:J8)-Blank!$H$2, 10)-Blank!$M$2)/Blank!$N$2) * K8</f>
        <v>11.716220527134542</v>
      </c>
      <c r="N8">
        <f t="shared" si="1"/>
        <v>1.1716220527134542</v>
      </c>
      <c r="O8">
        <f t="shared" ref="O8:O13" si="2">N8/(N2+N8+N14) * 100</f>
        <v>0.37735118455801331</v>
      </c>
    </row>
    <row r="9" spans="1:15" x14ac:dyDescent="0.25">
      <c r="A9" s="5">
        <f>Blank!A$2</f>
        <v>43158</v>
      </c>
      <c r="B9" s="5" t="str">
        <f>Blank!B$2</f>
        <v>User</v>
      </c>
      <c r="C9" s="5" t="str">
        <f>Blank!C$2</f>
        <v>siGENE</v>
      </c>
      <c r="D9" s="4" t="str">
        <f t="shared" ca="1" si="0"/>
        <v>siNTP</v>
      </c>
      <c r="E9" t="s">
        <v>5</v>
      </c>
      <c r="F9" t="s">
        <v>26</v>
      </c>
      <c r="G9" t="s">
        <v>32</v>
      </c>
      <c r="H9" t="s">
        <v>24</v>
      </c>
      <c r="I9">
        <v>0.29650739999999998</v>
      </c>
      <c r="J9">
        <v>0.28653849999999997</v>
      </c>
      <c r="K9">
        <v>16</v>
      </c>
      <c r="L9">
        <v>100</v>
      </c>
      <c r="M9" s="4">
        <f>10^((LOG(AVERAGE(I9:J9)-Blank!$H$2, 10)-Blank!$M$2)/Blank!$N$2) * K9</f>
        <v>10.899896132531312</v>
      </c>
      <c r="N9">
        <f t="shared" si="1"/>
        <v>1.0899896132531313</v>
      </c>
      <c r="O9">
        <f t="shared" si="2"/>
        <v>0.37187622253751534</v>
      </c>
    </row>
    <row r="10" spans="1:15" x14ac:dyDescent="0.25">
      <c r="A10" s="5">
        <f>Blank!A$2</f>
        <v>43158</v>
      </c>
      <c r="B10" s="5" t="str">
        <f>Blank!B$2</f>
        <v>User</v>
      </c>
      <c r="C10" s="5" t="str">
        <f>Blank!C$2</f>
        <v>siGENE</v>
      </c>
      <c r="D10" s="4" t="str">
        <f t="shared" ca="1" si="0"/>
        <v>siNTP</v>
      </c>
      <c r="E10" t="s">
        <v>5</v>
      </c>
      <c r="F10" t="s">
        <v>26</v>
      </c>
      <c r="G10" t="s">
        <v>32</v>
      </c>
      <c r="H10" t="s">
        <v>24</v>
      </c>
      <c r="I10">
        <v>0.31024259999999998</v>
      </c>
      <c r="J10">
        <v>0.30562109999999998</v>
      </c>
      <c r="K10">
        <v>16</v>
      </c>
      <c r="L10">
        <v>100</v>
      </c>
      <c r="M10" s="4">
        <f>10^((LOG(AVERAGE(I10:J10)-Blank!$H$2, 10)-Blank!$M$2)/Blank!$N$2) * K10</f>
        <v>12.644318759070796</v>
      </c>
      <c r="N10">
        <f t="shared" si="1"/>
        <v>1.2644318759070796</v>
      </c>
      <c r="O10">
        <f t="shared" si="2"/>
        <v>0.33659503810249697</v>
      </c>
    </row>
    <row r="11" spans="1:15" x14ac:dyDescent="0.25">
      <c r="A11" s="5">
        <f>Blank!A$2</f>
        <v>43158</v>
      </c>
      <c r="B11" s="5" t="str">
        <f>Blank!B$2</f>
        <v>User</v>
      </c>
      <c r="C11" s="5" t="str">
        <f>Blank!C$2</f>
        <v>siGENE</v>
      </c>
      <c r="D11" s="4" t="str">
        <f t="shared" ca="1" si="0"/>
        <v>siNTP</v>
      </c>
      <c r="E11" t="s">
        <v>5</v>
      </c>
      <c r="F11" t="s">
        <v>26</v>
      </c>
      <c r="G11" t="s">
        <v>33</v>
      </c>
      <c r="H11" t="s">
        <v>31</v>
      </c>
      <c r="I11">
        <v>0.45524419999999999</v>
      </c>
      <c r="J11">
        <v>0.44999820000000001</v>
      </c>
      <c r="K11">
        <v>16</v>
      </c>
      <c r="L11">
        <v>100</v>
      </c>
      <c r="M11" s="4">
        <f>10^((LOG(AVERAGE(I11:J11)-Blank!$H$2, 10)-Blank!$M$2)/Blank!$N$2) * K11</f>
        <v>28.469913630308419</v>
      </c>
      <c r="N11">
        <f t="shared" si="1"/>
        <v>2.8469913630308419</v>
      </c>
      <c r="O11">
        <f t="shared" si="2"/>
        <v>0.86086469711420743</v>
      </c>
    </row>
    <row r="12" spans="1:15" x14ac:dyDescent="0.25">
      <c r="A12" s="5">
        <f>Blank!A$2</f>
        <v>43158</v>
      </c>
      <c r="B12" s="5" t="str">
        <f>Blank!B$2</f>
        <v>User</v>
      </c>
      <c r="C12" s="5" t="str">
        <f>Blank!C$2</f>
        <v>siGENE</v>
      </c>
      <c r="D12" s="4" t="str">
        <f t="shared" ca="1" si="0"/>
        <v>siNTP</v>
      </c>
      <c r="E12" t="s">
        <v>5</v>
      </c>
      <c r="F12" t="s">
        <v>26</v>
      </c>
      <c r="G12" t="s">
        <v>33</v>
      </c>
      <c r="H12" t="s">
        <v>31</v>
      </c>
      <c r="I12">
        <v>0.40201510000000001</v>
      </c>
      <c r="J12">
        <v>0.38680599999999998</v>
      </c>
      <c r="K12">
        <v>16</v>
      </c>
      <c r="L12">
        <v>100</v>
      </c>
      <c r="M12" s="4">
        <f>10^((LOG(AVERAGE(I12:J12)-Blank!$H$2, 10)-Blank!$M$2)/Blank!$N$2) * K12</f>
        <v>22.024175111421314</v>
      </c>
      <c r="N12">
        <f t="shared" si="1"/>
        <v>2.2024175111421314</v>
      </c>
      <c r="O12">
        <f t="shared" si="2"/>
        <v>0.69758389409407273</v>
      </c>
    </row>
    <row r="13" spans="1:15" x14ac:dyDescent="0.25">
      <c r="A13" s="5">
        <f>Blank!A$2</f>
        <v>43158</v>
      </c>
      <c r="B13" s="5" t="str">
        <f>Blank!B$2</f>
        <v>User</v>
      </c>
      <c r="C13" s="5" t="str">
        <f>Blank!C$2</f>
        <v>siGENE</v>
      </c>
      <c r="D13" s="4" t="str">
        <f t="shared" ca="1" si="0"/>
        <v>siNTP</v>
      </c>
      <c r="E13" t="s">
        <v>5</v>
      </c>
      <c r="F13" t="s">
        <v>26</v>
      </c>
      <c r="G13" t="s">
        <v>33</v>
      </c>
      <c r="H13" t="s">
        <v>31</v>
      </c>
      <c r="I13">
        <v>0.39864159999999998</v>
      </c>
      <c r="J13">
        <v>0.404775</v>
      </c>
      <c r="K13">
        <v>16</v>
      </c>
      <c r="L13">
        <v>100</v>
      </c>
      <c r="M13" s="4">
        <f>10^((LOG(AVERAGE(I13:J13)-Blank!$H$2, 10)-Blank!$M$2)/Blank!$N$2) * K13</f>
        <v>22.827274229309374</v>
      </c>
      <c r="N13">
        <f t="shared" si="1"/>
        <v>2.2827274229309373</v>
      </c>
      <c r="O13">
        <f t="shared" si="2"/>
        <v>0.70558078559057036</v>
      </c>
    </row>
    <row r="14" spans="1:15" x14ac:dyDescent="0.25">
      <c r="A14" s="2">
        <f>Blank!A$2</f>
        <v>43158</v>
      </c>
      <c r="B14" s="2" t="str">
        <f>Blank!B$2</f>
        <v>User</v>
      </c>
      <c r="C14" s="2" t="str">
        <f>Blank!C$2</f>
        <v>siGENE</v>
      </c>
      <c r="D14" s="1" t="str">
        <f t="shared" ca="1" si="0"/>
        <v>siNTP</v>
      </c>
      <c r="E14" s="1" t="s">
        <v>6</v>
      </c>
      <c r="F14" s="1" t="s">
        <v>26</v>
      </c>
      <c r="G14" s="1" t="s">
        <v>29</v>
      </c>
      <c r="H14" s="1" t="s">
        <v>24</v>
      </c>
      <c r="I14" s="1">
        <v>0.60913099999999998</v>
      </c>
      <c r="J14" s="1">
        <v>0.61273860000000002</v>
      </c>
      <c r="K14" s="1">
        <v>16</v>
      </c>
      <c r="L14" s="1">
        <v>100</v>
      </c>
      <c r="M14" s="1">
        <f>10^((LOG(AVERAGE(I14:J14)-Blank!$H$2, 10)-Blank!$M$2)/Blank!$N$2) * K14</f>
        <v>46.36636268600644</v>
      </c>
      <c r="N14" s="1">
        <f t="shared" si="1"/>
        <v>4.6366362686006442</v>
      </c>
      <c r="O14" s="1">
        <f t="shared" ref="O14:O19" si="3">N14/(N2+N14) * 100</f>
        <v>1.4990051445432444</v>
      </c>
    </row>
    <row r="15" spans="1:15" x14ac:dyDescent="0.25">
      <c r="A15" s="2">
        <f>Blank!A$2</f>
        <v>43158</v>
      </c>
      <c r="B15" s="2" t="str">
        <f>Blank!B$2</f>
        <v>User</v>
      </c>
      <c r="C15" s="2" t="str">
        <f>Blank!C$2</f>
        <v>siGENE</v>
      </c>
      <c r="D15" s="1" t="str">
        <f t="shared" ca="1" si="0"/>
        <v>siNTP</v>
      </c>
      <c r="E15" s="1" t="s">
        <v>6</v>
      </c>
      <c r="F15" s="1" t="s">
        <v>26</v>
      </c>
      <c r="G15" s="1" t="s">
        <v>29</v>
      </c>
      <c r="H15" s="1" t="s">
        <v>24</v>
      </c>
      <c r="I15" s="1">
        <v>0.62085489999999999</v>
      </c>
      <c r="J15" s="1">
        <v>0.61339379999999999</v>
      </c>
      <c r="K15" s="1">
        <v>16</v>
      </c>
      <c r="L15" s="1">
        <v>100</v>
      </c>
      <c r="M15" s="1">
        <f>10^((LOG(AVERAGE(I15:J15)-Blank!$H$2, 10)-Blank!$M$2)/Blank!$N$2) * K15</f>
        <v>47.074811308643334</v>
      </c>
      <c r="N15" s="1">
        <f t="shared" si="1"/>
        <v>4.7074811308643332</v>
      </c>
      <c r="O15" s="1">
        <f t="shared" si="3"/>
        <v>1.6120655144514453</v>
      </c>
    </row>
    <row r="16" spans="1:15" x14ac:dyDescent="0.25">
      <c r="A16" s="2">
        <f>Blank!A$2</f>
        <v>43158</v>
      </c>
      <c r="B16" s="2" t="str">
        <f>Blank!B$2</f>
        <v>User</v>
      </c>
      <c r="C16" s="2" t="str">
        <f>Blank!C$2</f>
        <v>siGENE</v>
      </c>
      <c r="D16" s="1" t="str">
        <f t="shared" ca="1" si="0"/>
        <v>siNTP</v>
      </c>
      <c r="E16" s="1" t="s">
        <v>6</v>
      </c>
      <c r="F16" s="1" t="s">
        <v>26</v>
      </c>
      <c r="G16" s="1" t="s">
        <v>29</v>
      </c>
      <c r="H16" s="1" t="s">
        <v>24</v>
      </c>
      <c r="I16" s="1">
        <v>0.64545350000000001</v>
      </c>
      <c r="J16" s="1">
        <v>0.64020290000000002</v>
      </c>
      <c r="K16" s="1">
        <v>16</v>
      </c>
      <c r="L16" s="1">
        <v>100</v>
      </c>
      <c r="M16" s="1">
        <f>10^((LOG(AVERAGE(I16:J16)-Blank!$H$2, 10)-Blank!$M$2)/Blank!$N$2) * K16</f>
        <v>50.022872922195781</v>
      </c>
      <c r="N16" s="1">
        <f t="shared" si="1"/>
        <v>5.0022872922195782</v>
      </c>
      <c r="O16" s="1">
        <f t="shared" si="3"/>
        <v>1.3361191353494992</v>
      </c>
    </row>
    <row r="17" spans="1:15" x14ac:dyDescent="0.25">
      <c r="A17" s="2">
        <f>Blank!A$2</f>
        <v>43158</v>
      </c>
      <c r="B17" s="2" t="str">
        <f>Blank!B$2</f>
        <v>User</v>
      </c>
      <c r="C17" s="2" t="str">
        <f>Blank!C$2</f>
        <v>siGENE</v>
      </c>
      <c r="D17" s="1" t="str">
        <f t="shared" ca="1" si="0"/>
        <v>siNTP</v>
      </c>
      <c r="E17" s="1" t="s">
        <v>6</v>
      </c>
      <c r="F17" s="1" t="s">
        <v>26</v>
      </c>
      <c r="G17" s="1" t="s">
        <v>30</v>
      </c>
      <c r="H17" s="1" t="s">
        <v>31</v>
      </c>
      <c r="I17" s="1">
        <v>1.5279339999999999</v>
      </c>
      <c r="J17" s="1">
        <v>1.486588</v>
      </c>
      <c r="K17" s="1">
        <v>16</v>
      </c>
      <c r="L17" s="1">
        <v>100</v>
      </c>
      <c r="M17" s="1">
        <f>10^((LOG(AVERAGE(I17:J17)-Blank!$H$2, 10)-Blank!$M$2)/Blank!$N$2) * K17</f>
        <v>152.8879401278322</v>
      </c>
      <c r="N17" s="1">
        <f t="shared" si="1"/>
        <v>15.288794012783221</v>
      </c>
      <c r="O17" s="1">
        <f t="shared" si="3"/>
        <v>4.6631227899607008</v>
      </c>
    </row>
    <row r="18" spans="1:15" x14ac:dyDescent="0.25">
      <c r="A18" s="2">
        <f>Blank!A$2</f>
        <v>43158</v>
      </c>
      <c r="B18" s="2" t="str">
        <f>Blank!B$2</f>
        <v>User</v>
      </c>
      <c r="C18" s="2" t="str">
        <f>Blank!C$2</f>
        <v>siGENE</v>
      </c>
      <c r="D18" s="1" t="str">
        <f t="shared" ca="1" si="0"/>
        <v>siNTP</v>
      </c>
      <c r="E18" s="1" t="s">
        <v>6</v>
      </c>
      <c r="F18" s="1" t="s">
        <v>26</v>
      </c>
      <c r="G18" s="1" t="s">
        <v>30</v>
      </c>
      <c r="H18" s="1" t="s">
        <v>31</v>
      </c>
      <c r="I18" s="1">
        <v>1.3713109999999999</v>
      </c>
      <c r="J18" s="1">
        <v>1.3884350000000001</v>
      </c>
      <c r="K18" s="1">
        <v>16</v>
      </c>
      <c r="L18" s="1">
        <v>100</v>
      </c>
      <c r="M18" s="1">
        <f>10^((LOG(AVERAGE(I18:J18)-Blank!$H$2, 10)-Blank!$M$2)/Blank!$N$2) * K18</f>
        <v>137.39529272583553</v>
      </c>
      <c r="N18" s="1">
        <f t="shared" si="1"/>
        <v>13.739529272583553</v>
      </c>
      <c r="O18" s="1">
        <f t="shared" si="3"/>
        <v>4.382367881062212</v>
      </c>
    </row>
    <row r="19" spans="1:15" x14ac:dyDescent="0.25">
      <c r="A19" s="2">
        <f>Blank!A$2</f>
        <v>43158</v>
      </c>
      <c r="B19" s="2" t="str">
        <f>Blank!B$2</f>
        <v>User</v>
      </c>
      <c r="C19" s="2" t="str">
        <f>Blank!C$2</f>
        <v>siGENE</v>
      </c>
      <c r="D19" s="1" t="str">
        <f t="shared" ca="1" si="0"/>
        <v>siNTP</v>
      </c>
      <c r="E19" s="1" t="s">
        <v>6</v>
      </c>
      <c r="F19" s="1" t="s">
        <v>26</v>
      </c>
      <c r="G19" s="1" t="s">
        <v>30</v>
      </c>
      <c r="H19" s="1" t="s">
        <v>31</v>
      </c>
      <c r="I19" s="1">
        <v>1.41273</v>
      </c>
      <c r="J19" s="1">
        <v>1.4025129999999999</v>
      </c>
      <c r="K19" s="1">
        <v>16</v>
      </c>
      <c r="L19" s="1">
        <v>100</v>
      </c>
      <c r="M19" s="1">
        <f>10^((LOG(AVERAGE(I19:J19)-Blank!$H$2, 10)-Blank!$M$2)/Blank!$N$2) * K19</f>
        <v>140.76238825785717</v>
      </c>
      <c r="N19" s="1">
        <f t="shared" si="1"/>
        <v>14.076238825785717</v>
      </c>
      <c r="O19" s="1">
        <f t="shared" si="3"/>
        <v>4.3818194244128019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opLeftCell="E3" workbookViewId="0">
      <selection activeCell="G36" sqref="G36"/>
    </sheetView>
  </sheetViews>
  <sheetFormatPr baseColWidth="10" defaultRowHeight="15" x14ac:dyDescent="0.25"/>
  <cols>
    <col min="1" max="2" width="0" hidden="1" customWidth="1"/>
    <col min="3" max="3" width="15" hidden="1" customWidth="1"/>
    <col min="4" max="4" width="0" hidden="1" customWidth="1"/>
    <col min="5" max="6" width="11.42578125" customWidth="1"/>
    <col min="7" max="7" width="18.140625" bestFit="1" customWidth="1"/>
    <col min="8" max="8" width="11.42578125" customWidth="1"/>
    <col min="11" max="11" width="14" bestFit="1" customWidth="1"/>
    <col min="12" max="12" width="11.5703125" bestFit="1" customWidth="1"/>
    <col min="13" max="13" width="19.42578125" bestFit="1" customWidth="1"/>
    <col min="14" max="14" width="12" bestFit="1" customWidth="1"/>
    <col min="15" max="15" width="29.28515625" bestFit="1" customWidth="1"/>
  </cols>
  <sheetData>
    <row r="1" spans="1:15" x14ac:dyDescent="0.25">
      <c r="A1" s="3" t="s">
        <v>2</v>
      </c>
      <c r="B1" s="3" t="s">
        <v>3</v>
      </c>
      <c r="C1" s="3" t="s">
        <v>25</v>
      </c>
      <c r="D1" s="3" t="s">
        <v>20</v>
      </c>
      <c r="E1" s="3" t="s">
        <v>9</v>
      </c>
      <c r="F1" s="3" t="s">
        <v>8</v>
      </c>
      <c r="G1" s="3" t="s">
        <v>7</v>
      </c>
      <c r="H1" s="3" t="s">
        <v>23</v>
      </c>
      <c r="I1" s="3" t="s">
        <v>1</v>
      </c>
      <c r="J1" s="3" t="s">
        <v>0</v>
      </c>
      <c r="K1" s="3" t="s">
        <v>14</v>
      </c>
      <c r="L1" s="3" t="s">
        <v>15</v>
      </c>
      <c r="M1" s="3" t="s">
        <v>18</v>
      </c>
      <c r="N1" s="3" t="s">
        <v>16</v>
      </c>
      <c r="O1" s="3" t="s">
        <v>17</v>
      </c>
    </row>
    <row r="2" spans="1:15" x14ac:dyDescent="0.25">
      <c r="A2" s="2">
        <f>Blank!A$2</f>
        <v>43158</v>
      </c>
      <c r="B2" s="2" t="str">
        <f>Blank!B$2</f>
        <v>User</v>
      </c>
      <c r="C2" s="2" t="str">
        <f>Blank!C$2</f>
        <v>siGENE</v>
      </c>
      <c r="D2" s="1" t="str">
        <f t="shared" ref="D2:D19" ca="1" si="0">RIGHT(CELL("nomfichier",A7),LEN(CELL("nomfichier",A7))-SEARCH("]",CELL("nomfichier",A7)))</f>
        <v>siGENE</v>
      </c>
      <c r="E2" s="1" t="s">
        <v>19</v>
      </c>
      <c r="F2" s="1" t="s">
        <v>20</v>
      </c>
      <c r="G2" s="1" t="s">
        <v>29</v>
      </c>
      <c r="H2" s="1" t="s">
        <v>24</v>
      </c>
      <c r="I2" s="1">
        <v>1.776505</v>
      </c>
      <c r="J2" s="1">
        <v>1.7818940000000001</v>
      </c>
      <c r="K2" s="1">
        <v>500</v>
      </c>
      <c r="L2" s="1">
        <f>50</f>
        <v>50</v>
      </c>
      <c r="M2" s="1">
        <f>10^((LOG(AVERAGE(I2:J2)-Blank!$H$2, 10)-Blank!$M$2)/Blank!$N$2) * K2</f>
        <v>5819.840053051882</v>
      </c>
      <c r="N2" s="1">
        <f t="shared" ref="N2:N19" si="1">(L2/10^3 * M2)</f>
        <v>290.99200265259412</v>
      </c>
      <c r="O2" s="1"/>
    </row>
    <row r="3" spans="1:15" x14ac:dyDescent="0.25">
      <c r="A3" s="2">
        <f>Blank!A$2</f>
        <v>43158</v>
      </c>
      <c r="B3" s="2" t="str">
        <f>Blank!B$2</f>
        <v>User</v>
      </c>
      <c r="C3" s="2" t="str">
        <f>Blank!C$2</f>
        <v>siGENE</v>
      </c>
      <c r="D3" s="1" t="str">
        <f t="shared" ca="1" si="0"/>
        <v>siGENE</v>
      </c>
      <c r="E3" s="1" t="s">
        <v>19</v>
      </c>
      <c r="F3" s="1" t="s">
        <v>20</v>
      </c>
      <c r="G3" s="1" t="s">
        <v>29</v>
      </c>
      <c r="H3" s="1" t="s">
        <v>24</v>
      </c>
      <c r="I3" s="1">
        <v>1.8383210000000001</v>
      </c>
      <c r="J3" s="1">
        <v>1.804514</v>
      </c>
      <c r="K3" s="1">
        <v>500</v>
      </c>
      <c r="L3" s="1">
        <f>50</f>
        <v>50</v>
      </c>
      <c r="M3" s="1">
        <f>10^((LOG(AVERAGE(I3:J3)-Blank!$H$2, 10)-Blank!$M$2)/Blank!$N$2) * K3</f>
        <v>5982.5731053270829</v>
      </c>
      <c r="N3" s="1">
        <f t="shared" si="1"/>
        <v>299.12865526635414</v>
      </c>
      <c r="O3" s="1"/>
    </row>
    <row r="4" spans="1:15" x14ac:dyDescent="0.25">
      <c r="A4" s="2">
        <f>Blank!A$2</f>
        <v>43158</v>
      </c>
      <c r="B4" s="2" t="str">
        <f>Blank!B$2</f>
        <v>User</v>
      </c>
      <c r="C4" s="2" t="str">
        <f>Blank!C$2</f>
        <v>siGENE</v>
      </c>
      <c r="D4" s="1" t="str">
        <f t="shared" ca="1" si="0"/>
        <v>siGENE</v>
      </c>
      <c r="E4" s="1" t="s">
        <v>19</v>
      </c>
      <c r="F4" s="1" t="s">
        <v>20</v>
      </c>
      <c r="G4" s="1" t="s">
        <v>29</v>
      </c>
      <c r="H4" s="1" t="s">
        <v>24</v>
      </c>
      <c r="I4" s="1">
        <v>1.6942710000000001</v>
      </c>
      <c r="J4" s="1">
        <v>1.730445</v>
      </c>
      <c r="K4" s="1">
        <v>500</v>
      </c>
      <c r="L4" s="1">
        <f>50</f>
        <v>50</v>
      </c>
      <c r="M4" s="1">
        <f>10^((LOG(AVERAGE(I4:J4)-Blank!$H$2, 10)-Blank!$M$2)/Blank!$N$2) * K4</f>
        <v>5562.6935433706394</v>
      </c>
      <c r="N4" s="1">
        <f t="shared" si="1"/>
        <v>278.13467716853199</v>
      </c>
      <c r="O4" s="1"/>
    </row>
    <row r="5" spans="1:15" x14ac:dyDescent="0.25">
      <c r="A5" s="2">
        <f>Blank!A$2</f>
        <v>43158</v>
      </c>
      <c r="B5" s="2" t="str">
        <f>Blank!B$2</f>
        <v>User</v>
      </c>
      <c r="C5" s="2" t="str">
        <f>Blank!C$2</f>
        <v>siGENE</v>
      </c>
      <c r="D5" s="1" t="str">
        <f t="shared" ca="1" si="0"/>
        <v>siGENE</v>
      </c>
      <c r="E5" s="1" t="s">
        <v>19</v>
      </c>
      <c r="F5" s="1" t="s">
        <v>20</v>
      </c>
      <c r="G5" s="1" t="s">
        <v>30</v>
      </c>
      <c r="H5" s="1" t="s">
        <v>31</v>
      </c>
      <c r="I5" s="1">
        <v>1.3679110000000001</v>
      </c>
      <c r="J5" s="1">
        <v>1.3711059999999999</v>
      </c>
      <c r="K5" s="1">
        <v>500</v>
      </c>
      <c r="L5" s="1">
        <f>50</f>
        <v>50</v>
      </c>
      <c r="M5" s="1">
        <f>10^((LOG(AVERAGE(I5:J5)-Blank!$H$2, 10)-Blank!$M$2)/Blank!$N$2) * K5</f>
        <v>4254.3361412491568</v>
      </c>
      <c r="N5" s="1">
        <f t="shared" si="1"/>
        <v>212.71680706245786</v>
      </c>
      <c r="O5" s="1"/>
    </row>
    <row r="6" spans="1:15" x14ac:dyDescent="0.25">
      <c r="A6" s="2">
        <f>Blank!A$2</f>
        <v>43158</v>
      </c>
      <c r="B6" s="2" t="str">
        <f>Blank!B$2</f>
        <v>User</v>
      </c>
      <c r="C6" s="2" t="str">
        <f>Blank!C$2</f>
        <v>siGENE</v>
      </c>
      <c r="D6" s="1" t="str">
        <f t="shared" ca="1" si="0"/>
        <v>siGENE</v>
      </c>
      <c r="E6" s="1" t="s">
        <v>19</v>
      </c>
      <c r="F6" s="1" t="s">
        <v>20</v>
      </c>
      <c r="G6" s="1" t="s">
        <v>30</v>
      </c>
      <c r="H6" s="1" t="s">
        <v>31</v>
      </c>
      <c r="I6" s="1">
        <v>1.3802559999999999</v>
      </c>
      <c r="J6" s="1">
        <v>1.4071119999999999</v>
      </c>
      <c r="K6" s="1">
        <v>500</v>
      </c>
      <c r="L6" s="1">
        <f>50</f>
        <v>50</v>
      </c>
      <c r="M6" s="1">
        <f>10^((LOG(AVERAGE(I6:J6)-Blank!$H$2, 10)-Blank!$M$2)/Blank!$N$2) * K6</f>
        <v>4345.9568721957503</v>
      </c>
      <c r="N6" s="1">
        <f t="shared" si="1"/>
        <v>217.29784360978752</v>
      </c>
      <c r="O6" s="1"/>
    </row>
    <row r="7" spans="1:15" x14ac:dyDescent="0.25">
      <c r="A7" s="2">
        <f>Blank!A$2</f>
        <v>43158</v>
      </c>
      <c r="B7" s="2" t="str">
        <f>Blank!B$2</f>
        <v>User</v>
      </c>
      <c r="C7" s="2" t="str">
        <f>Blank!C$2</f>
        <v>siGENE</v>
      </c>
      <c r="D7" s="1" t="str">
        <f t="shared" ca="1" si="0"/>
        <v>siGENE</v>
      </c>
      <c r="E7" s="1" t="s">
        <v>19</v>
      </c>
      <c r="F7" s="1" t="s">
        <v>20</v>
      </c>
      <c r="G7" s="1" t="s">
        <v>30</v>
      </c>
      <c r="H7" s="1" t="s">
        <v>31</v>
      </c>
      <c r="I7" s="1">
        <v>1.2675289999999999</v>
      </c>
      <c r="J7" s="1">
        <v>1.371909</v>
      </c>
      <c r="K7" s="1">
        <v>500</v>
      </c>
      <c r="L7" s="1">
        <f>50</f>
        <v>50</v>
      </c>
      <c r="M7" s="1">
        <f>10^((LOG(AVERAGE(I7:J7)-Blank!$H$2, 10)-Blank!$M$2)/Blank!$N$2) * K7</f>
        <v>4065.97782720959</v>
      </c>
      <c r="N7" s="1">
        <f t="shared" si="1"/>
        <v>203.2988913604795</v>
      </c>
      <c r="O7" s="1"/>
    </row>
    <row r="8" spans="1:15" x14ac:dyDescent="0.25">
      <c r="A8" s="5">
        <f>Blank!A$2</f>
        <v>43158</v>
      </c>
      <c r="B8" s="5" t="str">
        <f>Blank!B$2</f>
        <v>User</v>
      </c>
      <c r="C8" s="5" t="str">
        <f>Blank!C$2</f>
        <v>siGENE</v>
      </c>
      <c r="D8" s="4" t="str">
        <f t="shared" ca="1" si="0"/>
        <v>siGENE</v>
      </c>
      <c r="E8" t="s">
        <v>5</v>
      </c>
      <c r="F8" t="s">
        <v>20</v>
      </c>
      <c r="G8" t="s">
        <v>32</v>
      </c>
      <c r="H8" t="s">
        <v>24</v>
      </c>
      <c r="I8">
        <v>0.30062749999999999</v>
      </c>
      <c r="J8">
        <v>0.31343949999999998</v>
      </c>
      <c r="K8">
        <v>16</v>
      </c>
      <c r="L8">
        <v>100</v>
      </c>
      <c r="M8" s="4">
        <f>10^((LOG(AVERAGE(I8:J8)-Blank!$H$2, 10)-Blank!$M$2)/Blank!$N$2) * K8</f>
        <v>12.548463930595295</v>
      </c>
      <c r="N8">
        <f t="shared" si="1"/>
        <v>1.2548463930595295</v>
      </c>
      <c r="O8">
        <f t="shared" ref="O8:O13" si="2">N8/(N2+N8+N14) * 100</f>
        <v>0.42207360056210808</v>
      </c>
    </row>
    <row r="9" spans="1:15" x14ac:dyDescent="0.25">
      <c r="A9" s="5">
        <f>Blank!A$2</f>
        <v>43158</v>
      </c>
      <c r="B9" s="5" t="str">
        <f>Blank!B$2</f>
        <v>User</v>
      </c>
      <c r="C9" s="5" t="str">
        <f>Blank!C$2</f>
        <v>siGENE</v>
      </c>
      <c r="D9" s="4" t="str">
        <f t="shared" ca="1" si="0"/>
        <v>siGENE</v>
      </c>
      <c r="E9" t="s">
        <v>5</v>
      </c>
      <c r="F9" t="s">
        <v>20</v>
      </c>
      <c r="G9" t="s">
        <v>32</v>
      </c>
      <c r="H9" t="s">
        <v>24</v>
      </c>
      <c r="I9">
        <v>0.31491619999999998</v>
      </c>
      <c r="J9">
        <v>0.31733129999999998</v>
      </c>
      <c r="K9">
        <v>16</v>
      </c>
      <c r="L9">
        <v>100</v>
      </c>
      <c r="M9" s="4">
        <f>10^((LOG(AVERAGE(I9:J9)-Blank!$H$2, 10)-Blank!$M$2)/Blank!$N$2) * K9</f>
        <v>13.520166495716268</v>
      </c>
      <c r="N9">
        <f t="shared" si="1"/>
        <v>1.3520166495716268</v>
      </c>
      <c r="O9">
        <f t="shared" si="2"/>
        <v>0.44360447131099096</v>
      </c>
    </row>
    <row r="10" spans="1:15" x14ac:dyDescent="0.25">
      <c r="A10" s="5">
        <f>Blank!A$2</f>
        <v>43158</v>
      </c>
      <c r="B10" s="5" t="str">
        <f>Blank!B$2</f>
        <v>User</v>
      </c>
      <c r="C10" s="5" t="str">
        <f>Blank!C$2</f>
        <v>siGENE</v>
      </c>
      <c r="D10" s="4" t="str">
        <f t="shared" ca="1" si="0"/>
        <v>siGENE</v>
      </c>
      <c r="E10" t="s">
        <v>5</v>
      </c>
      <c r="F10" t="s">
        <v>20</v>
      </c>
      <c r="G10" t="s">
        <v>32</v>
      </c>
      <c r="H10" t="s">
        <v>24</v>
      </c>
      <c r="I10">
        <v>0.29484470000000002</v>
      </c>
      <c r="J10">
        <v>0.29426029999999997</v>
      </c>
      <c r="K10">
        <v>16</v>
      </c>
      <c r="L10">
        <v>100</v>
      </c>
      <c r="M10" s="4">
        <f>10^((LOG(AVERAGE(I10:J10)-Blank!$H$2, 10)-Blank!$M$2)/Blank!$N$2) * K10</f>
        <v>11.220908519224906</v>
      </c>
      <c r="N10">
        <f t="shared" si="1"/>
        <v>1.1220908519224906</v>
      </c>
      <c r="O10">
        <f t="shared" si="2"/>
        <v>0.39508330138746478</v>
      </c>
    </row>
    <row r="11" spans="1:15" x14ac:dyDescent="0.25">
      <c r="A11" s="5">
        <f>Blank!A$2</f>
        <v>43158</v>
      </c>
      <c r="B11" s="5" t="str">
        <f>Blank!B$2</f>
        <v>User</v>
      </c>
      <c r="C11" s="5" t="str">
        <f>Blank!C$2</f>
        <v>siGENE</v>
      </c>
      <c r="D11" s="4" t="str">
        <f t="shared" ca="1" si="0"/>
        <v>siGENE</v>
      </c>
      <c r="E11" t="s">
        <v>5</v>
      </c>
      <c r="F11" t="s">
        <v>20</v>
      </c>
      <c r="G11" t="s">
        <v>33</v>
      </c>
      <c r="H11" t="s">
        <v>31</v>
      </c>
      <c r="I11">
        <v>0.4855255</v>
      </c>
      <c r="J11">
        <v>0.46697860000000002</v>
      </c>
      <c r="K11">
        <v>16</v>
      </c>
      <c r="L11">
        <v>100</v>
      </c>
      <c r="M11" s="4">
        <f>10^((LOG(AVERAGE(I11:J11)-Blank!$H$2, 10)-Blank!$M$2)/Blank!$N$2) * K11</f>
        <v>31.110231499887824</v>
      </c>
      <c r="N11">
        <f t="shared" si="1"/>
        <v>3.1110231499887826</v>
      </c>
      <c r="O11">
        <f t="shared" si="2"/>
        <v>1.3510612949826921</v>
      </c>
    </row>
    <row r="12" spans="1:15" x14ac:dyDescent="0.25">
      <c r="A12" s="5">
        <f>Blank!A$2</f>
        <v>43158</v>
      </c>
      <c r="B12" s="5" t="str">
        <f>Blank!B$2</f>
        <v>User</v>
      </c>
      <c r="C12" s="5" t="str">
        <f>Blank!C$2</f>
        <v>siGENE</v>
      </c>
      <c r="D12" s="4" t="str">
        <f t="shared" ca="1" si="0"/>
        <v>siGENE</v>
      </c>
      <c r="E12" t="s">
        <v>5</v>
      </c>
      <c r="F12" t="s">
        <v>20</v>
      </c>
      <c r="G12" t="s">
        <v>33</v>
      </c>
      <c r="H12" t="s">
        <v>31</v>
      </c>
      <c r="I12">
        <v>0.41490369999999999</v>
      </c>
      <c r="J12">
        <v>0.41319329999999999</v>
      </c>
      <c r="K12">
        <v>16</v>
      </c>
      <c r="L12">
        <v>100</v>
      </c>
      <c r="M12" s="4">
        <f>10^((LOG(AVERAGE(I12:J12)-Blank!$H$2, 10)-Blank!$M$2)/Blank!$N$2) * K12</f>
        <v>24.188707189235625</v>
      </c>
      <c r="N12">
        <f t="shared" si="1"/>
        <v>2.4188707189235625</v>
      </c>
      <c r="O12">
        <f t="shared" si="2"/>
        <v>1.0344527399177734</v>
      </c>
    </row>
    <row r="13" spans="1:15" x14ac:dyDescent="0.25">
      <c r="A13" s="5">
        <f>Blank!A$2</f>
        <v>43158</v>
      </c>
      <c r="B13" s="5" t="str">
        <f>Blank!B$2</f>
        <v>User</v>
      </c>
      <c r="C13" s="5" t="str">
        <f>Blank!C$2</f>
        <v>siGENE</v>
      </c>
      <c r="D13" s="4" t="str">
        <f t="shared" ca="1" si="0"/>
        <v>siGENE</v>
      </c>
      <c r="E13" t="s">
        <v>5</v>
      </c>
      <c r="F13" t="s">
        <v>20</v>
      </c>
      <c r="G13" t="s">
        <v>33</v>
      </c>
      <c r="H13" t="s">
        <v>31</v>
      </c>
      <c r="I13">
        <v>0.45084439999999998</v>
      </c>
      <c r="J13">
        <v>0.43850820000000001</v>
      </c>
      <c r="K13">
        <v>16</v>
      </c>
      <c r="L13">
        <v>100</v>
      </c>
      <c r="M13" s="4">
        <f>10^((LOG(AVERAGE(I13:J13)-Blank!$H$2, 10)-Blank!$M$2)/Blank!$N$2) * K13</f>
        <v>27.585095394895308</v>
      </c>
      <c r="N13">
        <f t="shared" si="1"/>
        <v>2.7585095394895309</v>
      </c>
      <c r="O13">
        <f t="shared" si="2"/>
        <v>1.2542252097315281</v>
      </c>
    </row>
    <row r="14" spans="1:15" x14ac:dyDescent="0.25">
      <c r="A14" s="2">
        <f>Blank!A$2</f>
        <v>43158</v>
      </c>
      <c r="B14" s="2" t="str">
        <f>Blank!B$2</f>
        <v>User</v>
      </c>
      <c r="C14" s="2" t="str">
        <f>Blank!C$2</f>
        <v>siGENE</v>
      </c>
      <c r="D14" s="1" t="str">
        <f t="shared" ca="1" si="0"/>
        <v>siGENE</v>
      </c>
      <c r="E14" s="1" t="s">
        <v>6</v>
      </c>
      <c r="F14" s="1" t="s">
        <v>20</v>
      </c>
      <c r="G14" s="1" t="s">
        <v>29</v>
      </c>
      <c r="H14" s="1" t="s">
        <v>24</v>
      </c>
      <c r="I14" s="1">
        <v>0.6536613</v>
      </c>
      <c r="J14" s="1">
        <v>0.64173749999999996</v>
      </c>
      <c r="K14" s="1">
        <v>16</v>
      </c>
      <c r="L14" s="1">
        <v>100</v>
      </c>
      <c r="M14" s="1">
        <f>10^((LOG(AVERAGE(I14:J14)-Blank!$H$2, 10)-Blank!$M$2)/Blank!$N$2) * K14</f>
        <v>50.582634722468299</v>
      </c>
      <c r="N14" s="1">
        <f t="shared" si="1"/>
        <v>5.0582634722468303</v>
      </c>
      <c r="O14" s="1">
        <f t="shared" ref="O14:O19" si="3">N14/(N2+N14) * 100</f>
        <v>1.708582646608336</v>
      </c>
    </row>
    <row r="15" spans="1:15" x14ac:dyDescent="0.25">
      <c r="A15" s="2">
        <f>Blank!A$2</f>
        <v>43158</v>
      </c>
      <c r="B15" s="2" t="str">
        <f>Blank!B$2</f>
        <v>User</v>
      </c>
      <c r="C15" s="2" t="str">
        <f>Blank!C$2</f>
        <v>siGENE</v>
      </c>
      <c r="D15" s="1" t="str">
        <f t="shared" ca="1" si="0"/>
        <v>siGENE</v>
      </c>
      <c r="E15" s="1" t="s">
        <v>6</v>
      </c>
      <c r="F15" s="1" t="s">
        <v>20</v>
      </c>
      <c r="G15" s="1" t="s">
        <v>29</v>
      </c>
      <c r="H15" s="1" t="s">
        <v>24</v>
      </c>
      <c r="I15" s="1">
        <v>0.57810530000000004</v>
      </c>
      <c r="J15" s="1">
        <v>0.58464090000000002</v>
      </c>
      <c r="K15" s="1">
        <v>16</v>
      </c>
      <c r="L15" s="1">
        <v>100</v>
      </c>
      <c r="M15" s="1">
        <f>10^((LOG(AVERAGE(I15:J15)-Blank!$H$2, 10)-Blank!$M$2)/Blank!$N$2) * K15</f>
        <v>42.990895630313041</v>
      </c>
      <c r="N15" s="1">
        <f t="shared" si="1"/>
        <v>4.2990895630313046</v>
      </c>
      <c r="O15" s="1">
        <f t="shared" si="3"/>
        <v>1.4168412863657678</v>
      </c>
    </row>
    <row r="16" spans="1:15" x14ac:dyDescent="0.25">
      <c r="A16" s="2">
        <f>Blank!A$2</f>
        <v>43158</v>
      </c>
      <c r="B16" s="2" t="str">
        <f>Blank!B$2</f>
        <v>User</v>
      </c>
      <c r="C16" s="2" t="str">
        <f>Blank!C$2</f>
        <v>siGENE</v>
      </c>
      <c r="D16" s="1" t="str">
        <f t="shared" ca="1" si="0"/>
        <v>siGENE</v>
      </c>
      <c r="E16" s="1" t="s">
        <v>6</v>
      </c>
      <c r="F16" s="1" t="s">
        <v>20</v>
      </c>
      <c r="G16" s="1" t="s">
        <v>29</v>
      </c>
      <c r="H16" s="1" t="s">
        <v>24</v>
      </c>
      <c r="I16" s="1">
        <v>0.62143269999999995</v>
      </c>
      <c r="J16" s="1">
        <v>0.6214575</v>
      </c>
      <c r="K16" s="1">
        <v>16</v>
      </c>
      <c r="L16" s="1">
        <v>100</v>
      </c>
      <c r="M16" s="1">
        <f>10^((LOG(AVERAGE(I16:J16)-Blank!$H$2, 10)-Blank!$M$2)/Blank!$N$2) * K16</f>
        <v>47.569698373339214</v>
      </c>
      <c r="N16" s="1">
        <f t="shared" si="1"/>
        <v>4.756969837333922</v>
      </c>
      <c r="O16" s="1">
        <f t="shared" si="3"/>
        <v>1.6815518901607169</v>
      </c>
    </row>
    <row r="17" spans="1:15" x14ac:dyDescent="0.25">
      <c r="A17" s="2">
        <f>Blank!A$2</f>
        <v>43158</v>
      </c>
      <c r="B17" s="2" t="str">
        <f>Blank!B$2</f>
        <v>User</v>
      </c>
      <c r="C17" s="2" t="str">
        <f>Blank!C$2</f>
        <v>siGENE</v>
      </c>
      <c r="D17" s="1" t="str">
        <f t="shared" ca="1" si="0"/>
        <v>siGENE</v>
      </c>
      <c r="E17" s="1" t="s">
        <v>6</v>
      </c>
      <c r="F17" s="1" t="s">
        <v>20</v>
      </c>
      <c r="G17" s="1" t="s">
        <v>30</v>
      </c>
      <c r="H17" s="1" t="s">
        <v>31</v>
      </c>
      <c r="I17" s="1">
        <v>1.4696309999999999</v>
      </c>
      <c r="J17" s="1">
        <v>1.4050450000000001</v>
      </c>
      <c r="K17" s="1">
        <v>16</v>
      </c>
      <c r="L17" s="1">
        <v>100</v>
      </c>
      <c r="M17" s="1">
        <f>10^((LOG(AVERAGE(I17:J17)-Blank!$H$2, 10)-Blank!$M$2)/Blank!$N$2) * K17</f>
        <v>144.37307390258243</v>
      </c>
      <c r="N17" s="1">
        <f t="shared" si="1"/>
        <v>14.437307390258244</v>
      </c>
      <c r="O17" s="1">
        <f t="shared" si="3"/>
        <v>6.3557322855639846</v>
      </c>
    </row>
    <row r="18" spans="1:15" x14ac:dyDescent="0.25">
      <c r="A18" s="2">
        <f>Blank!A$2</f>
        <v>43158</v>
      </c>
      <c r="B18" s="2" t="str">
        <f>Blank!B$2</f>
        <v>User</v>
      </c>
      <c r="C18" s="2" t="str">
        <f>Blank!C$2</f>
        <v>siGENE</v>
      </c>
      <c r="D18" s="1" t="str">
        <f t="shared" ca="1" si="0"/>
        <v>siGENE</v>
      </c>
      <c r="E18" s="1" t="s">
        <v>6</v>
      </c>
      <c r="F18" s="1" t="s">
        <v>20</v>
      </c>
      <c r="G18" s="1" t="s">
        <v>30</v>
      </c>
      <c r="H18" s="1" t="s">
        <v>31</v>
      </c>
      <c r="I18" s="1">
        <v>1.43666</v>
      </c>
      <c r="J18" s="1">
        <v>1.3848419999999999</v>
      </c>
      <c r="K18" s="1">
        <v>16</v>
      </c>
      <c r="L18" s="1">
        <v>100</v>
      </c>
      <c r="M18" s="1">
        <f>10^((LOG(AVERAGE(I18:J18)-Blank!$H$2, 10)-Blank!$M$2)/Blank!$N$2) * K18</f>
        <v>141.14240492466485</v>
      </c>
      <c r="N18" s="1">
        <f t="shared" si="1"/>
        <v>14.114240492466486</v>
      </c>
      <c r="O18" s="1">
        <f t="shared" si="3"/>
        <v>6.0991804067715965</v>
      </c>
    </row>
    <row r="19" spans="1:15" x14ac:dyDescent="0.25">
      <c r="A19" s="2">
        <f>Blank!A$2</f>
        <v>43158</v>
      </c>
      <c r="B19" s="2" t="str">
        <f>Blank!B$2</f>
        <v>User</v>
      </c>
      <c r="C19" s="2" t="str">
        <f>Blank!C$2</f>
        <v>siGENE</v>
      </c>
      <c r="D19" s="1" t="str">
        <f t="shared" ca="1" si="0"/>
        <v>siGENE</v>
      </c>
      <c r="E19" s="1" t="s">
        <v>6</v>
      </c>
      <c r="F19" s="1" t="s">
        <v>20</v>
      </c>
      <c r="G19" s="1" t="s">
        <v>30</v>
      </c>
      <c r="H19" s="1" t="s">
        <v>31</v>
      </c>
      <c r="I19" s="1">
        <v>1.391465</v>
      </c>
      <c r="J19" s="1">
        <v>1.391432</v>
      </c>
      <c r="K19" s="1">
        <v>16</v>
      </c>
      <c r="L19" s="1">
        <v>100</v>
      </c>
      <c r="M19" s="1">
        <f>10^((LOG(AVERAGE(I19:J19)-Blank!$H$2, 10)-Blank!$M$2)/Blank!$N$2) * K19</f>
        <v>138.79937154334692</v>
      </c>
      <c r="N19" s="1">
        <f t="shared" si="1"/>
        <v>13.879937154334693</v>
      </c>
      <c r="O19" s="1">
        <f t="shared" si="3"/>
        <v>6.3910176002206009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Blank</vt:lpstr>
      <vt:lpstr>siNTP</vt:lpstr>
      <vt:lpstr>siGENE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Mickaël Canouil</dc:creator>
  <cp:lastModifiedBy>Mickaël Canouil</cp:lastModifiedBy>
  <dcterms:created xsi:type="dcterms:W3CDTF">2019-12-23T10:21:38Z</dcterms:created>
  <dcterms:modified xsi:type="dcterms:W3CDTF">2020-03-02T15:19:24Z</dcterms:modified>
</cp:coreProperties>
</file>