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rofils\mcanouil\Downloads\DATA\endoc_beta\ex03\"/>
    </mc:Choice>
  </mc:AlternateContent>
  <bookViews>
    <workbookView xWindow="0" yWindow="0" windowWidth="28800" windowHeight="11400"/>
  </bookViews>
  <sheets>
    <sheet name="Blank" sheetId="3" r:id="rId1"/>
    <sheet name="siNTP" sheetId="1" r:id="rId2"/>
    <sheet name="siGENE" sheetId="9" r:id="rId3"/>
  </sheets>
  <definedNames>
    <definedName name="_xlchart.0" hidden="1">siNTP!$G$11:$G$28</definedName>
    <definedName name="_xlchart.1" hidden="1">siNTP!$O$11:$O$28</definedName>
    <definedName name="_xlchart.2" hidden="1">siGENE!$G$11:$G$28</definedName>
    <definedName name="_xlchart.3" hidden="1">siGENE!$O$11:$O$28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9" l="1"/>
  <c r="N21" i="9" s="1"/>
  <c r="O21" i="9" s="1"/>
  <c r="M22" i="9"/>
  <c r="N22" i="9"/>
  <c r="O22" i="9" s="1"/>
  <c r="M23" i="9"/>
  <c r="N23" i="9"/>
  <c r="O23" i="9"/>
  <c r="M24" i="9"/>
  <c r="N24" i="9"/>
  <c r="O24" i="9"/>
  <c r="M25" i="9"/>
  <c r="N25" i="9" s="1"/>
  <c r="O25" i="9" s="1"/>
  <c r="M26" i="9"/>
  <c r="N26" i="9"/>
  <c r="O26" i="9" s="1"/>
  <c r="M27" i="9"/>
  <c r="N27" i="9"/>
  <c r="O27" i="9"/>
  <c r="M28" i="9"/>
  <c r="N28" i="9"/>
  <c r="O28" i="9"/>
  <c r="M12" i="9"/>
  <c r="N12" i="9" s="1"/>
  <c r="M13" i="9"/>
  <c r="N13" i="9" s="1"/>
  <c r="M14" i="9"/>
  <c r="N14" i="9"/>
  <c r="O14" i="9" s="1"/>
  <c r="M15" i="9"/>
  <c r="N15" i="9"/>
  <c r="O15" i="9"/>
  <c r="M16" i="9"/>
  <c r="N16" i="9" s="1"/>
  <c r="M17" i="9"/>
  <c r="N17" i="9" s="1"/>
  <c r="O17" i="9" s="1"/>
  <c r="M18" i="9"/>
  <c r="N18" i="9"/>
  <c r="M19" i="9"/>
  <c r="N19" i="9"/>
  <c r="O19" i="9"/>
  <c r="M3" i="9"/>
  <c r="N3" i="9" s="1"/>
  <c r="M4" i="9"/>
  <c r="N4" i="9"/>
  <c r="M5" i="9"/>
  <c r="N5" i="9" s="1"/>
  <c r="M6" i="9"/>
  <c r="N6" i="9"/>
  <c r="M7" i="9"/>
  <c r="N7" i="9" s="1"/>
  <c r="M8" i="9"/>
  <c r="N8" i="9"/>
  <c r="M9" i="9"/>
  <c r="N9" i="9" s="1"/>
  <c r="M10" i="9"/>
  <c r="N10" i="9"/>
  <c r="M21" i="1"/>
  <c r="N21" i="1" s="1"/>
  <c r="O21" i="1" s="1"/>
  <c r="M22" i="1"/>
  <c r="N22" i="1" s="1"/>
  <c r="O22" i="1" s="1"/>
  <c r="M23" i="1"/>
  <c r="N23" i="1"/>
  <c r="O23" i="1" s="1"/>
  <c r="M24" i="1"/>
  <c r="N24" i="1"/>
  <c r="O24" i="1"/>
  <c r="M25" i="1"/>
  <c r="N25" i="1" s="1"/>
  <c r="O25" i="1" s="1"/>
  <c r="M26" i="1"/>
  <c r="N26" i="1" s="1"/>
  <c r="O26" i="1" s="1"/>
  <c r="M27" i="1"/>
  <c r="N27" i="1"/>
  <c r="O27" i="1" s="1"/>
  <c r="M28" i="1"/>
  <c r="N28" i="1"/>
  <c r="O28" i="1"/>
  <c r="M12" i="1"/>
  <c r="N12" i="1" s="1"/>
  <c r="M13" i="1"/>
  <c r="N13" i="1" s="1"/>
  <c r="M14" i="1"/>
  <c r="N14" i="1"/>
  <c r="O14" i="1" s="1"/>
  <c r="M15" i="1"/>
  <c r="N15" i="1"/>
  <c r="O15" i="1"/>
  <c r="M16" i="1"/>
  <c r="N16" i="1" s="1"/>
  <c r="M17" i="1"/>
  <c r="N17" i="1" s="1"/>
  <c r="M18" i="1"/>
  <c r="N18" i="1"/>
  <c r="M19" i="1"/>
  <c r="N19" i="1"/>
  <c r="O19" i="1"/>
  <c r="M3" i="1"/>
  <c r="N3" i="1" s="1"/>
  <c r="M4" i="1"/>
  <c r="N4" i="1"/>
  <c r="M5" i="1"/>
  <c r="N5" i="1" s="1"/>
  <c r="M6" i="1"/>
  <c r="N6" i="1"/>
  <c r="M7" i="1"/>
  <c r="N7" i="1" s="1"/>
  <c r="M8" i="1"/>
  <c r="N8" i="1"/>
  <c r="M9" i="1"/>
  <c r="N9" i="1" s="1"/>
  <c r="M10" i="1"/>
  <c r="N10" i="1"/>
  <c r="O12" i="9" l="1"/>
  <c r="O18" i="9"/>
  <c r="O16" i="9"/>
  <c r="O13" i="9"/>
  <c r="O16" i="1"/>
  <c r="O18" i="1"/>
  <c r="O13" i="1"/>
  <c r="O17" i="1"/>
  <c r="O12" i="1"/>
  <c r="D25" i="1" l="1"/>
  <c r="C25" i="1"/>
  <c r="B25" i="1"/>
  <c r="A25" i="1"/>
  <c r="D24" i="1"/>
  <c r="C24" i="1"/>
  <c r="B24" i="1"/>
  <c r="A24" i="1"/>
  <c r="D23" i="1"/>
  <c r="C23" i="1"/>
  <c r="B23" i="1"/>
  <c r="A23" i="1"/>
  <c r="D16" i="1"/>
  <c r="C16" i="1"/>
  <c r="B16" i="1"/>
  <c r="A16" i="1"/>
  <c r="D15" i="1"/>
  <c r="C15" i="1"/>
  <c r="B15" i="1"/>
  <c r="A15" i="1"/>
  <c r="D14" i="1"/>
  <c r="C14" i="1"/>
  <c r="B14" i="1"/>
  <c r="A14" i="1"/>
  <c r="L7" i="1"/>
  <c r="D7" i="1"/>
  <c r="C7" i="1"/>
  <c r="B7" i="1"/>
  <c r="A7" i="1"/>
  <c r="L6" i="1"/>
  <c r="D6" i="1"/>
  <c r="C6" i="1"/>
  <c r="B6" i="1"/>
  <c r="A6" i="1"/>
  <c r="L5" i="1"/>
  <c r="D5" i="1"/>
  <c r="C5" i="1"/>
  <c r="B5" i="1"/>
  <c r="A5" i="1"/>
  <c r="D25" i="9"/>
  <c r="C25" i="9"/>
  <c r="B25" i="9"/>
  <c r="A25" i="9"/>
  <c r="D24" i="9"/>
  <c r="C24" i="9"/>
  <c r="B24" i="9"/>
  <c r="A24" i="9"/>
  <c r="D23" i="9"/>
  <c r="C23" i="9"/>
  <c r="B23" i="9"/>
  <c r="A23" i="9"/>
  <c r="D16" i="9"/>
  <c r="C16" i="9"/>
  <c r="B16" i="9"/>
  <c r="A16" i="9"/>
  <c r="D15" i="9"/>
  <c r="C15" i="9"/>
  <c r="B15" i="9"/>
  <c r="A15" i="9"/>
  <c r="D14" i="9"/>
  <c r="C14" i="9"/>
  <c r="B14" i="9"/>
  <c r="A14" i="9"/>
  <c r="L7" i="9"/>
  <c r="D7" i="9"/>
  <c r="C7" i="9"/>
  <c r="B7" i="9"/>
  <c r="A7" i="9"/>
  <c r="L6" i="9"/>
  <c r="D6" i="9"/>
  <c r="C6" i="9"/>
  <c r="B6" i="9"/>
  <c r="A6" i="9"/>
  <c r="L5" i="9"/>
  <c r="D5" i="9"/>
  <c r="C5" i="9"/>
  <c r="B5" i="9"/>
  <c r="A5" i="9"/>
  <c r="D3" i="9" l="1"/>
  <c r="D4" i="9"/>
  <c r="D8" i="9"/>
  <c r="D9" i="9"/>
  <c r="D10" i="9"/>
  <c r="D11" i="9"/>
  <c r="D12" i="9"/>
  <c r="D13" i="9"/>
  <c r="D17" i="9"/>
  <c r="D18" i="9"/>
  <c r="D19" i="9"/>
  <c r="D20" i="9"/>
  <c r="D21" i="9"/>
  <c r="D22" i="9"/>
  <c r="D26" i="9"/>
  <c r="D27" i="9"/>
  <c r="D28" i="9"/>
  <c r="D2" i="9"/>
  <c r="D11" i="1"/>
  <c r="D3" i="1"/>
  <c r="D4" i="1"/>
  <c r="D8" i="1"/>
  <c r="D9" i="1"/>
  <c r="D10" i="1"/>
  <c r="D12" i="1"/>
  <c r="D13" i="1"/>
  <c r="D17" i="1"/>
  <c r="D18" i="1"/>
  <c r="D19" i="1"/>
  <c r="D20" i="1"/>
  <c r="D21" i="1"/>
  <c r="D22" i="1"/>
  <c r="D26" i="1"/>
  <c r="D27" i="1"/>
  <c r="D28" i="1"/>
  <c r="D2" i="1"/>
  <c r="C28" i="9"/>
  <c r="B28" i="9"/>
  <c r="C27" i="9"/>
  <c r="B27" i="9"/>
  <c r="C26" i="9"/>
  <c r="B26" i="9"/>
  <c r="C22" i="9"/>
  <c r="B22" i="9"/>
  <c r="C21" i="9"/>
  <c r="B21" i="9"/>
  <c r="C20" i="9"/>
  <c r="B20" i="9"/>
  <c r="C19" i="9"/>
  <c r="B19" i="9"/>
  <c r="C18" i="9"/>
  <c r="B18" i="9"/>
  <c r="C17" i="9"/>
  <c r="B17" i="9"/>
  <c r="C13" i="9"/>
  <c r="B13" i="9"/>
  <c r="C12" i="9"/>
  <c r="B12" i="9"/>
  <c r="C11" i="9"/>
  <c r="B11" i="9"/>
  <c r="L10" i="9"/>
  <c r="C10" i="9"/>
  <c r="B10" i="9"/>
  <c r="L9" i="9"/>
  <c r="C9" i="9"/>
  <c r="B9" i="9"/>
  <c r="L8" i="9"/>
  <c r="C8" i="9"/>
  <c r="B8" i="9"/>
  <c r="L4" i="9"/>
  <c r="C4" i="9"/>
  <c r="B4" i="9"/>
  <c r="L3" i="9"/>
  <c r="C3" i="9"/>
  <c r="B3" i="9"/>
  <c r="L2" i="9"/>
  <c r="C2" i="9"/>
  <c r="B2" i="9"/>
  <c r="A6" i="3"/>
  <c r="C21" i="1"/>
  <c r="C22" i="1"/>
  <c r="C26" i="1"/>
  <c r="C27" i="1"/>
  <c r="C28" i="1"/>
  <c r="C20" i="1"/>
  <c r="C12" i="1"/>
  <c r="C13" i="1"/>
  <c r="C17" i="1"/>
  <c r="C18" i="1"/>
  <c r="C19" i="1"/>
  <c r="C11" i="1"/>
  <c r="B3" i="1"/>
  <c r="C3" i="1"/>
  <c r="B4" i="1"/>
  <c r="C4" i="1"/>
  <c r="B8" i="1"/>
  <c r="C8" i="1"/>
  <c r="B9" i="1"/>
  <c r="C9" i="1"/>
  <c r="B10" i="1"/>
  <c r="C10" i="1"/>
  <c r="C2" i="1"/>
  <c r="B4" i="3"/>
  <c r="C4" i="3"/>
  <c r="B5" i="3"/>
  <c r="C5" i="3"/>
  <c r="B6" i="3"/>
  <c r="C6" i="3"/>
  <c r="B7" i="3"/>
  <c r="C7" i="3"/>
  <c r="C3" i="3"/>
  <c r="B3" i="3"/>
  <c r="B11" i="1"/>
  <c r="B12" i="1"/>
  <c r="B13" i="1"/>
  <c r="B17" i="1"/>
  <c r="B18" i="1"/>
  <c r="B19" i="1"/>
  <c r="B20" i="1"/>
  <c r="B21" i="1"/>
  <c r="B22" i="1"/>
  <c r="B26" i="1"/>
  <c r="B27" i="1"/>
  <c r="B28" i="1"/>
  <c r="B2" i="1"/>
  <c r="A13" i="9" l="1"/>
  <c r="A22" i="9"/>
  <c r="A2" i="9"/>
  <c r="A11" i="9"/>
  <c r="A20" i="9"/>
  <c r="A4" i="9"/>
  <c r="A18" i="9"/>
  <c r="A27" i="9"/>
  <c r="A9" i="9"/>
  <c r="A3" i="9"/>
  <c r="A8" i="9"/>
  <c r="A10" i="9"/>
  <c r="A12" i="9"/>
  <c r="A17" i="9"/>
  <c r="A19" i="9"/>
  <c r="A21" i="9"/>
  <c r="A26" i="9"/>
  <c r="A28" i="9"/>
  <c r="A20" i="1"/>
  <c r="A13" i="1"/>
  <c r="A3" i="3"/>
  <c r="A26" i="1"/>
  <c r="A12" i="1"/>
  <c r="A4" i="3"/>
  <c r="A22" i="1"/>
  <c r="A18" i="1"/>
  <c r="A11" i="1"/>
  <c r="A4" i="1"/>
  <c r="A7" i="3"/>
  <c r="A27" i="1"/>
  <c r="A9" i="1"/>
  <c r="A5" i="3"/>
  <c r="A2" i="1"/>
  <c r="A19" i="1"/>
  <c r="A8" i="1"/>
  <c r="A28" i="1"/>
  <c r="A21" i="1"/>
  <c r="A17" i="1"/>
  <c r="A10" i="1"/>
  <c r="A3" i="1"/>
  <c r="J4" i="3"/>
  <c r="J5" i="3"/>
  <c r="J6" i="3"/>
  <c r="J7" i="3"/>
  <c r="J3" i="3"/>
  <c r="H3" i="3" l="1"/>
  <c r="L3" i="1" l="1"/>
  <c r="L4" i="1"/>
  <c r="L8" i="1"/>
  <c r="L9" i="1"/>
  <c r="L10" i="1"/>
  <c r="L2" i="1"/>
  <c r="H4" i="3" l="1"/>
  <c r="H5" i="3"/>
  <c r="H6" i="3"/>
  <c r="H7" i="3"/>
  <c r="H2" i="3"/>
  <c r="I7" i="3" l="1"/>
  <c r="I6" i="3"/>
  <c r="I5" i="3"/>
  <c r="I3" i="3"/>
  <c r="I4" i="3"/>
  <c r="N2" i="3" l="1"/>
  <c r="M2" i="3"/>
  <c r="M2" i="1" l="1"/>
  <c r="N2" i="1" s="1"/>
  <c r="M11" i="1"/>
  <c r="N11" i="1" s="1"/>
  <c r="M2" i="9"/>
  <c r="N2" i="9" s="1"/>
  <c r="M20" i="1"/>
  <c r="N20" i="1" s="1"/>
  <c r="M11" i="9"/>
  <c r="N11" i="9" s="1"/>
  <c r="M20" i="9"/>
  <c r="N20" i="9" s="1"/>
  <c r="O20" i="1" l="1"/>
  <c r="O20" i="9"/>
  <c r="O11" i="1"/>
  <c r="O11" i="9"/>
</calcChain>
</file>

<file path=xl/sharedStrings.xml><?xml version="1.0" encoding="utf-8"?>
<sst xmlns="http://schemas.openxmlformats.org/spreadsheetml/2006/main" count="266" uniqueCount="37">
  <si>
    <t>OD2</t>
  </si>
  <si>
    <t>OD1</t>
  </si>
  <si>
    <t>Date</t>
  </si>
  <si>
    <t>Operator</t>
  </si>
  <si>
    <t>BLANK</t>
  </si>
  <si>
    <t>SN1</t>
  </si>
  <si>
    <t>SN2</t>
  </si>
  <si>
    <t>Sample</t>
  </si>
  <si>
    <t>Type</t>
  </si>
  <si>
    <t>Step</t>
  </si>
  <si>
    <t>Mean</t>
  </si>
  <si>
    <t>Concentration (mU/L)</t>
  </si>
  <si>
    <t>Intercept</t>
  </si>
  <si>
    <t>Slope</t>
  </si>
  <si>
    <t>Dilution Factor</t>
  </si>
  <si>
    <t>Volume (µl)</t>
  </si>
  <si>
    <t>Total (ng)</t>
  </si>
  <si>
    <t>Insulin Secretion (% of content)</t>
  </si>
  <si>
    <t>Concentration (µg/L)</t>
  </si>
  <si>
    <t>LYSAT</t>
  </si>
  <si>
    <t>Target</t>
  </si>
  <si>
    <t>Log10(Mean - BlankBaseline)</t>
  </si>
  <si>
    <t>Log10(Concentration (µg/L))</t>
  </si>
  <si>
    <t>Condition</t>
  </si>
  <si>
    <t>Glc</t>
  </si>
  <si>
    <t>Project</t>
  </si>
  <si>
    <t>Reference</t>
  </si>
  <si>
    <t>User</t>
  </si>
  <si>
    <t>16.7 mM Glc</t>
  </si>
  <si>
    <t>16.7 mM Glc + A</t>
  </si>
  <si>
    <t>Glc + A</t>
  </si>
  <si>
    <t>0.5 mM Glc</t>
  </si>
  <si>
    <t>0.5 mM Glc + A</t>
  </si>
  <si>
    <t>16.7 mM Glc + B</t>
  </si>
  <si>
    <t>Glc + B</t>
  </si>
  <si>
    <t>0.5 mM Glc + B</t>
  </si>
  <si>
    <t>siGENE_AB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</si>
</sst>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Blank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246719160105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Blank!$J$3:$J$7</c:f>
              <c:numCache>
                <c:formatCode>General</c:formatCode>
                <c:ptCount val="5"/>
                <c:pt idx="0">
                  <c:v>-0.88460658129793046</c:v>
                </c:pt>
                <c:pt idx="1">
                  <c:v>-0.37316887913897728</c:v>
                </c:pt>
                <c:pt idx="2">
                  <c:v>0.11248842805866237</c:v>
                </c:pt>
                <c:pt idx="3">
                  <c:v>0.65530550328118731</c:v>
                </c:pt>
                <c:pt idx="4">
                  <c:v>0.95424250943932487</c:v>
                </c:pt>
              </c:numCache>
            </c:numRef>
          </c:xVal>
          <c:yVal>
            <c:numRef>
              <c:f>Blank!$I$3:$I$7</c:f>
              <c:numCache>
                <c:formatCode>General</c:formatCode>
                <c:ptCount val="5"/>
                <c:pt idx="0">
                  <c:v>-1.4451300150628763</c:v>
                </c:pt>
                <c:pt idx="1">
                  <c:v>-1.0200148191420055</c:v>
                </c:pt>
                <c:pt idx="2">
                  <c:v>-0.49647705555269889</c:v>
                </c:pt>
                <c:pt idx="3">
                  <c:v>-3.2080528660008108E-2</c:v>
                </c:pt>
                <c:pt idx="4">
                  <c:v>0.19217190639624418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6-4176-869F-A50BB663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0672"/>
        <c:axId val="85251920"/>
      </c:scatterChart>
      <c:valAx>
        <c:axId val="852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Log10(Concentration (µg/L))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1920"/>
        <c:crosses val="autoZero"/>
        <c:crossBetween val="midCat"/>
      </c:valAx>
      <c:valAx>
        <c:axId val="852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Log10(Mean - BlankBaseline)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66675</xdr:rowOff>
    </xdr:from>
    <xdr:to>
      <xdr:col>15</xdr:col>
      <xdr:colOff>695325</xdr:colOff>
      <xdr:row>16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27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aphique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27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C2" sqref="C2"/>
    </sheetView>
  </sheetViews>
  <sheetFormatPr baseColWidth="10" defaultRowHeight="15" x14ac:dyDescent="0.25"/>
  <cols>
    <col min="3" max="3" width="15" bestFit="1" customWidth="1"/>
    <col min="5" max="5" width="20.28515625" bestFit="1" customWidth="1"/>
    <col min="9" max="9" width="27" bestFit="1" customWidth="1"/>
    <col min="10" max="10" width="26" bestFit="1" customWidth="1"/>
  </cols>
  <sheetData>
    <row r="1" spans="1:14" x14ac:dyDescent="0.25">
      <c r="A1" s="3" t="s">
        <v>2</v>
      </c>
      <c r="B1" s="3" t="s">
        <v>3</v>
      </c>
      <c r="C1" s="3" t="s">
        <v>25</v>
      </c>
      <c r="D1" s="3" t="s">
        <v>9</v>
      </c>
      <c r="E1" s="3" t="s">
        <v>11</v>
      </c>
      <c r="F1" s="3" t="s">
        <v>1</v>
      </c>
      <c r="G1" s="3" t="s">
        <v>0</v>
      </c>
      <c r="H1" s="3" t="s">
        <v>10</v>
      </c>
      <c r="I1" s="3" t="s">
        <v>21</v>
      </c>
      <c r="J1" s="3" t="s">
        <v>22</v>
      </c>
      <c r="M1" s="3" t="s">
        <v>12</v>
      </c>
      <c r="N1" s="3" t="s">
        <v>13</v>
      </c>
    </row>
    <row r="2" spans="1:14" x14ac:dyDescent="0.25">
      <c r="A2" s="5">
        <v>43385</v>
      </c>
      <c r="B2" s="4" t="s">
        <v>27</v>
      </c>
      <c r="C2" s="4" t="s">
        <v>36</v>
      </c>
      <c r="D2" s="4" t="s">
        <v>4</v>
      </c>
      <c r="E2" s="4">
        <v>0</v>
      </c>
      <c r="F2" s="4">
        <v>0.17869090000000001</v>
      </c>
      <c r="G2" s="4">
        <v>0.18155080000000001</v>
      </c>
      <c r="H2" s="4">
        <f t="shared" ref="H2:H7" si="0">AVERAGE(F2:G2)</f>
        <v>0.18012085</v>
      </c>
      <c r="I2" s="4"/>
      <c r="J2" s="4"/>
      <c r="M2">
        <f>INTERCEPT($I$3:$I$7,$J$3:$J$7)</f>
        <v>-0.64459902398331448</v>
      </c>
      <c r="N2">
        <f>SLOPE($I$3:$I$7,$J$3:$J$7)</f>
        <v>0.90781828699993661</v>
      </c>
    </row>
    <row r="3" spans="1:14" x14ac:dyDescent="0.25">
      <c r="A3" s="5">
        <f>Blank!A$2</f>
        <v>43385</v>
      </c>
      <c r="B3" s="5" t="str">
        <f>Blank!B$2</f>
        <v>User</v>
      </c>
      <c r="C3" s="5" t="str">
        <f>Blank!C$2</f>
        <v>siGENE_AB</v>
      </c>
      <c r="D3" s="4" t="s">
        <v>4</v>
      </c>
      <c r="E3" s="4">
        <v>3</v>
      </c>
      <c r="F3" s="4">
        <v>0.21025579999999999</v>
      </c>
      <c r="G3" s="4">
        <v>0.2217488</v>
      </c>
      <c r="H3" s="4">
        <f t="shared" si="0"/>
        <v>0.21600229999999998</v>
      </c>
      <c r="I3" s="4">
        <f>LOG(H3-$H$2, 10)</f>
        <v>-1.4451300150628763</v>
      </c>
      <c r="J3" s="4">
        <f>LOG(E3/23, 10)</f>
        <v>-0.88460658129793046</v>
      </c>
    </row>
    <row r="4" spans="1:14" x14ac:dyDescent="0.25">
      <c r="A4" s="5">
        <f>Blank!A$2</f>
        <v>43385</v>
      </c>
      <c r="B4" s="5" t="str">
        <f>Blank!B$2</f>
        <v>User</v>
      </c>
      <c r="C4" s="5" t="str">
        <f>Blank!C$2</f>
        <v>siGENE_AB</v>
      </c>
      <c r="D4" s="4" t="s">
        <v>4</v>
      </c>
      <c r="E4" s="4">
        <v>9.74</v>
      </c>
      <c r="F4" s="4">
        <v>0.27759149999999999</v>
      </c>
      <c r="G4" s="4">
        <v>0.2736422</v>
      </c>
      <c r="H4" s="4">
        <f t="shared" si="0"/>
        <v>0.27561685000000002</v>
      </c>
      <c r="I4" s="4">
        <f t="shared" ref="I4:I7" si="1">LOG(H4-$H$2, 10)</f>
        <v>-1.0200148191420055</v>
      </c>
      <c r="J4" s="4">
        <f t="shared" ref="J4:J7" si="2">LOG(E4/23, 10)</f>
        <v>-0.37316887913897728</v>
      </c>
    </row>
    <row r="5" spans="1:14" x14ac:dyDescent="0.25">
      <c r="A5" s="5">
        <f>Blank!A$2</f>
        <v>43385</v>
      </c>
      <c r="B5" s="5" t="str">
        <f>Blank!B$2</f>
        <v>User</v>
      </c>
      <c r="C5" s="5" t="str">
        <f>Blank!C$2</f>
        <v>siGENE_AB</v>
      </c>
      <c r="D5" s="4" t="s">
        <v>4</v>
      </c>
      <c r="E5" s="4">
        <v>29.8</v>
      </c>
      <c r="F5" s="4">
        <v>0.47945969999999999</v>
      </c>
      <c r="G5" s="4">
        <v>0.51838879999999998</v>
      </c>
      <c r="H5" s="4">
        <f t="shared" si="0"/>
        <v>0.49892424999999996</v>
      </c>
      <c r="I5" s="4">
        <f t="shared" si="1"/>
        <v>-0.49647705555269889</v>
      </c>
      <c r="J5" s="4">
        <f t="shared" si="2"/>
        <v>0.11248842805866237</v>
      </c>
    </row>
    <row r="6" spans="1:14" x14ac:dyDescent="0.25">
      <c r="A6" s="5">
        <f>Blank!A$2</f>
        <v>43385</v>
      </c>
      <c r="B6" s="5" t="str">
        <f>Blank!B$2</f>
        <v>User</v>
      </c>
      <c r="C6" s="5" t="str">
        <f>Blank!C$2</f>
        <v>siGENE_AB</v>
      </c>
      <c r="D6" s="4" t="s">
        <v>4</v>
      </c>
      <c r="E6" s="4">
        <v>104</v>
      </c>
      <c r="F6" s="4">
        <v>1.08962</v>
      </c>
      <c r="G6" s="4">
        <v>1.1282099999999999</v>
      </c>
      <c r="H6" s="4">
        <f t="shared" si="0"/>
        <v>1.1089150000000001</v>
      </c>
      <c r="I6" s="4">
        <f t="shared" si="1"/>
        <v>-3.2080528660008108E-2</v>
      </c>
      <c r="J6" s="4">
        <f t="shared" si="2"/>
        <v>0.65530550328118731</v>
      </c>
    </row>
    <row r="7" spans="1:14" x14ac:dyDescent="0.25">
      <c r="A7" s="5">
        <f>Blank!A$2</f>
        <v>43385</v>
      </c>
      <c r="B7" s="5" t="str">
        <f>Blank!B$2</f>
        <v>User</v>
      </c>
      <c r="C7" s="5" t="str">
        <f>Blank!C$2</f>
        <v>siGENE_AB</v>
      </c>
      <c r="D7" s="4" t="s">
        <v>4</v>
      </c>
      <c r="E7" s="4">
        <v>207</v>
      </c>
      <c r="F7" s="4">
        <v>1.654382</v>
      </c>
      <c r="G7" s="4">
        <v>1.8190230000000001</v>
      </c>
      <c r="H7" s="4">
        <f t="shared" si="0"/>
        <v>1.7367025</v>
      </c>
      <c r="I7" s="4">
        <f t="shared" si="1"/>
        <v>0.19217190639624418</v>
      </c>
      <c r="J7" s="4">
        <f t="shared" si="2"/>
        <v>0.95424250943932487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M20" sqref="M20:O28"/>
    </sheetView>
  </sheetViews>
  <sheetFormatPr baseColWidth="10" defaultRowHeight="15" x14ac:dyDescent="0.25"/>
  <cols>
    <col min="1" max="2" width="11.42578125" customWidth="1"/>
    <col min="3" max="3" width="15" customWidth="1"/>
    <col min="4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25</v>
      </c>
      <c r="D1" s="3" t="s">
        <v>20</v>
      </c>
      <c r="E1" s="3" t="s">
        <v>9</v>
      </c>
      <c r="F1" s="3" t="s">
        <v>8</v>
      </c>
      <c r="G1" s="3" t="s">
        <v>7</v>
      </c>
      <c r="H1" s="3" t="s">
        <v>23</v>
      </c>
      <c r="I1" s="3" t="s">
        <v>1</v>
      </c>
      <c r="J1" s="3" t="s">
        <v>0</v>
      </c>
      <c r="K1" s="3" t="s">
        <v>14</v>
      </c>
      <c r="L1" s="3" t="s">
        <v>15</v>
      </c>
      <c r="M1" s="3" t="s">
        <v>18</v>
      </c>
      <c r="N1" s="3" t="s">
        <v>16</v>
      </c>
      <c r="O1" s="3" t="s">
        <v>17</v>
      </c>
    </row>
    <row r="2" spans="1:15" x14ac:dyDescent="0.25">
      <c r="A2" s="2">
        <f>Blank!A$2</f>
        <v>43385</v>
      </c>
      <c r="B2" s="2" t="str">
        <f>Blank!B$2</f>
        <v>User</v>
      </c>
      <c r="C2" s="2" t="str">
        <f>Blank!C$2</f>
        <v>siGENE_AB</v>
      </c>
      <c r="D2" s="1" t="str">
        <f t="shared" ref="D2:D28" ca="1" si="0">RIGHT(CELL("nomfichier",A1),LEN(CELL("nomfichier",A1))-SEARCH("]",CELL("nomfichier",A1)))</f>
        <v>siNTP</v>
      </c>
      <c r="E2" s="1" t="s">
        <v>19</v>
      </c>
      <c r="F2" s="1" t="s">
        <v>26</v>
      </c>
      <c r="G2" s="1" t="s">
        <v>28</v>
      </c>
      <c r="H2" s="1" t="s">
        <v>24</v>
      </c>
      <c r="I2" s="1">
        <v>2.2237819999999999</v>
      </c>
      <c r="J2" s="1">
        <v>2.2244329999999999</v>
      </c>
      <c r="K2" s="1">
        <v>500</v>
      </c>
      <c r="L2" s="1">
        <f>50</f>
        <v>50</v>
      </c>
      <c r="M2" s="1">
        <f>10^((LOG(AVERAGE(I2:J2)-Blank!$H$2, 10)-Blank!$M$2)/Blank!$N$2) * K2</f>
        <v>5636.7341199385819</v>
      </c>
      <c r="N2" s="1">
        <f t="shared" ref="N2:N20" si="1">(L2/10^3 * M2)</f>
        <v>281.83670599692908</v>
      </c>
      <c r="O2" s="1"/>
    </row>
    <row r="3" spans="1:15" x14ac:dyDescent="0.25">
      <c r="A3" s="2">
        <f>Blank!A$2</f>
        <v>43385</v>
      </c>
      <c r="B3" s="2" t="str">
        <f>Blank!B$2</f>
        <v>User</v>
      </c>
      <c r="C3" s="2" t="str">
        <f>Blank!C$2</f>
        <v>siGENE_AB</v>
      </c>
      <c r="D3" s="1" t="str">
        <f t="shared" ca="1" si="0"/>
        <v>siNTP</v>
      </c>
      <c r="E3" s="1" t="s">
        <v>19</v>
      </c>
      <c r="F3" s="1" t="s">
        <v>26</v>
      </c>
      <c r="G3" s="1" t="s">
        <v>28</v>
      </c>
      <c r="H3" s="1" t="s">
        <v>24</v>
      </c>
      <c r="I3" s="1">
        <v>2.2158340000000001</v>
      </c>
      <c r="J3" s="1">
        <v>2.1476890000000002</v>
      </c>
      <c r="K3" s="1">
        <v>500</v>
      </c>
      <c r="L3" s="1">
        <f>50</f>
        <v>50</v>
      </c>
      <c r="M3" s="1">
        <f>10^((LOG(AVERAGE(I3:J3)-Blank!$H$2, 10)-Blank!$M$2)/Blank!$N$2) * K3</f>
        <v>5508.2341439340962</v>
      </c>
      <c r="N3" s="1">
        <f t="shared" ref="N3:N10" si="2">(L3/10^3 * M3)</f>
        <v>275.41170719670481</v>
      </c>
      <c r="O3" s="1"/>
    </row>
    <row r="4" spans="1:15" x14ac:dyDescent="0.25">
      <c r="A4" s="2">
        <f>Blank!A$2</f>
        <v>43385</v>
      </c>
      <c r="B4" s="2" t="str">
        <f>Blank!B$2</f>
        <v>User</v>
      </c>
      <c r="C4" s="2" t="str">
        <f>Blank!C$2</f>
        <v>siGENE_AB</v>
      </c>
      <c r="D4" s="1" t="str">
        <f t="shared" ca="1" si="0"/>
        <v>siNTP</v>
      </c>
      <c r="E4" s="1" t="s">
        <v>19</v>
      </c>
      <c r="F4" s="1" t="s">
        <v>26</v>
      </c>
      <c r="G4" s="1" t="s">
        <v>28</v>
      </c>
      <c r="H4" s="1" t="s">
        <v>24</v>
      </c>
      <c r="I4" s="1">
        <v>2.1184539999999998</v>
      </c>
      <c r="J4" s="1">
        <v>1.8587990000000001</v>
      </c>
      <c r="K4" s="1">
        <v>500</v>
      </c>
      <c r="L4" s="1">
        <f>50</f>
        <v>50</v>
      </c>
      <c r="M4" s="1">
        <f>10^((LOG(AVERAGE(I4:J4)-Blank!$H$2, 10)-Blank!$M$2)/Blank!$N$2) * K4</f>
        <v>4925.7410266364705</v>
      </c>
      <c r="N4" s="1">
        <f t="shared" si="2"/>
        <v>246.28705133182353</v>
      </c>
      <c r="O4" s="1"/>
    </row>
    <row r="5" spans="1:15" x14ac:dyDescent="0.25">
      <c r="A5" s="2">
        <f>Blank!A$2</f>
        <v>43385</v>
      </c>
      <c r="B5" s="2" t="str">
        <f>Blank!B$2</f>
        <v>User</v>
      </c>
      <c r="C5" s="2" t="str">
        <f>Blank!C$2</f>
        <v>siGENE_AB</v>
      </c>
      <c r="D5" s="1" t="str">
        <f ca="1">RIGHT(CELL("nomfichier",A1),LEN(CELL("nomfichier",A1))-SEARCH("]",CELL("nomfichier",A1)))</f>
        <v>siNTP</v>
      </c>
      <c r="E5" s="1" t="s">
        <v>19</v>
      </c>
      <c r="F5" s="1" t="s">
        <v>26</v>
      </c>
      <c r="G5" s="1" t="s">
        <v>29</v>
      </c>
      <c r="H5" s="1" t="s">
        <v>30</v>
      </c>
      <c r="I5" s="1">
        <v>2.2278159999999998</v>
      </c>
      <c r="J5" s="1">
        <v>2.2510780000000001</v>
      </c>
      <c r="K5" s="1">
        <v>500</v>
      </c>
      <c r="L5" s="1">
        <f>50</f>
        <v>50</v>
      </c>
      <c r="M5" s="1">
        <f>10^((LOG(AVERAGE(I5:J5)-Blank!$H$2, 10)-Blank!$M$2)/Blank!$N$2) * K5</f>
        <v>5683.3492440992777</v>
      </c>
      <c r="N5" s="1">
        <f t="shared" si="2"/>
        <v>284.1674622049639</v>
      </c>
      <c r="O5" s="1"/>
    </row>
    <row r="6" spans="1:15" x14ac:dyDescent="0.25">
      <c r="A6" s="2">
        <f>Blank!A$2</f>
        <v>43385</v>
      </c>
      <c r="B6" s="2" t="str">
        <f>Blank!B$2</f>
        <v>User</v>
      </c>
      <c r="C6" s="2" t="str">
        <f>Blank!C$2</f>
        <v>siGENE_AB</v>
      </c>
      <c r="D6" s="1" t="str">
        <f t="shared" ref="D6:D7" ca="1" si="3">RIGHT(CELL("nomfichier",A5),LEN(CELL("nomfichier",A5))-SEARCH("]",CELL("nomfichier",A5)))</f>
        <v>siNTP</v>
      </c>
      <c r="E6" s="1" t="s">
        <v>19</v>
      </c>
      <c r="F6" s="1" t="s">
        <v>26</v>
      </c>
      <c r="G6" s="1" t="s">
        <v>29</v>
      </c>
      <c r="H6" s="1" t="s">
        <v>30</v>
      </c>
      <c r="I6" s="1">
        <v>2.1676190000000002</v>
      </c>
      <c r="J6" s="1">
        <v>2.24431</v>
      </c>
      <c r="K6" s="1">
        <v>500</v>
      </c>
      <c r="L6" s="1">
        <f>50</f>
        <v>50</v>
      </c>
      <c r="M6" s="1">
        <f>10^((LOG(AVERAGE(I6:J6)-Blank!$H$2, 10)-Blank!$M$2)/Blank!$N$2) * K6</f>
        <v>5581.6453108721344</v>
      </c>
      <c r="N6" s="1">
        <f t="shared" si="2"/>
        <v>279.08226554360675</v>
      </c>
      <c r="O6" s="1"/>
    </row>
    <row r="7" spans="1:15" x14ac:dyDescent="0.25">
      <c r="A7" s="2">
        <f>Blank!A$2</f>
        <v>43385</v>
      </c>
      <c r="B7" s="2" t="str">
        <f>Blank!B$2</f>
        <v>User</v>
      </c>
      <c r="C7" s="2" t="str">
        <f>Blank!C$2</f>
        <v>siGENE_AB</v>
      </c>
      <c r="D7" s="1" t="str">
        <f t="shared" ca="1" si="3"/>
        <v>siNTP</v>
      </c>
      <c r="E7" s="1" t="s">
        <v>19</v>
      </c>
      <c r="F7" s="1" t="s">
        <v>26</v>
      </c>
      <c r="G7" s="1" t="s">
        <v>29</v>
      </c>
      <c r="H7" s="1" t="s">
        <v>30</v>
      </c>
      <c r="I7" s="1">
        <v>1.852355</v>
      </c>
      <c r="J7" s="1">
        <v>2.229393</v>
      </c>
      <c r="K7" s="1">
        <v>500</v>
      </c>
      <c r="L7" s="1">
        <f>50</f>
        <v>50</v>
      </c>
      <c r="M7" s="1">
        <f>10^((LOG(AVERAGE(I7:J7)-Blank!$H$2, 10)-Blank!$M$2)/Blank!$N$2) * K7</f>
        <v>5082.7228633666018</v>
      </c>
      <c r="N7" s="1">
        <f t="shared" si="2"/>
        <v>254.13614316833011</v>
      </c>
      <c r="O7" s="1"/>
    </row>
    <row r="8" spans="1:15" x14ac:dyDescent="0.25">
      <c r="A8" s="2">
        <f>Blank!A$2</f>
        <v>43385</v>
      </c>
      <c r="B8" s="2" t="str">
        <f>Blank!B$2</f>
        <v>User</v>
      </c>
      <c r="C8" s="2" t="str">
        <f>Blank!C$2</f>
        <v>siGENE_AB</v>
      </c>
      <c r="D8" s="1" t="str">
        <f ca="1">RIGHT(CELL("nomfichier",A4),LEN(CELL("nomfichier",A4))-SEARCH("]",CELL("nomfichier",A4)))</f>
        <v>siNTP</v>
      </c>
      <c r="E8" s="1" t="s">
        <v>19</v>
      </c>
      <c r="F8" s="1" t="s">
        <v>26</v>
      </c>
      <c r="G8" s="1" t="s">
        <v>33</v>
      </c>
      <c r="H8" s="1" t="s">
        <v>34</v>
      </c>
      <c r="I8" s="1">
        <v>1.2202679999999999</v>
      </c>
      <c r="J8" s="1">
        <v>1.556934</v>
      </c>
      <c r="K8" s="1">
        <v>500</v>
      </c>
      <c r="L8" s="1">
        <f>50</f>
        <v>50</v>
      </c>
      <c r="M8" s="1">
        <f>10^((LOG(AVERAGE(I8:J8)-Blank!$H$2, 10)-Blank!$M$2)/Blank!$N$2) * K8</f>
        <v>3159.4625503143097</v>
      </c>
      <c r="N8" s="1">
        <f t="shared" si="2"/>
        <v>157.9731275157155</v>
      </c>
      <c r="O8" s="1"/>
    </row>
    <row r="9" spans="1:15" x14ac:dyDescent="0.25">
      <c r="A9" s="2">
        <f>Blank!A$2</f>
        <v>43385</v>
      </c>
      <c r="B9" s="2" t="str">
        <f>Blank!B$2</f>
        <v>User</v>
      </c>
      <c r="C9" s="2" t="str">
        <f>Blank!C$2</f>
        <v>siGENE_AB</v>
      </c>
      <c r="D9" s="1" t="str">
        <f t="shared" ca="1" si="0"/>
        <v>siNTP</v>
      </c>
      <c r="E9" s="1" t="s">
        <v>19</v>
      </c>
      <c r="F9" s="1" t="s">
        <v>26</v>
      </c>
      <c r="G9" s="1" t="s">
        <v>33</v>
      </c>
      <c r="H9" s="1" t="s">
        <v>34</v>
      </c>
      <c r="I9" s="1">
        <v>1.0702229999999999</v>
      </c>
      <c r="J9" s="1">
        <v>1.336524</v>
      </c>
      <c r="K9" s="1">
        <v>500</v>
      </c>
      <c r="L9" s="1">
        <f>50</f>
        <v>50</v>
      </c>
      <c r="M9" s="1">
        <f>10^((LOG(AVERAGE(I9:J9)-Blank!$H$2, 10)-Blank!$M$2)/Blank!$N$2) * K9</f>
        <v>2630.3859881340468</v>
      </c>
      <c r="N9" s="1">
        <f t="shared" si="2"/>
        <v>131.51929940670234</v>
      </c>
      <c r="O9" s="1"/>
    </row>
    <row r="10" spans="1:15" x14ac:dyDescent="0.25">
      <c r="A10" s="2">
        <f>Blank!A$2</f>
        <v>43385</v>
      </c>
      <c r="B10" s="2" t="str">
        <f>Blank!B$2</f>
        <v>User</v>
      </c>
      <c r="C10" s="2" t="str">
        <f>Blank!C$2</f>
        <v>siGENE_AB</v>
      </c>
      <c r="D10" s="1" t="str">
        <f t="shared" ca="1" si="0"/>
        <v>siNTP</v>
      </c>
      <c r="E10" s="1" t="s">
        <v>19</v>
      </c>
      <c r="F10" s="1" t="s">
        <v>26</v>
      </c>
      <c r="G10" s="1" t="s">
        <v>33</v>
      </c>
      <c r="H10" s="1" t="s">
        <v>34</v>
      </c>
      <c r="I10" s="1">
        <v>1.1440079999999999</v>
      </c>
      <c r="J10" s="1">
        <v>1.090497</v>
      </c>
      <c r="K10" s="1">
        <v>500</v>
      </c>
      <c r="L10" s="1">
        <f>50</f>
        <v>50</v>
      </c>
      <c r="M10" s="1">
        <f>10^((LOG(AVERAGE(I10:J10)-Blank!$H$2, 10)-Blank!$M$2)/Blank!$N$2) * K10</f>
        <v>2387.5919422029069</v>
      </c>
      <c r="N10" s="1">
        <f t="shared" si="2"/>
        <v>119.37959711014535</v>
      </c>
      <c r="O10" s="1"/>
    </row>
    <row r="11" spans="1:15" x14ac:dyDescent="0.25">
      <c r="A11" s="5">
        <f>Blank!A$2</f>
        <v>43385</v>
      </c>
      <c r="B11" s="5" t="str">
        <f>Blank!B$2</f>
        <v>User</v>
      </c>
      <c r="C11" s="5" t="str">
        <f>Blank!C$2</f>
        <v>siGENE_AB</v>
      </c>
      <c r="D11" s="4" t="str">
        <f t="shared" ca="1" si="0"/>
        <v>siNTP</v>
      </c>
      <c r="E11" t="s">
        <v>5</v>
      </c>
      <c r="F11" t="s">
        <v>26</v>
      </c>
      <c r="G11" t="s">
        <v>31</v>
      </c>
      <c r="H11" t="s">
        <v>24</v>
      </c>
      <c r="I11">
        <v>0.32773550000000001</v>
      </c>
      <c r="J11">
        <v>0.4764815</v>
      </c>
      <c r="K11">
        <v>16</v>
      </c>
      <c r="L11">
        <v>100</v>
      </c>
      <c r="M11" s="4">
        <f>10^((LOG(AVERAGE(I11:J11)-Blank!$H$2, 10)-Blank!$M$2)/Blank!$N$2) * K11</f>
        <v>15.636034303589355</v>
      </c>
      <c r="N11">
        <f t="shared" si="1"/>
        <v>1.5636034303589357</v>
      </c>
      <c r="O11">
        <f>N11/(N2+N11+N20) * 100</f>
        <v>0.54695158225059937</v>
      </c>
    </row>
    <row r="12" spans="1:15" x14ac:dyDescent="0.25">
      <c r="A12" s="5">
        <f>Blank!A$2</f>
        <v>43385</v>
      </c>
      <c r="B12" s="5" t="str">
        <f>Blank!B$2</f>
        <v>User</v>
      </c>
      <c r="C12" s="5" t="str">
        <f>Blank!C$2</f>
        <v>siGENE_AB</v>
      </c>
      <c r="D12" s="4" t="str">
        <f t="shared" ca="1" si="0"/>
        <v>siNTP</v>
      </c>
      <c r="E12" t="s">
        <v>5</v>
      </c>
      <c r="F12" t="s">
        <v>26</v>
      </c>
      <c r="G12" t="s">
        <v>31</v>
      </c>
      <c r="H12" t="s">
        <v>24</v>
      </c>
      <c r="I12">
        <v>0.24623400000000001</v>
      </c>
      <c r="J12">
        <v>0.62080480000000005</v>
      </c>
      <c r="K12">
        <v>16</v>
      </c>
      <c r="L12">
        <v>100</v>
      </c>
      <c r="M12" s="4">
        <f>10^((LOG(AVERAGE(I12:J12)-Blank!$H$2, 10)-Blank!$M$2)/Blank!$N$2) * K12</f>
        <v>18.089979978154592</v>
      </c>
      <c r="N12">
        <f t="shared" ref="N12:N19" si="4">(L12/10^3 * M12)</f>
        <v>1.8089979978154593</v>
      </c>
      <c r="O12">
        <f t="shared" ref="O12:O19" si="5">N12/(N3+N12+N21) * 100</f>
        <v>0.6473490889566782</v>
      </c>
    </row>
    <row r="13" spans="1:15" x14ac:dyDescent="0.25">
      <c r="A13" s="5">
        <f>Blank!A$2</f>
        <v>43385</v>
      </c>
      <c r="B13" s="5" t="str">
        <f>Blank!B$2</f>
        <v>User</v>
      </c>
      <c r="C13" s="5" t="str">
        <f>Blank!C$2</f>
        <v>siGENE_AB</v>
      </c>
      <c r="D13" s="4" t="str">
        <f t="shared" ca="1" si="0"/>
        <v>siNTP</v>
      </c>
      <c r="E13" t="s">
        <v>5</v>
      </c>
      <c r="F13" t="s">
        <v>26</v>
      </c>
      <c r="G13" t="s">
        <v>31</v>
      </c>
      <c r="H13" t="s">
        <v>24</v>
      </c>
      <c r="I13">
        <v>0.39383200000000002</v>
      </c>
      <c r="J13">
        <v>0.37689230000000001</v>
      </c>
      <c r="K13">
        <v>16</v>
      </c>
      <c r="L13">
        <v>100</v>
      </c>
      <c r="M13" s="4">
        <f>10^((LOG(AVERAGE(I13:J13)-Blank!$H$2, 10)-Blank!$M$2)/Blank!$N$2) * K13</f>
        <v>14.34179875400968</v>
      </c>
      <c r="N13">
        <f t="shared" si="4"/>
        <v>1.434179875400968</v>
      </c>
      <c r="O13">
        <f t="shared" si="5"/>
        <v>0.57180329647050399</v>
      </c>
    </row>
    <row r="14" spans="1:15" x14ac:dyDescent="0.25">
      <c r="A14" s="5">
        <f>Blank!A$2</f>
        <v>43385</v>
      </c>
      <c r="B14" s="5" t="str">
        <f>Blank!B$2</f>
        <v>User</v>
      </c>
      <c r="C14" s="5" t="str">
        <f>Blank!C$2</f>
        <v>siGENE_AB</v>
      </c>
      <c r="D14" s="4" t="str">
        <f ca="1">RIGHT(CELL("nomfichier",A10),LEN(CELL("nomfichier",A10))-SEARCH("]",CELL("nomfichier",A10)))</f>
        <v>siNTP</v>
      </c>
      <c r="E14" t="s">
        <v>5</v>
      </c>
      <c r="F14" t="s">
        <v>26</v>
      </c>
      <c r="G14" t="s">
        <v>32</v>
      </c>
      <c r="H14" t="s">
        <v>30</v>
      </c>
      <c r="I14">
        <v>0.44617099999999998</v>
      </c>
      <c r="J14">
        <v>0.48824040000000002</v>
      </c>
      <c r="K14">
        <v>16</v>
      </c>
      <c r="L14">
        <v>100</v>
      </c>
      <c r="M14" s="4">
        <f>10^((LOG(AVERAGE(I14:J14)-Blank!$H$2, 10)-Blank!$M$2)/Blank!$N$2) * K14</f>
        <v>20.75622824885119</v>
      </c>
      <c r="N14">
        <f t="shared" si="4"/>
        <v>2.075622824885119</v>
      </c>
      <c r="O14">
        <f t="shared" si="5"/>
        <v>0.70724845810681891</v>
      </c>
    </row>
    <row r="15" spans="1:15" x14ac:dyDescent="0.25">
      <c r="A15" s="5">
        <f>Blank!A$2</f>
        <v>43385</v>
      </c>
      <c r="B15" s="5" t="str">
        <f>Blank!B$2</f>
        <v>User</v>
      </c>
      <c r="C15" s="5" t="str">
        <f>Blank!C$2</f>
        <v>siGENE_AB</v>
      </c>
      <c r="D15" s="4" t="str">
        <f t="shared" ref="D15:D16" ca="1" si="6">RIGHT(CELL("nomfichier",A14),LEN(CELL("nomfichier",A14))-SEARCH("]",CELL("nomfichier",A14)))</f>
        <v>siNTP</v>
      </c>
      <c r="E15" t="s">
        <v>5</v>
      </c>
      <c r="F15" t="s">
        <v>26</v>
      </c>
      <c r="G15" t="s">
        <v>32</v>
      </c>
      <c r="H15" t="s">
        <v>30</v>
      </c>
      <c r="I15">
        <v>0.31113239999999998</v>
      </c>
      <c r="J15">
        <v>0.37916820000000001</v>
      </c>
      <c r="K15">
        <v>16</v>
      </c>
      <c r="L15">
        <v>100</v>
      </c>
      <c r="M15" s="4">
        <f>10^((LOG(AVERAGE(I15:J15)-Blank!$H$2, 10)-Blank!$M$2)/Blank!$N$2) * K15</f>
        <v>11.279346898536263</v>
      </c>
      <c r="N15">
        <f t="shared" si="4"/>
        <v>1.1279346898536262</v>
      </c>
      <c r="O15">
        <f t="shared" si="5"/>
        <v>0.3927081810615754</v>
      </c>
    </row>
    <row r="16" spans="1:15" x14ac:dyDescent="0.25">
      <c r="A16" s="5">
        <f>Blank!A$2</f>
        <v>43385</v>
      </c>
      <c r="B16" s="5" t="str">
        <f>Blank!B$2</f>
        <v>User</v>
      </c>
      <c r="C16" s="5" t="str">
        <f>Blank!C$2</f>
        <v>siGENE_AB</v>
      </c>
      <c r="D16" s="4" t="str">
        <f t="shared" ca="1" si="6"/>
        <v>siNTP</v>
      </c>
      <c r="E16" t="s">
        <v>5</v>
      </c>
      <c r="F16" t="s">
        <v>26</v>
      </c>
      <c r="G16" t="s">
        <v>32</v>
      </c>
      <c r="H16" t="s">
        <v>30</v>
      </c>
      <c r="I16">
        <v>0.28233140000000001</v>
      </c>
      <c r="J16">
        <v>0.33182270000000003</v>
      </c>
      <c r="K16">
        <v>16</v>
      </c>
      <c r="L16">
        <v>100</v>
      </c>
      <c r="M16" s="4">
        <f>10^((LOG(AVERAGE(I16:J16)-Blank!$H$2, 10)-Blank!$M$2)/Blank!$N$2) * K16</f>
        <v>8.4490915021294519</v>
      </c>
      <c r="N16">
        <f t="shared" si="4"/>
        <v>0.84490915021294521</v>
      </c>
      <c r="O16">
        <f t="shared" si="5"/>
        <v>0.32371023771310847</v>
      </c>
    </row>
    <row r="17" spans="1:15" x14ac:dyDescent="0.25">
      <c r="A17" s="5">
        <f>Blank!A$2</f>
        <v>43385</v>
      </c>
      <c r="B17" s="5" t="str">
        <f>Blank!B$2</f>
        <v>User</v>
      </c>
      <c r="C17" s="5" t="str">
        <f>Blank!C$2</f>
        <v>siGENE_AB</v>
      </c>
      <c r="D17" s="4" t="str">
        <f ca="1">RIGHT(CELL("nomfichier",A13),LEN(CELL("nomfichier",A13))-SEARCH("]",CELL("nomfichier",A13)))</f>
        <v>siNTP</v>
      </c>
      <c r="E17" t="s">
        <v>5</v>
      </c>
      <c r="F17" t="s">
        <v>26</v>
      </c>
      <c r="G17" t="s">
        <v>35</v>
      </c>
      <c r="H17" t="s">
        <v>34</v>
      </c>
      <c r="I17">
        <v>0.57026480000000002</v>
      </c>
      <c r="J17">
        <v>0.58732139999999999</v>
      </c>
      <c r="K17">
        <v>16</v>
      </c>
      <c r="L17">
        <v>100</v>
      </c>
      <c r="M17" s="4">
        <f>10^((LOG(AVERAGE(I17:J17)-Blank!$H$2, 10)-Blank!$M$2)/Blank!$N$2) * K17</f>
        <v>29.801261355259133</v>
      </c>
      <c r="N17">
        <f t="shared" si="4"/>
        <v>2.9801261355259134</v>
      </c>
      <c r="O17">
        <f t="shared" si="5"/>
        <v>1.7687255126985748</v>
      </c>
    </row>
    <row r="18" spans="1:15" x14ac:dyDescent="0.25">
      <c r="A18" s="5">
        <f>Blank!A$2</f>
        <v>43385</v>
      </c>
      <c r="B18" s="5" t="str">
        <f>Blank!B$2</f>
        <v>User</v>
      </c>
      <c r="C18" s="5" t="str">
        <f>Blank!C$2</f>
        <v>siGENE_AB</v>
      </c>
      <c r="D18" s="4" t="str">
        <f t="shared" ca="1" si="0"/>
        <v>siNTP</v>
      </c>
      <c r="E18" t="s">
        <v>5</v>
      </c>
      <c r="F18" t="s">
        <v>26</v>
      </c>
      <c r="G18" t="s">
        <v>35</v>
      </c>
      <c r="H18" t="s">
        <v>34</v>
      </c>
      <c r="I18">
        <v>0.57411999999999996</v>
      </c>
      <c r="J18">
        <v>0.39066380000000001</v>
      </c>
      <c r="K18">
        <v>16</v>
      </c>
      <c r="L18">
        <v>100</v>
      </c>
      <c r="M18" s="4">
        <f>10^((LOG(AVERAGE(I18:J18)-Blank!$H$2, 10)-Blank!$M$2)/Blank!$N$2) * K18</f>
        <v>21.968877450927511</v>
      </c>
      <c r="N18">
        <f t="shared" si="4"/>
        <v>2.1968877450927513</v>
      </c>
      <c r="O18">
        <f t="shared" si="5"/>
        <v>1.5421257686082936</v>
      </c>
    </row>
    <row r="19" spans="1:15" x14ac:dyDescent="0.25">
      <c r="A19" s="5">
        <f>Blank!A$2</f>
        <v>43385</v>
      </c>
      <c r="B19" s="5" t="str">
        <f>Blank!B$2</f>
        <v>User</v>
      </c>
      <c r="C19" s="5" t="str">
        <f>Blank!C$2</f>
        <v>siGENE_AB</v>
      </c>
      <c r="D19" s="4" t="str">
        <f t="shared" ca="1" si="0"/>
        <v>siNTP</v>
      </c>
      <c r="E19" t="s">
        <v>5</v>
      </c>
      <c r="F19" t="s">
        <v>26</v>
      </c>
      <c r="G19" t="s">
        <v>35</v>
      </c>
      <c r="H19" t="s">
        <v>34</v>
      </c>
      <c r="I19">
        <v>0.36290929999999999</v>
      </c>
      <c r="J19">
        <v>0.37662639999999997</v>
      </c>
      <c r="K19">
        <v>16</v>
      </c>
      <c r="L19">
        <v>100</v>
      </c>
      <c r="M19" s="4">
        <f>10^((LOG(AVERAGE(I19:J19)-Blank!$H$2, 10)-Blank!$M$2)/Blank!$N$2) * K19</f>
        <v>13.146194267031412</v>
      </c>
      <c r="N19">
        <f t="shared" si="4"/>
        <v>1.3146194267031412</v>
      </c>
      <c r="O19">
        <f t="shared" si="5"/>
        <v>1.0064804093399771</v>
      </c>
    </row>
    <row r="20" spans="1:15" x14ac:dyDescent="0.25">
      <c r="A20" s="2">
        <f>Blank!A$2</f>
        <v>43385</v>
      </c>
      <c r="B20" s="2" t="str">
        <f>Blank!B$2</f>
        <v>User</v>
      </c>
      <c r="C20" s="2" t="str">
        <f>Blank!C$2</f>
        <v>siGENE_AB</v>
      </c>
      <c r="D20" s="1" t="str">
        <f t="shared" ca="1" si="0"/>
        <v>siNTP</v>
      </c>
      <c r="E20" s="1" t="s">
        <v>6</v>
      </c>
      <c r="F20" s="1" t="s">
        <v>26</v>
      </c>
      <c r="G20" s="1" t="s">
        <v>28</v>
      </c>
      <c r="H20" s="1" t="s">
        <v>24</v>
      </c>
      <c r="I20" s="1">
        <v>0.55904220000000004</v>
      </c>
      <c r="J20" s="1">
        <v>0.4750065</v>
      </c>
      <c r="K20" s="1">
        <v>16</v>
      </c>
      <c r="L20" s="1">
        <v>100</v>
      </c>
      <c r="M20" s="1">
        <f>10^((LOG(AVERAGE(I20:J20)-Blank!$H$2, 10)-Blank!$M$2)/Blank!$N$2) * K20</f>
        <v>24.757134420511182</v>
      </c>
      <c r="N20" s="1">
        <f t="shared" si="1"/>
        <v>2.4757134420511182</v>
      </c>
      <c r="O20" s="1">
        <f>N20/(N2+N20) * 100</f>
        <v>0.87077217623356806</v>
      </c>
    </row>
    <row r="21" spans="1:15" x14ac:dyDescent="0.25">
      <c r="A21" s="2">
        <f>Blank!A$2</f>
        <v>43385</v>
      </c>
      <c r="B21" s="2" t="str">
        <f>Blank!B$2</f>
        <v>User</v>
      </c>
      <c r="C21" s="2" t="str">
        <f>Blank!C$2</f>
        <v>siGENE_AB</v>
      </c>
      <c r="D21" s="1" t="str">
        <f t="shared" ca="1" si="0"/>
        <v>siNTP</v>
      </c>
      <c r="E21" s="1" t="s">
        <v>6</v>
      </c>
      <c r="F21" s="1" t="s">
        <v>26</v>
      </c>
      <c r="G21" s="1" t="s">
        <v>28</v>
      </c>
      <c r="H21" s="1" t="s">
        <v>24</v>
      </c>
      <c r="I21" s="1">
        <v>0.53190990000000005</v>
      </c>
      <c r="J21" s="1">
        <v>0.44023069999999997</v>
      </c>
      <c r="K21" s="1">
        <v>16</v>
      </c>
      <c r="L21" s="1">
        <v>100</v>
      </c>
      <c r="M21" s="1">
        <f>10^((LOG(AVERAGE(I21:J21)-Blank!$H$2, 10)-Blank!$M$2)/Blank!$N$2) * K21</f>
        <v>22.263549273980829</v>
      </c>
      <c r="N21" s="1">
        <f t="shared" ref="N21:N28" si="7">(L21/10^3 * M21)</f>
        <v>2.2263549273980829</v>
      </c>
      <c r="O21" s="1">
        <f t="shared" ref="O21:O28" si="8">N21/(N3+N21) * 100</f>
        <v>0.8018911061275571</v>
      </c>
    </row>
    <row r="22" spans="1:15" x14ac:dyDescent="0.25">
      <c r="A22" s="2">
        <f>Blank!A$2</f>
        <v>43385</v>
      </c>
      <c r="B22" s="2" t="str">
        <f>Blank!B$2</f>
        <v>User</v>
      </c>
      <c r="C22" s="2" t="str">
        <f>Blank!C$2</f>
        <v>siGENE_AB</v>
      </c>
      <c r="D22" s="1" t="str">
        <f t="shared" ca="1" si="0"/>
        <v>siNTP</v>
      </c>
      <c r="E22" s="1" t="s">
        <v>6</v>
      </c>
      <c r="F22" s="1" t="s">
        <v>26</v>
      </c>
      <c r="G22" s="1" t="s">
        <v>28</v>
      </c>
      <c r="H22" s="1" t="s">
        <v>24</v>
      </c>
      <c r="I22" s="1">
        <v>0.64766219999999997</v>
      </c>
      <c r="J22" s="1">
        <v>0.53796299999999997</v>
      </c>
      <c r="K22" s="1">
        <v>16</v>
      </c>
      <c r="L22" s="1">
        <v>100</v>
      </c>
      <c r="M22" s="1">
        <f>10^((LOG(AVERAGE(I22:J22)-Blank!$H$2, 10)-Blank!$M$2)/Blank!$N$2) * K22</f>
        <v>30.957690188224998</v>
      </c>
      <c r="N22" s="1">
        <f t="shared" si="7"/>
        <v>3.0957690188224998</v>
      </c>
      <c r="O22" s="1">
        <f t="shared" si="8"/>
        <v>1.2413722061807135</v>
      </c>
    </row>
    <row r="23" spans="1:15" x14ac:dyDescent="0.25">
      <c r="A23" s="2">
        <f>Blank!A$2</f>
        <v>43385</v>
      </c>
      <c r="B23" s="2" t="str">
        <f>Blank!B$2</f>
        <v>User</v>
      </c>
      <c r="C23" s="2" t="str">
        <f>Blank!C$2</f>
        <v>siGENE_AB</v>
      </c>
      <c r="D23" s="1" t="str">
        <f ca="1">RIGHT(CELL("nomfichier",A19),LEN(CELL("nomfichier",A19))-SEARCH("]",CELL("nomfichier",A19)))</f>
        <v>siNTP</v>
      </c>
      <c r="E23" s="1" t="s">
        <v>6</v>
      </c>
      <c r="F23" s="1" t="s">
        <v>26</v>
      </c>
      <c r="G23" s="1" t="s">
        <v>29</v>
      </c>
      <c r="H23" s="1" t="s">
        <v>30</v>
      </c>
      <c r="I23" s="1">
        <v>1.169028</v>
      </c>
      <c r="J23" s="1">
        <v>0.97510680000000005</v>
      </c>
      <c r="K23" s="1">
        <v>16</v>
      </c>
      <c r="L23" s="1">
        <v>100</v>
      </c>
      <c r="M23" s="1">
        <f>10^((LOG(AVERAGE(I23:J23)-Blank!$H$2, 10)-Blank!$M$2)/Blank!$N$2) * K23</f>
        <v>72.355081142350826</v>
      </c>
      <c r="N23" s="1">
        <f t="shared" si="7"/>
        <v>7.235508114235083</v>
      </c>
      <c r="O23" s="1">
        <f t="shared" si="8"/>
        <v>2.4829905152680505</v>
      </c>
    </row>
    <row r="24" spans="1:15" x14ac:dyDescent="0.25">
      <c r="A24" s="2">
        <f>Blank!A$2</f>
        <v>43385</v>
      </c>
      <c r="B24" s="2" t="str">
        <f>Blank!B$2</f>
        <v>User</v>
      </c>
      <c r="C24" s="2" t="str">
        <f>Blank!C$2</f>
        <v>siGENE_AB</v>
      </c>
      <c r="D24" s="1" t="str">
        <f t="shared" ref="D24:D25" ca="1" si="9">RIGHT(CELL("nomfichier",A23),LEN(CELL("nomfichier",A23))-SEARCH("]",CELL("nomfichier",A23)))</f>
        <v>siNTP</v>
      </c>
      <c r="E24" s="1" t="s">
        <v>6</v>
      </c>
      <c r="F24" s="1" t="s">
        <v>26</v>
      </c>
      <c r="G24" s="1" t="s">
        <v>29</v>
      </c>
      <c r="H24" s="1" t="s">
        <v>30</v>
      </c>
      <c r="I24" s="1">
        <v>1.1429769999999999</v>
      </c>
      <c r="J24" s="1">
        <v>0.95046640000000004</v>
      </c>
      <c r="K24" s="1">
        <v>16</v>
      </c>
      <c r="L24" s="1">
        <v>100</v>
      </c>
      <c r="M24" s="1">
        <f>10^((LOG(AVERAGE(I24:J24)-Blank!$H$2, 10)-Blank!$M$2)/Blank!$N$2) * K24</f>
        <v>70.093547054192129</v>
      </c>
      <c r="N24" s="1">
        <f t="shared" si="7"/>
        <v>7.0093547054192129</v>
      </c>
      <c r="O24" s="1">
        <f t="shared" si="8"/>
        <v>2.4500384524782595</v>
      </c>
    </row>
    <row r="25" spans="1:15" x14ac:dyDescent="0.25">
      <c r="A25" s="2">
        <f>Blank!A$2</f>
        <v>43385</v>
      </c>
      <c r="B25" s="2" t="str">
        <f>Blank!B$2</f>
        <v>User</v>
      </c>
      <c r="C25" s="2" t="str">
        <f>Blank!C$2</f>
        <v>siGENE_AB</v>
      </c>
      <c r="D25" s="1" t="str">
        <f t="shared" ca="1" si="9"/>
        <v>siNTP</v>
      </c>
      <c r="E25" s="1" t="s">
        <v>6</v>
      </c>
      <c r="F25" s="1" t="s">
        <v>26</v>
      </c>
      <c r="G25" s="1" t="s">
        <v>29</v>
      </c>
      <c r="H25" s="1" t="s">
        <v>30</v>
      </c>
      <c r="I25" s="1">
        <v>0.96513199999999999</v>
      </c>
      <c r="J25" s="1">
        <v>0.90624859999999996</v>
      </c>
      <c r="K25" s="1">
        <v>16</v>
      </c>
      <c r="L25" s="1">
        <v>100</v>
      </c>
      <c r="M25" s="1">
        <f>10^((LOG(AVERAGE(I25:J25)-Blank!$H$2, 10)-Blank!$M$2)/Blank!$N$2) * K25</f>
        <v>60.268034051163546</v>
      </c>
      <c r="N25" s="1">
        <f t="shared" si="7"/>
        <v>6.0268034051163548</v>
      </c>
      <c r="O25" s="1">
        <f t="shared" si="8"/>
        <v>2.316549487347896</v>
      </c>
    </row>
    <row r="26" spans="1:15" x14ac:dyDescent="0.25">
      <c r="A26" s="2">
        <f>Blank!A$2</f>
        <v>43385</v>
      </c>
      <c r="B26" s="2" t="str">
        <f>Blank!B$2</f>
        <v>User</v>
      </c>
      <c r="C26" s="2" t="str">
        <f>Blank!C$2</f>
        <v>siGENE_AB</v>
      </c>
      <c r="D26" s="1" t="str">
        <f ca="1">RIGHT(CELL("nomfichier",A22),LEN(CELL("nomfichier",A22))-SEARCH("]",CELL("nomfichier",A22)))</f>
        <v>siNTP</v>
      </c>
      <c r="E26" s="1" t="s">
        <v>6</v>
      </c>
      <c r="F26" s="1" t="s">
        <v>26</v>
      </c>
      <c r="G26" s="1" t="s">
        <v>33</v>
      </c>
      <c r="H26" s="1" t="s">
        <v>34</v>
      </c>
      <c r="I26" s="1">
        <v>1.0478499999999999</v>
      </c>
      <c r="J26" s="1">
        <v>1.1635869999999999</v>
      </c>
      <c r="K26" s="1">
        <v>16</v>
      </c>
      <c r="L26" s="1">
        <v>100</v>
      </c>
      <c r="M26" s="1">
        <f>10^((LOG(AVERAGE(I26:J26)-Blank!$H$2, 10)-Blank!$M$2)/Blank!$N$2) * K26</f>
        <v>75.367757021026307</v>
      </c>
      <c r="N26" s="1">
        <f t="shared" si="7"/>
        <v>7.5367757021026307</v>
      </c>
      <c r="O26" s="1">
        <f t="shared" si="8"/>
        <v>4.5536705390878698</v>
      </c>
    </row>
    <row r="27" spans="1:15" x14ac:dyDescent="0.25">
      <c r="A27" s="2">
        <f>Blank!A$2</f>
        <v>43385</v>
      </c>
      <c r="B27" s="2" t="str">
        <f>Blank!B$2</f>
        <v>User</v>
      </c>
      <c r="C27" s="2" t="str">
        <f>Blank!C$2</f>
        <v>siGENE_AB</v>
      </c>
      <c r="D27" s="1" t="str">
        <f t="shared" ca="1" si="0"/>
        <v>siNTP</v>
      </c>
      <c r="E27" s="1" t="s">
        <v>6</v>
      </c>
      <c r="F27" s="1" t="s">
        <v>26</v>
      </c>
      <c r="G27" s="1" t="s">
        <v>33</v>
      </c>
      <c r="H27" s="1" t="s">
        <v>34</v>
      </c>
      <c r="I27" s="1">
        <v>1.211946</v>
      </c>
      <c r="J27" s="1">
        <v>1.266405</v>
      </c>
      <c r="K27" s="1">
        <v>16</v>
      </c>
      <c r="L27" s="1">
        <v>100</v>
      </c>
      <c r="M27" s="1">
        <f>10^((LOG(AVERAGE(I27:J27)-Blank!$H$2, 10)-Blank!$M$2)/Blank!$N$2) * K27</f>
        <v>87.422160350833693</v>
      </c>
      <c r="N27" s="1">
        <f t="shared" si="7"/>
        <v>8.74221603508337</v>
      </c>
      <c r="O27" s="1">
        <f t="shared" si="8"/>
        <v>6.2327973625179807</v>
      </c>
    </row>
    <row r="28" spans="1:15" x14ac:dyDescent="0.25">
      <c r="A28" s="2">
        <f>Blank!A$2</f>
        <v>43385</v>
      </c>
      <c r="B28" s="2" t="str">
        <f>Blank!B$2</f>
        <v>User</v>
      </c>
      <c r="C28" s="2" t="str">
        <f>Blank!C$2</f>
        <v>siGENE_AB</v>
      </c>
      <c r="D28" s="1" t="str">
        <f t="shared" ca="1" si="0"/>
        <v>siNTP</v>
      </c>
      <c r="E28" s="1" t="s">
        <v>6</v>
      </c>
      <c r="F28" s="1" t="s">
        <v>26</v>
      </c>
      <c r="G28" s="1" t="s">
        <v>33</v>
      </c>
      <c r="H28" s="1" t="s">
        <v>34</v>
      </c>
      <c r="I28" s="1">
        <v>1.3886689999999999</v>
      </c>
      <c r="J28" s="1">
        <v>1.3474809999999999</v>
      </c>
      <c r="K28" s="1">
        <v>16</v>
      </c>
      <c r="L28" s="1">
        <v>100</v>
      </c>
      <c r="M28" s="1">
        <f>10^((LOG(AVERAGE(I28:J28)-Blank!$H$2, 10)-Blank!$M$2)/Blank!$N$2) * K28</f>
        <v>99.212842223996134</v>
      </c>
      <c r="N28" s="1">
        <f t="shared" si="7"/>
        <v>9.9212842223996134</v>
      </c>
      <c r="O28" s="1">
        <f t="shared" si="8"/>
        <v>7.6730213438246935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/>
  </sheetViews>
  <sheetFormatPr baseColWidth="10" defaultRowHeight="15" x14ac:dyDescent="0.25"/>
  <cols>
    <col min="1" max="2" width="11.42578125" customWidth="1"/>
    <col min="3" max="3" width="15" customWidth="1"/>
    <col min="4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25</v>
      </c>
      <c r="D1" s="3" t="s">
        <v>20</v>
      </c>
      <c r="E1" s="3" t="s">
        <v>9</v>
      </c>
      <c r="F1" s="3" t="s">
        <v>8</v>
      </c>
      <c r="G1" s="3" t="s">
        <v>7</v>
      </c>
      <c r="H1" s="3" t="s">
        <v>23</v>
      </c>
      <c r="I1" s="3" t="s">
        <v>1</v>
      </c>
      <c r="J1" s="3" t="s">
        <v>0</v>
      </c>
      <c r="K1" s="3" t="s">
        <v>14</v>
      </c>
      <c r="L1" s="3" t="s">
        <v>15</v>
      </c>
      <c r="M1" s="3" t="s">
        <v>18</v>
      </c>
      <c r="N1" s="3" t="s">
        <v>16</v>
      </c>
      <c r="O1" s="3" t="s">
        <v>17</v>
      </c>
    </row>
    <row r="2" spans="1:15" x14ac:dyDescent="0.25">
      <c r="A2" s="2">
        <f>Blank!A$2</f>
        <v>43385</v>
      </c>
      <c r="B2" s="2" t="str">
        <f>Blank!B$2</f>
        <v>User</v>
      </c>
      <c r="C2" s="2" t="str">
        <f>Blank!C$2</f>
        <v>siGENE_AB</v>
      </c>
      <c r="D2" s="1" t="str">
        <f ca="1">RIGHT(CELL("nomfichier",A10),LEN(CELL("nomfichier",A10))-SEARCH("]",CELL("nomfichier",A10)))</f>
        <v>siGENE</v>
      </c>
      <c r="E2" s="1" t="s">
        <v>19</v>
      </c>
      <c r="F2" s="1" t="s">
        <v>20</v>
      </c>
      <c r="G2" s="1" t="s">
        <v>28</v>
      </c>
      <c r="H2" s="1" t="s">
        <v>24</v>
      </c>
      <c r="I2" s="1">
        <v>2.1637360000000001</v>
      </c>
      <c r="J2" s="1">
        <v>2.2703009999999999</v>
      </c>
      <c r="K2" s="1">
        <v>500</v>
      </c>
      <c r="L2" s="1">
        <f>50</f>
        <v>50</v>
      </c>
      <c r="M2" s="1">
        <f>10^((LOG(AVERAGE(I2:J2)-Blank!$H$2, 10)-Blank!$M$2)/Blank!$N$2) * K2</f>
        <v>5615.2033785082649</v>
      </c>
      <c r="N2" s="1">
        <f t="shared" ref="N2:N20" si="0">(L2/10^3 * M2)</f>
        <v>280.76016892541327</v>
      </c>
      <c r="O2" s="1"/>
    </row>
    <row r="3" spans="1:15" x14ac:dyDescent="0.25">
      <c r="A3" s="2">
        <f>Blank!A$2</f>
        <v>43385</v>
      </c>
      <c r="B3" s="2" t="str">
        <f>Blank!B$2</f>
        <v>User</v>
      </c>
      <c r="C3" s="2" t="str">
        <f>Blank!C$2</f>
        <v>siGENE_AB</v>
      </c>
      <c r="D3" s="1" t="str">
        <f ca="1">RIGHT(CELL("nomfichier",A11),LEN(CELL("nomfichier",A11))-SEARCH("]",CELL("nomfichier",A11)))</f>
        <v>siGENE</v>
      </c>
      <c r="E3" s="1" t="s">
        <v>19</v>
      </c>
      <c r="F3" s="1" t="s">
        <v>20</v>
      </c>
      <c r="G3" s="1" t="s">
        <v>28</v>
      </c>
      <c r="H3" s="1" t="s">
        <v>24</v>
      </c>
      <c r="I3" s="1">
        <v>2.176561</v>
      </c>
      <c r="J3" s="1">
        <v>2.2605710000000001</v>
      </c>
      <c r="K3" s="1">
        <v>500</v>
      </c>
      <c r="L3" s="1">
        <f>50</f>
        <v>50</v>
      </c>
      <c r="M3" s="1">
        <f>10^((LOG(AVERAGE(I3:J3)-Blank!$H$2, 10)-Blank!$M$2)/Blank!$N$2) * K3</f>
        <v>5619.9028039319246</v>
      </c>
      <c r="N3" s="1">
        <f t="shared" ref="N3:N10" si="1">(L3/10^3 * M3)</f>
        <v>280.99514019659625</v>
      </c>
      <c r="O3" s="1"/>
    </row>
    <row r="4" spans="1:15" x14ac:dyDescent="0.25">
      <c r="A4" s="2">
        <f>Blank!A$2</f>
        <v>43385</v>
      </c>
      <c r="B4" s="2" t="str">
        <f>Blank!B$2</f>
        <v>User</v>
      </c>
      <c r="C4" s="2" t="str">
        <f>Blank!C$2</f>
        <v>siGENE_AB</v>
      </c>
      <c r="D4" s="1" t="str">
        <f ca="1">RIGHT(CELL("nomfichier",A12),LEN(CELL("nomfichier",A12))-SEARCH("]",CELL("nomfichier",A12)))</f>
        <v>siGENE</v>
      </c>
      <c r="E4" s="1" t="s">
        <v>19</v>
      </c>
      <c r="F4" s="1" t="s">
        <v>20</v>
      </c>
      <c r="G4" s="1" t="s">
        <v>28</v>
      </c>
      <c r="H4" s="1" t="s">
        <v>24</v>
      </c>
      <c r="I4" s="1">
        <v>2.0526070000000001</v>
      </c>
      <c r="J4" s="1">
        <v>2.251941</v>
      </c>
      <c r="K4" s="1">
        <v>500</v>
      </c>
      <c r="L4" s="1">
        <f>50</f>
        <v>50</v>
      </c>
      <c r="M4" s="1">
        <f>10^((LOG(AVERAGE(I4:J4)-Blank!$H$2, 10)-Blank!$M$2)/Blank!$N$2) * K4</f>
        <v>5418.916159326609</v>
      </c>
      <c r="N4" s="1">
        <f t="shared" si="1"/>
        <v>270.94580796633045</v>
      </c>
      <c r="O4" s="1"/>
    </row>
    <row r="5" spans="1:15" x14ac:dyDescent="0.25">
      <c r="A5" s="2">
        <f>Blank!A$2</f>
        <v>43385</v>
      </c>
      <c r="B5" s="2" t="str">
        <f>Blank!B$2</f>
        <v>User</v>
      </c>
      <c r="C5" s="2" t="str">
        <f>Blank!C$2</f>
        <v>siGENE_AB</v>
      </c>
      <c r="D5" s="1" t="str">
        <f t="shared" ref="D5:D7" ca="1" si="2">RIGHT(CELL("nomfichier",A10),LEN(CELL("nomfichier",A10))-SEARCH("]",CELL("nomfichier",A10)))</f>
        <v>siGENE</v>
      </c>
      <c r="E5" s="1" t="s">
        <v>19</v>
      </c>
      <c r="F5" s="1" t="s">
        <v>20</v>
      </c>
      <c r="G5" s="1" t="s">
        <v>29</v>
      </c>
      <c r="H5" s="1" t="s">
        <v>30</v>
      </c>
      <c r="I5" s="1">
        <v>1.715525</v>
      </c>
      <c r="J5" s="1">
        <v>1.8033300000000001</v>
      </c>
      <c r="K5" s="1">
        <v>500</v>
      </c>
      <c r="L5" s="1">
        <f>50</f>
        <v>50</v>
      </c>
      <c r="M5" s="1">
        <f>10^((LOG(AVERAGE(I5:J5)-Blank!$H$2, 10)-Blank!$M$2)/Blank!$N$2) * K5</f>
        <v>4242.6975637055311</v>
      </c>
      <c r="N5" s="1">
        <f t="shared" si="1"/>
        <v>212.13487818527656</v>
      </c>
      <c r="O5" s="1"/>
    </row>
    <row r="6" spans="1:15" x14ac:dyDescent="0.25">
      <c r="A6" s="2">
        <f>Blank!A$2</f>
        <v>43385</v>
      </c>
      <c r="B6" s="2" t="str">
        <f>Blank!B$2</f>
        <v>User</v>
      </c>
      <c r="C6" s="2" t="str">
        <f>Blank!C$2</f>
        <v>siGENE_AB</v>
      </c>
      <c r="D6" s="1" t="str">
        <f t="shared" ca="1" si="2"/>
        <v>siGENE</v>
      </c>
      <c r="E6" s="1" t="s">
        <v>19</v>
      </c>
      <c r="F6" s="1" t="s">
        <v>20</v>
      </c>
      <c r="G6" s="1" t="s">
        <v>29</v>
      </c>
      <c r="H6" s="1" t="s">
        <v>30</v>
      </c>
      <c r="I6" s="1">
        <v>1.8654409999999999</v>
      </c>
      <c r="J6" s="1">
        <v>2.0343200000000001</v>
      </c>
      <c r="K6" s="1">
        <v>500</v>
      </c>
      <c r="L6" s="1">
        <f>50</f>
        <v>50</v>
      </c>
      <c r="M6" s="1">
        <f>10^((LOG(AVERAGE(I6:J6)-Blank!$H$2, 10)-Blank!$M$2)/Blank!$N$2) * K6</f>
        <v>4809.6218540787268</v>
      </c>
      <c r="N6" s="1">
        <f t="shared" si="1"/>
        <v>240.48109270393635</v>
      </c>
      <c r="O6" s="1"/>
    </row>
    <row r="7" spans="1:15" x14ac:dyDescent="0.25">
      <c r="A7" s="2">
        <f>Blank!A$2</f>
        <v>43385</v>
      </c>
      <c r="B7" s="2" t="str">
        <f>Blank!B$2</f>
        <v>User</v>
      </c>
      <c r="C7" s="2" t="str">
        <f>Blank!C$2</f>
        <v>siGENE_AB</v>
      </c>
      <c r="D7" s="1" t="str">
        <f t="shared" ca="1" si="2"/>
        <v>siGENE</v>
      </c>
      <c r="E7" s="1" t="s">
        <v>19</v>
      </c>
      <c r="F7" s="1" t="s">
        <v>20</v>
      </c>
      <c r="G7" s="1" t="s">
        <v>29</v>
      </c>
      <c r="H7" s="1" t="s">
        <v>30</v>
      </c>
      <c r="I7" s="1">
        <v>1.2349289999999999</v>
      </c>
      <c r="J7" s="1">
        <v>1.3611549999999999</v>
      </c>
      <c r="K7" s="1">
        <v>500</v>
      </c>
      <c r="L7" s="1">
        <f>50</f>
        <v>50</v>
      </c>
      <c r="M7" s="1">
        <f>10^((LOG(AVERAGE(I7:J7)-Blank!$H$2, 10)-Blank!$M$2)/Blank!$N$2) * K7</f>
        <v>2899.6786047387072</v>
      </c>
      <c r="N7" s="1">
        <f t="shared" si="1"/>
        <v>144.98393023693538</v>
      </c>
      <c r="O7" s="1"/>
    </row>
    <row r="8" spans="1:15" x14ac:dyDescent="0.25">
      <c r="A8" s="2">
        <f>Blank!A$2</f>
        <v>43385</v>
      </c>
      <c r="B8" s="2" t="str">
        <f>Blank!B$2</f>
        <v>User</v>
      </c>
      <c r="C8" s="2" t="str">
        <f>Blank!C$2</f>
        <v>siGENE_AB</v>
      </c>
      <c r="D8" s="1" t="str">
        <f t="shared" ref="D8:D28" ca="1" si="3">RIGHT(CELL("nomfichier",A13),LEN(CELL("nomfichier",A13))-SEARCH("]",CELL("nomfichier",A13)))</f>
        <v>siGENE</v>
      </c>
      <c r="E8" s="1" t="s">
        <v>19</v>
      </c>
      <c r="F8" s="1" t="s">
        <v>20</v>
      </c>
      <c r="G8" s="1" t="s">
        <v>33</v>
      </c>
      <c r="H8" s="1" t="s">
        <v>34</v>
      </c>
      <c r="I8" s="1">
        <v>1.0481180000000001</v>
      </c>
      <c r="J8" s="1">
        <v>1.162093</v>
      </c>
      <c r="K8" s="1">
        <v>500</v>
      </c>
      <c r="L8" s="1">
        <f>50</f>
        <v>50</v>
      </c>
      <c r="M8" s="1">
        <f>10^((LOG(AVERAGE(I8:J8)-Blank!$H$2, 10)-Blank!$M$2)/Blank!$N$2) * K8</f>
        <v>2353.5242599367293</v>
      </c>
      <c r="N8" s="1">
        <f t="shared" si="1"/>
        <v>117.67621299683647</v>
      </c>
      <c r="O8" s="1"/>
    </row>
    <row r="9" spans="1:15" x14ac:dyDescent="0.25">
      <c r="A9" s="2">
        <f>Blank!A$2</f>
        <v>43385</v>
      </c>
      <c r="B9" s="2" t="str">
        <f>Blank!B$2</f>
        <v>User</v>
      </c>
      <c r="C9" s="2" t="str">
        <f>Blank!C$2</f>
        <v>siGENE_AB</v>
      </c>
      <c r="D9" s="1" t="str">
        <f ca="1">RIGHT(CELL("nomfichier",A17),LEN(CELL("nomfichier",A17))-SEARCH("]",CELL("nomfichier",A17)))</f>
        <v>siGENE</v>
      </c>
      <c r="E9" s="1" t="s">
        <v>19</v>
      </c>
      <c r="F9" s="1" t="s">
        <v>20</v>
      </c>
      <c r="G9" s="1" t="s">
        <v>33</v>
      </c>
      <c r="H9" s="1" t="s">
        <v>34</v>
      </c>
      <c r="I9" s="1">
        <v>0.90987790000000002</v>
      </c>
      <c r="J9" s="1">
        <v>0.68537210000000004</v>
      </c>
      <c r="K9" s="1">
        <v>500</v>
      </c>
      <c r="L9" s="1">
        <f>50</f>
        <v>50</v>
      </c>
      <c r="M9" s="1">
        <f>10^((LOG(AVERAGE(I9:J9)-Blank!$H$2, 10)-Blank!$M$2)/Blank!$N$2) * K9</f>
        <v>1508.0090626141061</v>
      </c>
      <c r="N9" s="1">
        <f t="shared" si="1"/>
        <v>75.400453130705316</v>
      </c>
      <c r="O9" s="1"/>
    </row>
    <row r="10" spans="1:15" x14ac:dyDescent="0.25">
      <c r="A10" s="2">
        <f>Blank!A$2</f>
        <v>43385</v>
      </c>
      <c r="B10" s="2" t="str">
        <f>Blank!B$2</f>
        <v>User</v>
      </c>
      <c r="C10" s="2" t="str">
        <f>Blank!C$2</f>
        <v>siGENE_AB</v>
      </c>
      <c r="D10" s="1" t="str">
        <f ca="1">RIGHT(CELL("nomfichier",A18),LEN(CELL("nomfichier",A18))-SEARCH("]",CELL("nomfichier",A18)))</f>
        <v>siGENE</v>
      </c>
      <c r="E10" s="1" t="s">
        <v>19</v>
      </c>
      <c r="F10" s="1" t="s">
        <v>20</v>
      </c>
      <c r="G10" s="1" t="s">
        <v>33</v>
      </c>
      <c r="H10" s="1" t="s">
        <v>34</v>
      </c>
      <c r="I10" s="1">
        <v>0.21075260000000001</v>
      </c>
      <c r="J10" s="1">
        <v>0.2179498</v>
      </c>
      <c r="K10" s="1">
        <v>500</v>
      </c>
      <c r="L10" s="1">
        <f>50</f>
        <v>50</v>
      </c>
      <c r="M10" s="1">
        <f>10^((LOG(AVERAGE(I10:J10)-Blank!$H$2, 10)-Blank!$M$2)/Blank!$N$2) * K10</f>
        <v>62.318273465053913</v>
      </c>
      <c r="N10" s="1">
        <f t="shared" si="1"/>
        <v>3.1159136732526957</v>
      </c>
      <c r="O10" s="1"/>
    </row>
    <row r="11" spans="1:15" x14ac:dyDescent="0.25">
      <c r="A11" s="5">
        <f>Blank!A$2</f>
        <v>43385</v>
      </c>
      <c r="B11" s="5" t="str">
        <f>Blank!B$2</f>
        <v>User</v>
      </c>
      <c r="C11" s="5" t="str">
        <f>Blank!C$2</f>
        <v>siGENE_AB</v>
      </c>
      <c r="D11" s="4" t="str">
        <f ca="1">RIGHT(CELL("nomfichier",A19),LEN(CELL("nomfichier",A19))-SEARCH("]",CELL("nomfichier",A19)))</f>
        <v>siGENE</v>
      </c>
      <c r="E11" t="s">
        <v>5</v>
      </c>
      <c r="F11" t="s">
        <v>20</v>
      </c>
      <c r="G11" t="s">
        <v>31</v>
      </c>
      <c r="H11" t="s">
        <v>24</v>
      </c>
      <c r="I11">
        <v>0.64759860000000002</v>
      </c>
      <c r="J11">
        <v>0.323208</v>
      </c>
      <c r="K11">
        <v>16</v>
      </c>
      <c r="L11">
        <v>100</v>
      </c>
      <c r="M11" s="4">
        <f>10^((LOG(AVERAGE(I11:J11)-Blank!$H$2, 10)-Blank!$M$2)/Blank!$N$2) * K11</f>
        <v>22.210089942069466</v>
      </c>
      <c r="N11">
        <f t="shared" si="0"/>
        <v>2.2210089942069469</v>
      </c>
      <c r="O11">
        <f>N11/(N2+N11+N20) * 100</f>
        <v>0.77151269894803898</v>
      </c>
    </row>
    <row r="12" spans="1:15" x14ac:dyDescent="0.25">
      <c r="A12" s="5">
        <f>Blank!A$2</f>
        <v>43385</v>
      </c>
      <c r="B12" s="5" t="str">
        <f>Blank!B$2</f>
        <v>User</v>
      </c>
      <c r="C12" s="5" t="str">
        <f>Blank!C$2</f>
        <v>siGENE_AB</v>
      </c>
      <c r="D12" s="4" t="str">
        <f ca="1">RIGHT(CELL("nomfichier",A20),LEN(CELL("nomfichier",A20))-SEARCH("]",CELL("nomfichier",A20)))</f>
        <v>siGENE</v>
      </c>
      <c r="E12" t="s">
        <v>5</v>
      </c>
      <c r="F12" t="s">
        <v>20</v>
      </c>
      <c r="G12" t="s">
        <v>31</v>
      </c>
      <c r="H12" t="s">
        <v>24</v>
      </c>
      <c r="I12">
        <v>0.63279129999999995</v>
      </c>
      <c r="J12">
        <v>0.39168760000000002</v>
      </c>
      <c r="K12">
        <v>16</v>
      </c>
      <c r="L12">
        <v>100</v>
      </c>
      <c r="M12" s="4">
        <f>10^((LOG(AVERAGE(I12:J12)-Blank!$H$2, 10)-Blank!$M$2)/Blank!$N$2) * K12</f>
        <v>24.370095914148479</v>
      </c>
      <c r="N12">
        <f t="shared" ref="N12:N19" si="4">(L12/10^3 * M12)</f>
        <v>2.437009591414848</v>
      </c>
      <c r="O12">
        <f t="shared" ref="O12:O19" si="5">N12/(N3+N12+N21) * 100</f>
        <v>0.85078057148302366</v>
      </c>
    </row>
    <row r="13" spans="1:15" x14ac:dyDescent="0.25">
      <c r="A13" s="5">
        <f>Blank!A$2</f>
        <v>43385</v>
      </c>
      <c r="B13" s="5" t="str">
        <f>Blank!B$2</f>
        <v>User</v>
      </c>
      <c r="C13" s="5" t="str">
        <f>Blank!C$2</f>
        <v>siGENE_AB</v>
      </c>
      <c r="D13" s="4" t="str">
        <f ca="1">RIGHT(CELL("nomfichier",A21),LEN(CELL("nomfichier",A21))-SEARCH("]",CELL("nomfichier",A21)))</f>
        <v>siGENE</v>
      </c>
      <c r="E13" t="s">
        <v>5</v>
      </c>
      <c r="F13" t="s">
        <v>20</v>
      </c>
      <c r="G13" t="s">
        <v>31</v>
      </c>
      <c r="H13" t="s">
        <v>24</v>
      </c>
      <c r="I13">
        <v>0.35778369999999998</v>
      </c>
      <c r="J13">
        <v>0.36734080000000002</v>
      </c>
      <c r="K13">
        <v>16</v>
      </c>
      <c r="L13">
        <v>100</v>
      </c>
      <c r="M13" s="4">
        <f>10^((LOG(AVERAGE(I13:J13)-Blank!$H$2, 10)-Blank!$M$2)/Blank!$N$2) * K13</f>
        <v>12.597061971929525</v>
      </c>
      <c r="N13">
        <f t="shared" si="4"/>
        <v>1.2597061971929526</v>
      </c>
      <c r="O13">
        <f t="shared" si="5"/>
        <v>0.45783292235552864</v>
      </c>
    </row>
    <row r="14" spans="1:15" x14ac:dyDescent="0.25">
      <c r="A14" s="5">
        <f>Blank!A$2</f>
        <v>43385</v>
      </c>
      <c r="B14" s="5" t="str">
        <f>Blank!B$2</f>
        <v>User</v>
      </c>
      <c r="C14" s="5" t="str">
        <f>Blank!C$2</f>
        <v>siGENE_AB</v>
      </c>
      <c r="D14" s="4" t="str">
        <f t="shared" ref="D14:D16" ca="1" si="6">RIGHT(CELL("nomfichier",A19),LEN(CELL("nomfichier",A19))-SEARCH("]",CELL("nomfichier",A19)))</f>
        <v>siGENE</v>
      </c>
      <c r="E14" t="s">
        <v>5</v>
      </c>
      <c r="F14" t="s">
        <v>20</v>
      </c>
      <c r="G14" t="s">
        <v>32</v>
      </c>
      <c r="H14" t="s">
        <v>30</v>
      </c>
      <c r="I14">
        <v>0.62543519999999997</v>
      </c>
      <c r="J14">
        <v>0.41053260000000003</v>
      </c>
      <c r="K14">
        <v>16</v>
      </c>
      <c r="L14">
        <v>100</v>
      </c>
      <c r="M14" s="4">
        <f>10^((LOG(AVERAGE(I14:J14)-Blank!$H$2, 10)-Blank!$M$2)/Blank!$N$2) * K14</f>
        <v>24.834817472053562</v>
      </c>
      <c r="N14">
        <f t="shared" si="4"/>
        <v>2.4834817472053565</v>
      </c>
      <c r="O14">
        <f t="shared" si="5"/>
        <v>1.1232729479875696</v>
      </c>
    </row>
    <row r="15" spans="1:15" x14ac:dyDescent="0.25">
      <c r="A15" s="5">
        <f>Blank!A$2</f>
        <v>43385</v>
      </c>
      <c r="B15" s="5" t="str">
        <f>Blank!B$2</f>
        <v>User</v>
      </c>
      <c r="C15" s="5" t="str">
        <f>Blank!C$2</f>
        <v>siGENE_AB</v>
      </c>
      <c r="D15" s="4" t="str">
        <f t="shared" ca="1" si="6"/>
        <v>siGENE</v>
      </c>
      <c r="E15" t="s">
        <v>5</v>
      </c>
      <c r="F15" t="s">
        <v>20</v>
      </c>
      <c r="G15" t="s">
        <v>32</v>
      </c>
      <c r="H15" t="s">
        <v>30</v>
      </c>
      <c r="I15">
        <v>1.398439</v>
      </c>
      <c r="J15">
        <v>0.67920480000000005</v>
      </c>
      <c r="K15">
        <v>16</v>
      </c>
      <c r="L15">
        <v>100</v>
      </c>
      <c r="M15" s="4">
        <f>10^((LOG(AVERAGE(I15:J15)-Blank!$H$2, 10)-Blank!$M$2)/Blank!$N$2) * K15</f>
        <v>69.390030213127233</v>
      </c>
      <c r="N15">
        <f t="shared" si="4"/>
        <v>6.9390030213127236</v>
      </c>
      <c r="O15">
        <f t="shared" si="5"/>
        <v>2.7373434273747299</v>
      </c>
    </row>
    <row r="16" spans="1:15" x14ac:dyDescent="0.25">
      <c r="A16" s="5">
        <f>Blank!A$2</f>
        <v>43385</v>
      </c>
      <c r="B16" s="5" t="str">
        <f>Blank!B$2</f>
        <v>User</v>
      </c>
      <c r="C16" s="5" t="str">
        <f>Blank!C$2</f>
        <v>siGENE_AB</v>
      </c>
      <c r="D16" s="4" t="str">
        <f t="shared" ca="1" si="6"/>
        <v>siGENE</v>
      </c>
      <c r="E16" t="s">
        <v>5</v>
      </c>
      <c r="F16" t="s">
        <v>20</v>
      </c>
      <c r="G16" t="s">
        <v>32</v>
      </c>
      <c r="H16" t="s">
        <v>30</v>
      </c>
      <c r="I16">
        <v>1.1261380000000001</v>
      </c>
      <c r="J16">
        <v>0.23831179999999999</v>
      </c>
      <c r="K16">
        <v>16</v>
      </c>
      <c r="L16">
        <v>100</v>
      </c>
      <c r="M16" s="4">
        <f>10^((LOG(AVERAGE(I16:J16)-Blank!$H$2, 10)-Blank!$M$2)/Blank!$N$2) * K16</f>
        <v>38.422410919221676</v>
      </c>
      <c r="N16">
        <f t="shared" si="4"/>
        <v>3.8422410919221677</v>
      </c>
      <c r="O16">
        <f t="shared" si="5"/>
        <v>2.4785810698949704</v>
      </c>
    </row>
    <row r="17" spans="1:15" x14ac:dyDescent="0.25">
      <c r="A17" s="5">
        <f>Blank!A$2</f>
        <v>43385</v>
      </c>
      <c r="B17" s="5" t="str">
        <f>Blank!B$2</f>
        <v>User</v>
      </c>
      <c r="C17" s="5" t="str">
        <f>Blank!C$2</f>
        <v>siGENE_AB</v>
      </c>
      <c r="D17" s="4" t="str">
        <f t="shared" ca="1" si="3"/>
        <v>siGENE</v>
      </c>
      <c r="E17" t="s">
        <v>5</v>
      </c>
      <c r="F17" t="s">
        <v>20</v>
      </c>
      <c r="G17" t="s">
        <v>35</v>
      </c>
      <c r="H17" t="s">
        <v>34</v>
      </c>
      <c r="I17">
        <v>0.67052080000000003</v>
      </c>
      <c r="J17">
        <v>0.91120219999999996</v>
      </c>
      <c r="K17">
        <v>16</v>
      </c>
      <c r="L17">
        <v>100</v>
      </c>
      <c r="M17" s="4">
        <f>10^((LOG(AVERAGE(I17:J17)-Blank!$H$2, 10)-Blank!$M$2)/Blank!$N$2) * K17</f>
        <v>47.674395514080651</v>
      </c>
      <c r="N17">
        <f t="shared" si="4"/>
        <v>4.7674395514080654</v>
      </c>
      <c r="O17">
        <f t="shared" si="5"/>
        <v>3.6317142038365078</v>
      </c>
    </row>
    <row r="18" spans="1:15" x14ac:dyDescent="0.25">
      <c r="A18" s="5">
        <f>Blank!A$2</f>
        <v>43385</v>
      </c>
      <c r="B18" s="5" t="str">
        <f>Blank!B$2</f>
        <v>User</v>
      </c>
      <c r="C18" s="5" t="str">
        <f>Blank!C$2</f>
        <v>siGENE_AB</v>
      </c>
      <c r="D18" s="4" t="str">
        <f ca="1">RIGHT(CELL("nomfichier",A26),LEN(CELL("nomfichier",A26))-SEARCH("]",CELL("nomfichier",A26)))</f>
        <v>siGENE</v>
      </c>
      <c r="E18" t="s">
        <v>5</v>
      </c>
      <c r="F18" t="s">
        <v>20</v>
      </c>
      <c r="G18" t="s">
        <v>35</v>
      </c>
      <c r="H18" t="s">
        <v>34</v>
      </c>
      <c r="I18">
        <v>0.4135143</v>
      </c>
      <c r="J18">
        <v>0.53335030000000005</v>
      </c>
      <c r="K18">
        <v>16</v>
      </c>
      <c r="L18">
        <v>100</v>
      </c>
      <c r="M18" s="4">
        <f>10^((LOG(AVERAGE(I18:J18)-Blank!$H$2, 10)-Blank!$M$2)/Blank!$N$2) * K18</f>
        <v>21.252666347460455</v>
      </c>
      <c r="N18">
        <f t="shared" si="4"/>
        <v>2.1252666347460454</v>
      </c>
      <c r="O18">
        <f t="shared" si="5"/>
        <v>2.4850308586755006</v>
      </c>
    </row>
    <row r="19" spans="1:15" x14ac:dyDescent="0.25">
      <c r="A19" s="5">
        <f>Blank!A$2</f>
        <v>43385</v>
      </c>
      <c r="B19" s="5" t="str">
        <f>Blank!B$2</f>
        <v>User</v>
      </c>
      <c r="C19" s="5" t="str">
        <f>Blank!C$2</f>
        <v>siGENE_AB</v>
      </c>
      <c r="D19" s="4" t="str">
        <f ca="1">RIGHT(CELL("nomfichier",A27),LEN(CELL("nomfichier",A27))-SEARCH("]",CELL("nomfichier",A27)))</f>
        <v>siGENE</v>
      </c>
      <c r="E19" t="s">
        <v>5</v>
      </c>
      <c r="F19" t="s">
        <v>20</v>
      </c>
      <c r="G19" t="s">
        <v>35</v>
      </c>
      <c r="H19" t="s">
        <v>34</v>
      </c>
      <c r="I19">
        <v>0.3928507</v>
      </c>
      <c r="J19">
        <v>0.38189240000000002</v>
      </c>
      <c r="K19">
        <v>16</v>
      </c>
      <c r="L19">
        <v>100</v>
      </c>
      <c r="M19" s="4">
        <f>10^((LOG(AVERAGE(I19:J19)-Blank!$H$2, 10)-Blank!$M$2)/Blank!$N$2) * K19</f>
        <v>14.496545501520517</v>
      </c>
      <c r="N19">
        <f t="shared" si="4"/>
        <v>1.4496545501520517</v>
      </c>
      <c r="O19">
        <f t="shared" si="5"/>
        <v>10.610506731743467</v>
      </c>
    </row>
    <row r="20" spans="1:15" x14ac:dyDescent="0.25">
      <c r="A20" s="2">
        <f>Blank!A$2</f>
        <v>43385</v>
      </c>
      <c r="B20" s="2" t="str">
        <f>Blank!B$2</f>
        <v>User</v>
      </c>
      <c r="C20" s="2" t="str">
        <f>Blank!C$2</f>
        <v>siGENE_AB</v>
      </c>
      <c r="D20" s="1" t="str">
        <f ca="1">RIGHT(CELL("nomfichier",A28),LEN(CELL("nomfichier",A28))-SEARCH("]",CELL("nomfichier",A28)))</f>
        <v>siGENE</v>
      </c>
      <c r="E20" s="1" t="s">
        <v>6</v>
      </c>
      <c r="F20" s="1" t="s">
        <v>20</v>
      </c>
      <c r="G20" s="1" t="s">
        <v>28</v>
      </c>
      <c r="H20" s="1" t="s">
        <v>24</v>
      </c>
      <c r="I20" s="1">
        <v>0.93408610000000003</v>
      </c>
      <c r="J20" s="1">
        <v>0.67750290000000002</v>
      </c>
      <c r="K20" s="1">
        <v>16</v>
      </c>
      <c r="L20" s="1">
        <v>100</v>
      </c>
      <c r="M20" s="1">
        <f>10^((LOG(AVERAGE(I20:J20)-Blank!$H$2, 10)-Blank!$M$2)/Blank!$N$2) * K20</f>
        <v>48.960011903675166</v>
      </c>
      <c r="N20" s="1">
        <f t="shared" si="0"/>
        <v>4.8960011903675174</v>
      </c>
      <c r="O20" s="1">
        <f>N20/(N2+N20) * 100</f>
        <v>1.7139490417389176</v>
      </c>
    </row>
    <row r="21" spans="1:15" x14ac:dyDescent="0.25">
      <c r="A21" s="2">
        <f>Blank!A$2</f>
        <v>43385</v>
      </c>
      <c r="B21" s="2" t="str">
        <f>Blank!B$2</f>
        <v>User</v>
      </c>
      <c r="C21" s="2" t="str">
        <f>Blank!C$2</f>
        <v>siGENE_AB</v>
      </c>
      <c r="D21" s="1" t="str">
        <f ca="1">RIGHT(CELL("nomfichier",A29),LEN(CELL("nomfichier",A29))-SEARCH("]",CELL("nomfichier",A29)))</f>
        <v>siGENE</v>
      </c>
      <c r="E21" s="1" t="s">
        <v>6</v>
      </c>
      <c r="F21" s="1" t="s">
        <v>20</v>
      </c>
      <c r="G21" s="1" t="s">
        <v>28</v>
      </c>
      <c r="H21" s="1" t="s">
        <v>24</v>
      </c>
      <c r="I21" s="1">
        <v>0.61548210000000003</v>
      </c>
      <c r="J21" s="1">
        <v>0.54979699999999998</v>
      </c>
      <c r="K21" s="1">
        <v>16</v>
      </c>
      <c r="L21" s="1">
        <v>100</v>
      </c>
      <c r="M21" s="1">
        <f>10^((LOG(AVERAGE(I21:J21)-Blank!$H$2, 10)-Blank!$M$2)/Blank!$N$2) * K21</f>
        <v>30.11813920141795</v>
      </c>
      <c r="N21" s="1">
        <f t="shared" ref="N21:N28" si="7">(L21/10^3 * M21)</f>
        <v>3.0118139201417953</v>
      </c>
      <c r="O21" s="1">
        <f t="shared" ref="O21:O28" si="8">N21/(N3+N21) * 100</f>
        <v>1.0604718921438174</v>
      </c>
    </row>
    <row r="22" spans="1:15" x14ac:dyDescent="0.25">
      <c r="A22" s="2">
        <f>Blank!A$2</f>
        <v>43385</v>
      </c>
      <c r="B22" s="2" t="str">
        <f>Blank!B$2</f>
        <v>User</v>
      </c>
      <c r="C22" s="2" t="str">
        <f>Blank!C$2</f>
        <v>siGENE_AB</v>
      </c>
      <c r="D22" s="1" t="str">
        <f ca="1">RIGHT(CELL("nomfichier",A30),LEN(CELL("nomfichier",A30))-SEARCH("]",CELL("nomfichier",A30)))</f>
        <v>siGENE</v>
      </c>
      <c r="E22" s="1" t="s">
        <v>6</v>
      </c>
      <c r="F22" s="1" t="s">
        <v>20</v>
      </c>
      <c r="G22" s="1" t="s">
        <v>28</v>
      </c>
      <c r="H22" s="1" t="s">
        <v>24</v>
      </c>
      <c r="I22" s="1">
        <v>0.65917289999999995</v>
      </c>
      <c r="J22" s="1">
        <v>0.4886317</v>
      </c>
      <c r="K22" s="1">
        <v>16</v>
      </c>
      <c r="L22" s="1">
        <v>100</v>
      </c>
      <c r="M22" s="1">
        <f>10^((LOG(AVERAGE(I22:J22)-Blank!$H$2, 10)-Blank!$M$2)/Blank!$N$2) * K22</f>
        <v>29.398796434191567</v>
      </c>
      <c r="N22" s="1">
        <f t="shared" si="7"/>
        <v>2.939879643419157</v>
      </c>
      <c r="O22" s="1">
        <f t="shared" si="8"/>
        <v>1.0733965944244928</v>
      </c>
    </row>
    <row r="23" spans="1:15" x14ac:dyDescent="0.25">
      <c r="A23" s="2">
        <f>Blank!A$2</f>
        <v>43385</v>
      </c>
      <c r="B23" s="2" t="str">
        <f>Blank!B$2</f>
        <v>User</v>
      </c>
      <c r="C23" s="2" t="str">
        <f>Blank!C$2</f>
        <v>siGENE_AB</v>
      </c>
      <c r="D23" s="1" t="str">
        <f t="shared" ref="D23:D25" ca="1" si="9">RIGHT(CELL("nomfichier",A28),LEN(CELL("nomfichier",A28))-SEARCH("]",CELL("nomfichier",A28)))</f>
        <v>siGENE</v>
      </c>
      <c r="E23" s="1" t="s">
        <v>6</v>
      </c>
      <c r="F23" s="1" t="s">
        <v>20</v>
      </c>
      <c r="G23" s="1" t="s">
        <v>29</v>
      </c>
      <c r="H23" s="1" t="s">
        <v>30</v>
      </c>
      <c r="I23" s="1">
        <v>1.1935039999999999</v>
      </c>
      <c r="J23" s="1">
        <v>0.77955280000000005</v>
      </c>
      <c r="K23" s="1">
        <v>16</v>
      </c>
      <c r="L23" s="1">
        <v>100</v>
      </c>
      <c r="M23" s="1">
        <f>10^((LOG(AVERAGE(I23:J23)-Blank!$H$2, 10)-Blank!$M$2)/Blank!$N$2) * K23</f>
        <v>64.749862265889064</v>
      </c>
      <c r="N23" s="1">
        <f t="shared" si="7"/>
        <v>6.4749862265889071</v>
      </c>
      <c r="O23" s="1">
        <f t="shared" si="8"/>
        <v>2.9618911497927196</v>
      </c>
    </row>
    <row r="24" spans="1:15" x14ac:dyDescent="0.25">
      <c r="A24" s="2">
        <f>Blank!A$2</f>
        <v>43385</v>
      </c>
      <c r="B24" s="2" t="str">
        <f>Blank!B$2</f>
        <v>User</v>
      </c>
      <c r="C24" s="2" t="str">
        <f>Blank!C$2</f>
        <v>siGENE_AB</v>
      </c>
      <c r="D24" s="1" t="str">
        <f t="shared" ca="1" si="9"/>
        <v>siGENE</v>
      </c>
      <c r="E24" s="1" t="s">
        <v>6</v>
      </c>
      <c r="F24" s="1" t="s">
        <v>20</v>
      </c>
      <c r="G24" s="1" t="s">
        <v>29</v>
      </c>
      <c r="H24" s="1" t="s">
        <v>30</v>
      </c>
      <c r="I24" s="1">
        <v>1.0586679999999999</v>
      </c>
      <c r="J24" s="1">
        <v>0.82344390000000001</v>
      </c>
      <c r="K24" s="1">
        <v>16</v>
      </c>
      <c r="L24" s="1">
        <v>100</v>
      </c>
      <c r="M24" s="1">
        <f>10^((LOG(AVERAGE(I24:J24)-Blank!$H$2, 10)-Blank!$M$2)/Blank!$N$2) * K24</f>
        <v>60.739654115235005</v>
      </c>
      <c r="N24" s="1">
        <f t="shared" si="7"/>
        <v>6.0739654115235009</v>
      </c>
      <c r="O24" s="1">
        <f t="shared" si="8"/>
        <v>2.4635330777432718</v>
      </c>
    </row>
    <row r="25" spans="1:15" x14ac:dyDescent="0.25">
      <c r="A25" s="2">
        <f>Blank!A$2</f>
        <v>43385</v>
      </c>
      <c r="B25" s="2" t="str">
        <f>Blank!B$2</f>
        <v>User</v>
      </c>
      <c r="C25" s="2" t="str">
        <f>Blank!C$2</f>
        <v>siGENE_AB</v>
      </c>
      <c r="D25" s="1" t="str">
        <f t="shared" ca="1" si="9"/>
        <v>siGENE</v>
      </c>
      <c r="E25" s="1" t="s">
        <v>6</v>
      </c>
      <c r="F25" s="1" t="s">
        <v>20</v>
      </c>
      <c r="G25" s="1" t="s">
        <v>29</v>
      </c>
      <c r="H25" s="1" t="s">
        <v>30</v>
      </c>
      <c r="I25" s="1">
        <v>1.0790280000000001</v>
      </c>
      <c r="J25" s="1">
        <v>0.82981689999999997</v>
      </c>
      <c r="K25" s="1">
        <v>16</v>
      </c>
      <c r="L25" s="1">
        <v>100</v>
      </c>
      <c r="M25" s="1">
        <f>10^((LOG(AVERAGE(I25:J25)-Blank!$H$2, 10)-Blank!$M$2)/Blank!$N$2) * K25</f>
        <v>61.915982567458144</v>
      </c>
      <c r="N25" s="1">
        <f t="shared" si="7"/>
        <v>6.1915982567458148</v>
      </c>
      <c r="O25" s="1">
        <f t="shared" si="8"/>
        <v>4.0956352648071679</v>
      </c>
    </row>
    <row r="26" spans="1:15" x14ac:dyDescent="0.25">
      <c r="A26" s="2">
        <f>Blank!A$2</f>
        <v>43385</v>
      </c>
      <c r="B26" s="2" t="str">
        <f>Blank!B$2</f>
        <v>User</v>
      </c>
      <c r="C26" s="2" t="str">
        <f>Blank!C$2</f>
        <v>siGENE_AB</v>
      </c>
      <c r="D26" s="1" t="str">
        <f t="shared" ca="1" si="3"/>
        <v>siGENE</v>
      </c>
      <c r="E26" s="1" t="s">
        <v>6</v>
      </c>
      <c r="F26" s="1" t="s">
        <v>20</v>
      </c>
      <c r="G26" s="1" t="s">
        <v>33</v>
      </c>
      <c r="H26" s="1" t="s">
        <v>34</v>
      </c>
      <c r="I26" s="1">
        <v>1.2571840000000001</v>
      </c>
      <c r="J26" s="1">
        <v>1.2401979999999999</v>
      </c>
      <c r="K26" s="1">
        <v>16</v>
      </c>
      <c r="L26" s="1">
        <v>100</v>
      </c>
      <c r="M26" s="1">
        <f>10^((LOG(AVERAGE(I26:J26)-Blank!$H$2, 10)-Blank!$M$2)/Blank!$N$2) * K26</f>
        <v>88.287792519171873</v>
      </c>
      <c r="N26" s="1">
        <f t="shared" si="7"/>
        <v>8.8287792519171884</v>
      </c>
      <c r="O26" s="1">
        <f t="shared" si="8"/>
        <v>6.9789967138661844</v>
      </c>
    </row>
    <row r="27" spans="1:15" x14ac:dyDescent="0.25">
      <c r="A27" s="2">
        <f>Blank!A$2</f>
        <v>43385</v>
      </c>
      <c r="B27" s="2" t="str">
        <f>Blank!B$2</f>
        <v>User</v>
      </c>
      <c r="C27" s="2" t="str">
        <f>Blank!C$2</f>
        <v>siGENE_AB</v>
      </c>
      <c r="D27" s="1" t="str">
        <f t="shared" ca="1" si="3"/>
        <v>siGENE</v>
      </c>
      <c r="E27" s="1" t="s">
        <v>6</v>
      </c>
      <c r="F27" s="1" t="s">
        <v>20</v>
      </c>
      <c r="G27" s="1" t="s">
        <v>33</v>
      </c>
      <c r="H27" s="1" t="s">
        <v>34</v>
      </c>
      <c r="I27" s="1">
        <v>1.146774</v>
      </c>
      <c r="J27" s="1">
        <v>1.1670069999999999</v>
      </c>
      <c r="K27" s="1">
        <v>16</v>
      </c>
      <c r="L27" s="1">
        <v>100</v>
      </c>
      <c r="M27" s="1">
        <f>10^((LOG(AVERAGE(I27:J27)-Blank!$H$2, 10)-Blank!$M$2)/Blank!$N$2) * K27</f>
        <v>79.970264542391874</v>
      </c>
      <c r="N27" s="1">
        <f t="shared" si="7"/>
        <v>7.9970264542391876</v>
      </c>
      <c r="O27" s="1">
        <f t="shared" si="8"/>
        <v>9.5890505253145157</v>
      </c>
    </row>
    <row r="28" spans="1:15" x14ac:dyDescent="0.25">
      <c r="A28" s="2">
        <f>Blank!A$2</f>
        <v>43385</v>
      </c>
      <c r="B28" s="2" t="str">
        <f>Blank!B$2</f>
        <v>User</v>
      </c>
      <c r="C28" s="2" t="str">
        <f>Blank!C$2</f>
        <v>siGENE_AB</v>
      </c>
      <c r="D28" s="1" t="str">
        <f t="shared" ca="1" si="3"/>
        <v>siGENE</v>
      </c>
      <c r="E28" s="1" t="s">
        <v>6</v>
      </c>
      <c r="F28" s="1" t="s">
        <v>20</v>
      </c>
      <c r="G28" s="1" t="s">
        <v>33</v>
      </c>
      <c r="H28" s="1" t="s">
        <v>34</v>
      </c>
      <c r="I28" s="1">
        <v>1.229312</v>
      </c>
      <c r="J28" s="1">
        <v>1.3269029999999999</v>
      </c>
      <c r="K28" s="1">
        <v>16</v>
      </c>
      <c r="L28" s="1">
        <v>100</v>
      </c>
      <c r="M28" s="1">
        <f>10^((LOG(AVERAGE(I28:J28)-Blank!$H$2, 10)-Blank!$M$2)/Blank!$N$2) * K28</f>
        <v>90.968758690636946</v>
      </c>
      <c r="N28" s="1">
        <f t="shared" si="7"/>
        <v>9.0968758690636946</v>
      </c>
      <c r="O28" s="1">
        <f t="shared" si="8"/>
        <v>74.486470413198475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Blank</vt:lpstr>
      <vt:lpstr>siNTP</vt:lpstr>
      <vt:lpstr>siGENE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Canouil</dc:creator>
  <cp:lastModifiedBy>Mickaël Canouil</cp:lastModifiedBy>
  <dcterms:created xsi:type="dcterms:W3CDTF">2019-12-23T10:21:38Z</dcterms:created>
  <dcterms:modified xsi:type="dcterms:W3CDTF">2020-03-02T16:03:24Z</dcterms:modified>
</cp:coreProperties>
</file>