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endoc_beta\"/>
    </mc:Choice>
  </mc:AlternateContent>
  <bookViews>
    <workbookView xWindow="0" yWindow="0" windowWidth="28800" windowHeight="11400"/>
  </bookViews>
  <sheets>
    <sheet name="blank" sheetId="3" r:id="rId1"/>
    <sheet name="siNTP" sheetId="1" r:id="rId2"/>
    <sheet name="siGENE" sheetId="8" r:id="rId3"/>
  </sheets>
  <definedNames>
    <definedName name="_xlchart.0" hidden="1">siNTP!$A$8:$A$19</definedName>
    <definedName name="_xlchart.1" hidden="1">siNTP!$N$8:$N$19</definedName>
    <definedName name="_xlchart.2" hidden="1">siGENE!$A$8:$A$19</definedName>
    <definedName name="_xlchart.3" hidden="1">siGENE!$N$8:$N$19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 s="1"/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" i="8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I4" i="3"/>
  <c r="I5" i="3"/>
  <c r="I6" i="3"/>
  <c r="I7" i="3"/>
  <c r="I3" i="3"/>
  <c r="H4" i="3"/>
  <c r="H5" i="3"/>
  <c r="H6" i="3"/>
  <c r="H7" i="3"/>
  <c r="H3" i="3"/>
  <c r="G7" i="8" l="1"/>
  <c r="G6" i="8"/>
  <c r="G5" i="8"/>
  <c r="G4" i="8"/>
  <c r="G3" i="8"/>
  <c r="G2" i="8"/>
  <c r="G3" i="3" l="1"/>
  <c r="G3" i="1" l="1"/>
  <c r="G4" i="1"/>
  <c r="G5" i="1"/>
  <c r="G6" i="1"/>
  <c r="G7" i="1"/>
  <c r="G2" i="1"/>
  <c r="G4" i="3" l="1"/>
  <c r="G5" i="3"/>
  <c r="G6" i="3"/>
  <c r="G7" i="3"/>
  <c r="G2" i="3"/>
  <c r="M2" i="3" l="1"/>
  <c r="L2" i="3"/>
  <c r="M11" i="8" s="1"/>
  <c r="M9" i="8" l="1"/>
  <c r="M7" i="8"/>
  <c r="M5" i="8"/>
  <c r="M13" i="8"/>
  <c r="M19" i="8"/>
  <c r="M10" i="8"/>
  <c r="M12" i="8"/>
  <c r="M8" i="8"/>
  <c r="M2" i="8"/>
  <c r="M4" i="8"/>
  <c r="M18" i="8"/>
  <c r="M6" i="8"/>
  <c r="M15" i="8"/>
  <c r="M16" i="8"/>
  <c r="N16" i="8" s="1"/>
  <c r="M17" i="8"/>
  <c r="M14" i="8"/>
  <c r="M3" i="8"/>
  <c r="M11" i="1"/>
  <c r="M8" i="1"/>
  <c r="M5" i="1"/>
  <c r="M7" i="1"/>
  <c r="M4" i="1"/>
  <c r="M19" i="1"/>
  <c r="M17" i="1"/>
  <c r="M14" i="1"/>
  <c r="N14" i="1" s="1"/>
  <c r="M15" i="1"/>
  <c r="M12" i="1"/>
  <c r="M9" i="1"/>
  <c r="M6" i="1"/>
  <c r="M18" i="1"/>
  <c r="M13" i="1"/>
  <c r="M3" i="1"/>
  <c r="M16" i="1"/>
  <c r="M10" i="1"/>
  <c r="N17" i="8" l="1"/>
  <c r="N11" i="8"/>
  <c r="N19" i="8"/>
  <c r="N14" i="8"/>
  <c r="N18" i="8"/>
  <c r="N12" i="8"/>
  <c r="N10" i="8"/>
  <c r="N15" i="8"/>
  <c r="N9" i="8"/>
  <c r="N8" i="8"/>
  <c r="N13" i="8"/>
  <c r="N16" i="1"/>
  <c r="N9" i="1"/>
  <c r="N17" i="1"/>
  <c r="N10" i="1"/>
  <c r="N13" i="1"/>
  <c r="N15" i="1"/>
  <c r="N8" i="1"/>
  <c r="N11" i="1"/>
  <c r="N18" i="1"/>
  <c r="N12" i="1"/>
  <c r="N19" i="1"/>
</calcChain>
</file>

<file path=xl/sharedStrings.xml><?xml version="1.0" encoding="utf-8"?>
<sst xmlns="http://schemas.openxmlformats.org/spreadsheetml/2006/main" count="267" uniqueCount="34">
  <si>
    <t>OD2</t>
  </si>
  <si>
    <t>OD1</t>
  </si>
  <si>
    <t>Date</t>
  </si>
  <si>
    <t>Operator</t>
  </si>
  <si>
    <t>16,7 mM Glc</t>
  </si>
  <si>
    <t>16,7 mM Glc + IBMX</t>
  </si>
  <si>
    <t>0,5 mM Glc</t>
  </si>
  <si>
    <t>0,5 mM Glc + IBMX</t>
  </si>
  <si>
    <t>BLANK</t>
  </si>
  <si>
    <t>SN1</t>
  </si>
  <si>
    <t>SN2</t>
  </si>
  <si>
    <t>Sample</t>
  </si>
  <si>
    <t>Type</t>
  </si>
  <si>
    <t>Step</t>
  </si>
  <si>
    <t>Mickaël</t>
  </si>
  <si>
    <t>siNTP</t>
  </si>
  <si>
    <t>siGENE</t>
  </si>
  <si>
    <t>Mean</t>
  </si>
  <si>
    <t>Concentration (mU/L)</t>
  </si>
  <si>
    <t>Intercept</t>
  </si>
  <si>
    <t>Slope</t>
  </si>
  <si>
    <t>Dilution Factor</t>
  </si>
  <si>
    <t>Volume (µl)</t>
  </si>
  <si>
    <t>Total (ng)</t>
  </si>
  <si>
    <t>Insulin Secretion (% of content)</t>
  </si>
  <si>
    <t>Concentration (µg/L)</t>
  </si>
  <si>
    <t>LYSAT</t>
  </si>
  <si>
    <t>Target</t>
  </si>
  <si>
    <t>Control</t>
  </si>
  <si>
    <t>Log10(Mean - BlankBaseline)</t>
  </si>
  <si>
    <t>Log10(Concentration (µg/L))</t>
  </si>
  <si>
    <t>Condition</t>
  </si>
  <si>
    <t>Glc</t>
  </si>
  <si>
    <t>Glc + IBMX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</si>
</sst>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Blank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246719160105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blank!$I$3:$I$7</c:f>
              <c:numCache>
                <c:formatCode>General</c:formatCode>
                <c:ptCount val="5"/>
                <c:pt idx="0">
                  <c:v>-0.88460658129793046</c:v>
                </c:pt>
                <c:pt idx="1">
                  <c:v>-0.37316887913897728</c:v>
                </c:pt>
                <c:pt idx="2">
                  <c:v>0.11248842805866237</c:v>
                </c:pt>
                <c:pt idx="3">
                  <c:v>0.65530550328118731</c:v>
                </c:pt>
                <c:pt idx="4">
                  <c:v>0.95424250943932487</c:v>
                </c:pt>
              </c:numCache>
            </c:numRef>
          </c:xVal>
          <c:yVal>
            <c:numRef>
              <c:f>blank!$H$3:$H$7</c:f>
              <c:numCache>
                <c:formatCode>General</c:formatCode>
                <c:ptCount val="5"/>
                <c:pt idx="0">
                  <c:v>-2.0030048315551272</c:v>
                </c:pt>
                <c:pt idx="1">
                  <c:v>-1.1634986574057025</c:v>
                </c:pt>
                <c:pt idx="2">
                  <c:v>-0.58345043779044847</c:v>
                </c:pt>
                <c:pt idx="3">
                  <c:v>-9.9350944599108121E-2</c:v>
                </c:pt>
                <c:pt idx="4">
                  <c:v>0.1322339225490709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176-869F-A50BB663A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672"/>
        <c:axId val="85251920"/>
      </c:scatterChart>
      <c:valAx>
        <c:axId val="852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Log10(Concentration (µg/L))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1920"/>
        <c:crosses val="autoZero"/>
        <c:crossBetween val="midCat"/>
      </c:valAx>
      <c:valAx>
        <c:axId val="85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Log10(Mean - BlankBaseline)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2</xdr:row>
      <xdr:rowOff>66675</xdr:rowOff>
    </xdr:from>
    <xdr:to>
      <xdr:col>14</xdr:col>
      <xdr:colOff>695325</xdr:colOff>
      <xdr:row>16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38099</xdr:rowOff>
    </xdr:from>
    <xdr:to>
      <xdr:col>19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1</xdr:row>
      <xdr:rowOff>38099</xdr:rowOff>
    </xdr:from>
    <xdr:to>
      <xdr:col>19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.25"/>
  <cols>
    <col min="2" max="2" width="20.28515625" bestFit="1" customWidth="1"/>
    <col min="8" max="8" width="27" bestFit="1" customWidth="1"/>
    <col min="9" max="9" width="26" bestFit="1" customWidth="1"/>
  </cols>
  <sheetData>
    <row r="1" spans="1:13" x14ac:dyDescent="0.25">
      <c r="A1" s="4" t="s">
        <v>13</v>
      </c>
      <c r="B1" s="4" t="s">
        <v>18</v>
      </c>
      <c r="C1" s="4" t="s">
        <v>1</v>
      </c>
      <c r="D1" s="4" t="s">
        <v>0</v>
      </c>
      <c r="E1" s="4" t="s">
        <v>2</v>
      </c>
      <c r="F1" s="4" t="s">
        <v>3</v>
      </c>
      <c r="G1" s="4" t="s">
        <v>17</v>
      </c>
      <c r="H1" s="4" t="s">
        <v>29</v>
      </c>
      <c r="I1" s="4" t="s">
        <v>30</v>
      </c>
      <c r="L1" s="4" t="s">
        <v>19</v>
      </c>
      <c r="M1" s="4" t="s">
        <v>20</v>
      </c>
    </row>
    <row r="2" spans="1:13" x14ac:dyDescent="0.25">
      <c r="A2" s="5" t="s">
        <v>8</v>
      </c>
      <c r="B2" s="5">
        <v>0</v>
      </c>
      <c r="C2" s="5">
        <v>0.20423189999999999</v>
      </c>
      <c r="D2" s="5">
        <v>0.17763899999999999</v>
      </c>
      <c r="E2" s="6">
        <v>43822</v>
      </c>
      <c r="F2" s="5" t="s">
        <v>14</v>
      </c>
      <c r="G2" s="5">
        <f t="shared" ref="G2:G7" si="0">AVERAGE(C2:D2)</f>
        <v>0.19093545000000001</v>
      </c>
      <c r="H2" s="5"/>
      <c r="I2" s="5"/>
      <c r="L2">
        <f>INTERCEPT($H$3:$H$7,$I$3:$I$7)</f>
        <v>-0.84938707425670934</v>
      </c>
      <c r="M2">
        <f>SLOPE($H$3:$H$7,$I$3:$I$7)</f>
        <v>1.1413072494087257</v>
      </c>
    </row>
    <row r="3" spans="1:13" x14ac:dyDescent="0.25">
      <c r="A3" s="5" t="s">
        <v>8</v>
      </c>
      <c r="B3" s="5">
        <v>3</v>
      </c>
      <c r="C3" s="5">
        <v>0.2008665</v>
      </c>
      <c r="D3" s="5">
        <v>0.2008665</v>
      </c>
      <c r="E3" s="6">
        <v>43822</v>
      </c>
      <c r="F3" s="5" t="s">
        <v>14</v>
      </c>
      <c r="G3" s="5">
        <f t="shared" si="0"/>
        <v>0.2008665</v>
      </c>
      <c r="H3" s="5">
        <f>LOG(G3-$G$2, 10)</f>
        <v>-2.0030048315551272</v>
      </c>
      <c r="I3" s="5">
        <f>LOG(B3/23, 10)</f>
        <v>-0.88460658129793046</v>
      </c>
    </row>
    <row r="4" spans="1:13" x14ac:dyDescent="0.25">
      <c r="A4" s="5" t="s">
        <v>8</v>
      </c>
      <c r="B4" s="5">
        <v>9.74</v>
      </c>
      <c r="C4" s="5">
        <v>0.25203959999999997</v>
      </c>
      <c r="D4" s="5">
        <v>0.26708730000000003</v>
      </c>
      <c r="E4" s="6">
        <v>43822</v>
      </c>
      <c r="F4" s="5" t="s">
        <v>14</v>
      </c>
      <c r="G4" s="5">
        <f t="shared" si="0"/>
        <v>0.25956345000000003</v>
      </c>
      <c r="H4" s="5">
        <f t="shared" ref="H4:H7" si="1">LOG(G4-$G$2, 10)</f>
        <v>-1.1634986574057025</v>
      </c>
      <c r="I4" s="5">
        <f t="shared" ref="I4:I7" si="2">LOG(B4/23, 10)</f>
        <v>-0.37316887913897728</v>
      </c>
    </row>
    <row r="5" spans="1:13" x14ac:dyDescent="0.25">
      <c r="A5" s="5" t="s">
        <v>8</v>
      </c>
      <c r="B5" s="5">
        <v>29.8</v>
      </c>
      <c r="C5" s="5">
        <v>0.41668260000000001</v>
      </c>
      <c r="D5" s="5">
        <v>0.48707899999999998</v>
      </c>
      <c r="E5" s="6">
        <v>43822</v>
      </c>
      <c r="F5" s="5" t="s">
        <v>14</v>
      </c>
      <c r="G5" s="5">
        <f t="shared" si="0"/>
        <v>0.45188079999999997</v>
      </c>
      <c r="H5" s="5">
        <f t="shared" si="1"/>
        <v>-0.58345043779044847</v>
      </c>
      <c r="I5" s="5">
        <f t="shared" si="2"/>
        <v>0.11248842805866237</v>
      </c>
    </row>
    <row r="6" spans="1:13" x14ac:dyDescent="0.25">
      <c r="A6" s="5" t="s">
        <v>8</v>
      </c>
      <c r="B6" s="5">
        <v>104</v>
      </c>
      <c r="C6" s="5">
        <v>0.93432040000000005</v>
      </c>
      <c r="D6" s="5">
        <v>1.038583</v>
      </c>
      <c r="E6" s="6">
        <v>43822</v>
      </c>
      <c r="F6" s="5" t="s">
        <v>14</v>
      </c>
      <c r="G6" s="5">
        <f t="shared" si="0"/>
        <v>0.98645170000000004</v>
      </c>
      <c r="H6" s="5">
        <f t="shared" si="1"/>
        <v>-9.9350944599108121E-2</v>
      </c>
      <c r="I6" s="5">
        <f t="shared" si="2"/>
        <v>0.65530550328118731</v>
      </c>
    </row>
    <row r="7" spans="1:13" x14ac:dyDescent="0.25">
      <c r="A7" s="5" t="s">
        <v>8</v>
      </c>
      <c r="B7" s="5">
        <v>207</v>
      </c>
      <c r="C7" s="5">
        <v>1.474067</v>
      </c>
      <c r="D7" s="5">
        <v>1.6196429999999999</v>
      </c>
      <c r="E7" s="6">
        <v>43822</v>
      </c>
      <c r="F7" s="5" t="s">
        <v>14</v>
      </c>
      <c r="G7" s="5">
        <f t="shared" si="0"/>
        <v>1.5468549999999999</v>
      </c>
      <c r="H7" s="5">
        <f t="shared" si="1"/>
        <v>0.1322339225490709</v>
      </c>
      <c r="I7" s="5">
        <f t="shared" si="2"/>
        <v>0.95424250943932487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18.140625" bestFit="1" customWidth="1"/>
    <col min="2" max="4" width="11.42578125" customWidth="1"/>
    <col min="6" max="6" width="14" bestFit="1" customWidth="1"/>
    <col min="7" max="7" width="11.5703125" bestFit="1" customWidth="1"/>
    <col min="12" max="12" width="19.42578125" bestFit="1" customWidth="1"/>
    <col min="13" max="13" width="12" bestFit="1" customWidth="1"/>
    <col min="14" max="14" width="29.28515625" bestFit="1" customWidth="1"/>
  </cols>
  <sheetData>
    <row r="1" spans="1:14" x14ac:dyDescent="0.25">
      <c r="A1" s="4" t="s">
        <v>11</v>
      </c>
      <c r="B1" s="4" t="s">
        <v>31</v>
      </c>
      <c r="C1" s="4" t="s">
        <v>13</v>
      </c>
      <c r="D1" s="4" t="s">
        <v>12</v>
      </c>
      <c r="E1" s="4" t="s">
        <v>27</v>
      </c>
      <c r="F1" s="4" t="s">
        <v>21</v>
      </c>
      <c r="G1" s="4" t="s">
        <v>22</v>
      </c>
      <c r="H1" s="4" t="s">
        <v>1</v>
      </c>
      <c r="I1" s="4" t="s">
        <v>0</v>
      </c>
      <c r="J1" s="4" t="s">
        <v>2</v>
      </c>
      <c r="K1" s="4" t="s">
        <v>3</v>
      </c>
      <c r="L1" s="4" t="s">
        <v>25</v>
      </c>
      <c r="M1" s="4" t="s">
        <v>23</v>
      </c>
      <c r="N1" s="4" t="s">
        <v>24</v>
      </c>
    </row>
    <row r="2" spans="1:14" x14ac:dyDescent="0.25">
      <c r="A2" s="2" t="s">
        <v>4</v>
      </c>
      <c r="B2" s="2" t="s">
        <v>32</v>
      </c>
      <c r="C2" s="2" t="s">
        <v>26</v>
      </c>
      <c r="D2" s="2" t="s">
        <v>28</v>
      </c>
      <c r="E2" s="2" t="s">
        <v>15</v>
      </c>
      <c r="F2" s="2">
        <v>500</v>
      </c>
      <c r="G2" s="2">
        <f>50</f>
        <v>50</v>
      </c>
      <c r="H2" s="2">
        <v>1.8776040000000001</v>
      </c>
      <c r="I2" s="2">
        <v>1.7650330000000001</v>
      </c>
      <c r="J2" s="3">
        <v>43822</v>
      </c>
      <c r="K2" s="2" t="s">
        <v>14</v>
      </c>
      <c r="L2" s="2">
        <f>10^((LOG(AVERAGE(H2:I2)-blank!$G$2, 10)-blank!$L$2)/blank!$M$2) * F2</f>
        <v>4257.9315489309402</v>
      </c>
      <c r="M2" s="2">
        <f t="shared" ref="M2:M19" si="0">(G2/10^3 * L2)</f>
        <v>212.89657744654701</v>
      </c>
      <c r="N2" s="2"/>
    </row>
    <row r="3" spans="1:14" x14ac:dyDescent="0.25">
      <c r="A3" s="2" t="s">
        <v>4</v>
      </c>
      <c r="B3" s="2" t="s">
        <v>32</v>
      </c>
      <c r="C3" s="2" t="s">
        <v>26</v>
      </c>
      <c r="D3" s="2" t="s">
        <v>28</v>
      </c>
      <c r="E3" s="2" t="s">
        <v>15</v>
      </c>
      <c r="F3" s="2">
        <v>500</v>
      </c>
      <c r="G3" s="2">
        <f>50</f>
        <v>50</v>
      </c>
      <c r="H3" s="2">
        <v>1.422086</v>
      </c>
      <c r="I3" s="2">
        <v>1.698612</v>
      </c>
      <c r="J3" s="3">
        <v>43822</v>
      </c>
      <c r="K3" s="2" t="s">
        <v>14</v>
      </c>
      <c r="L3" s="2">
        <f>10^((LOG(AVERAGE(H3:I3)-blank!$G$2, 10)-blank!$L$2)/blank!$M$2) * F3</f>
        <v>3654.4582744152913</v>
      </c>
      <c r="M3" s="2">
        <f t="shared" si="0"/>
        <v>182.72291372076458</v>
      </c>
      <c r="N3" s="2"/>
    </row>
    <row r="4" spans="1:14" x14ac:dyDescent="0.25">
      <c r="A4" s="2" t="s">
        <v>4</v>
      </c>
      <c r="B4" s="2" t="s">
        <v>32</v>
      </c>
      <c r="C4" s="2" t="s">
        <v>26</v>
      </c>
      <c r="D4" s="2" t="s">
        <v>28</v>
      </c>
      <c r="E4" s="2" t="s">
        <v>15</v>
      </c>
      <c r="F4" s="2">
        <v>500</v>
      </c>
      <c r="G4" s="2">
        <f>50</f>
        <v>50</v>
      </c>
      <c r="H4" s="2">
        <v>1.2850429999999999</v>
      </c>
      <c r="I4" s="2">
        <v>1.2774810000000001</v>
      </c>
      <c r="J4" s="3">
        <v>43822</v>
      </c>
      <c r="K4" s="2" t="s">
        <v>14</v>
      </c>
      <c r="L4" s="2">
        <f>10^((LOG(AVERAGE(H4:I4)-blank!$G$2, 10)-blank!$L$2)/blank!$M$2) * F4</f>
        <v>2992.9510775001377</v>
      </c>
      <c r="M4" s="2">
        <f t="shared" si="0"/>
        <v>149.64755387500688</v>
      </c>
      <c r="N4" s="2"/>
    </row>
    <row r="5" spans="1:14" x14ac:dyDescent="0.25">
      <c r="A5" s="2" t="s">
        <v>5</v>
      </c>
      <c r="B5" s="2" t="s">
        <v>33</v>
      </c>
      <c r="C5" s="2" t="s">
        <v>26</v>
      </c>
      <c r="D5" s="2" t="s">
        <v>28</v>
      </c>
      <c r="E5" s="2" t="s">
        <v>15</v>
      </c>
      <c r="F5" s="2">
        <v>500</v>
      </c>
      <c r="G5" s="2">
        <f>50</f>
        <v>50</v>
      </c>
      <c r="H5" s="2">
        <v>1.2202679999999999</v>
      </c>
      <c r="I5" s="2">
        <v>1.556934</v>
      </c>
      <c r="J5" s="3">
        <v>43822</v>
      </c>
      <c r="K5" s="2" t="s">
        <v>14</v>
      </c>
      <c r="L5" s="2">
        <f>10^((LOG(AVERAGE(H5:I5)-blank!$G$2, 10)-blank!$L$2)/blank!$M$2) * F5</f>
        <v>3249.5982510198596</v>
      </c>
      <c r="M5" s="2">
        <f t="shared" si="0"/>
        <v>162.47991255099299</v>
      </c>
      <c r="N5" s="2"/>
    </row>
    <row r="6" spans="1:14" x14ac:dyDescent="0.25">
      <c r="A6" s="2" t="s">
        <v>5</v>
      </c>
      <c r="B6" s="2" t="s">
        <v>33</v>
      </c>
      <c r="C6" s="2" t="s">
        <v>26</v>
      </c>
      <c r="D6" s="2" t="s">
        <v>28</v>
      </c>
      <c r="E6" s="2" t="s">
        <v>15</v>
      </c>
      <c r="F6" s="2">
        <v>500</v>
      </c>
      <c r="G6" s="2">
        <f>50</f>
        <v>50</v>
      </c>
      <c r="H6" s="2">
        <v>1.0702229999999999</v>
      </c>
      <c r="I6" s="2">
        <v>1.336524</v>
      </c>
      <c r="J6" s="3">
        <v>43822</v>
      </c>
      <c r="K6" s="2" t="s">
        <v>14</v>
      </c>
      <c r="L6" s="2">
        <f>10^((LOG(AVERAGE(H6:I6)-blank!$G$2, 10)-blank!$L$2)/blank!$M$2) * F6</f>
        <v>2804.7667980957017</v>
      </c>
      <c r="M6" s="2">
        <f t="shared" si="0"/>
        <v>140.23833990478508</v>
      </c>
      <c r="N6" s="2"/>
    </row>
    <row r="7" spans="1:14" x14ac:dyDescent="0.25">
      <c r="A7" s="2" t="s">
        <v>5</v>
      </c>
      <c r="B7" s="2" t="s">
        <v>33</v>
      </c>
      <c r="C7" s="2" t="s">
        <v>26</v>
      </c>
      <c r="D7" s="2" t="s">
        <v>28</v>
      </c>
      <c r="E7" s="2" t="s">
        <v>15</v>
      </c>
      <c r="F7" s="2">
        <v>500</v>
      </c>
      <c r="G7" s="2">
        <f>50</f>
        <v>50</v>
      </c>
      <c r="H7" s="2">
        <v>1.1440079999999999</v>
      </c>
      <c r="I7" s="2">
        <v>1.090497</v>
      </c>
      <c r="J7" s="3">
        <v>43822</v>
      </c>
      <c r="K7" s="2" t="s">
        <v>14</v>
      </c>
      <c r="L7" s="2">
        <f>10^((LOG(AVERAGE(H7:I7)-blank!$G$2, 10)-blank!$L$2)/blank!$M$2) * F7</f>
        <v>2594.5866558980501</v>
      </c>
      <c r="M7" s="2">
        <f t="shared" si="0"/>
        <v>129.72933279490252</v>
      </c>
      <c r="N7" s="2"/>
    </row>
    <row r="8" spans="1:14" x14ac:dyDescent="0.25">
      <c r="A8" t="s">
        <v>6</v>
      </c>
      <c r="B8" t="s">
        <v>32</v>
      </c>
      <c r="C8" t="s">
        <v>9</v>
      </c>
      <c r="D8" t="s">
        <v>28</v>
      </c>
      <c r="E8" t="s">
        <v>15</v>
      </c>
      <c r="F8">
        <v>16</v>
      </c>
      <c r="G8">
        <v>100</v>
      </c>
      <c r="H8">
        <v>0.30243999999999999</v>
      </c>
      <c r="I8">
        <v>0.3103185</v>
      </c>
      <c r="J8" s="1">
        <v>43822</v>
      </c>
      <c r="K8" t="s">
        <v>14</v>
      </c>
      <c r="L8" s="5">
        <f>10^((LOG(AVERAGE(H8:I8)-blank!$G$2, 10)-blank!$L$2)/blank!$M$2) * F8</f>
        <v>13.390694618732406</v>
      </c>
      <c r="M8">
        <f t="shared" si="0"/>
        <v>1.3390694618732406</v>
      </c>
      <c r="N8">
        <f t="shared" ref="N8:N13" si="1">M8/(M2+M8+M14) * 100</f>
        <v>0.61588634801229736</v>
      </c>
    </row>
    <row r="9" spans="1:14" x14ac:dyDescent="0.25">
      <c r="A9" t="s">
        <v>6</v>
      </c>
      <c r="B9" t="s">
        <v>32</v>
      </c>
      <c r="C9" t="s">
        <v>9</v>
      </c>
      <c r="D9" t="s">
        <v>28</v>
      </c>
      <c r="E9" t="s">
        <v>15</v>
      </c>
      <c r="F9">
        <v>16</v>
      </c>
      <c r="G9">
        <v>100</v>
      </c>
      <c r="H9">
        <v>0.41865590000000003</v>
      </c>
      <c r="I9">
        <v>0.36794650000000001</v>
      </c>
      <c r="J9" s="1">
        <v>43822</v>
      </c>
      <c r="K9" t="s">
        <v>14</v>
      </c>
      <c r="L9" s="5">
        <f>10^((LOG(AVERAGE(H9:I9)-blank!$G$2, 10)-blank!$L$2)/blank!$M$2) * F9</f>
        <v>21.897188574944852</v>
      </c>
      <c r="M9">
        <f t="shared" si="0"/>
        <v>2.1897188574944852</v>
      </c>
      <c r="N9">
        <f t="shared" si="1"/>
        <v>1.1666975469462335</v>
      </c>
    </row>
    <row r="10" spans="1:14" x14ac:dyDescent="0.25">
      <c r="A10" t="s">
        <v>6</v>
      </c>
      <c r="B10" t="s">
        <v>32</v>
      </c>
      <c r="C10" t="s">
        <v>9</v>
      </c>
      <c r="D10" t="s">
        <v>28</v>
      </c>
      <c r="E10" t="s">
        <v>15</v>
      </c>
      <c r="F10">
        <v>16</v>
      </c>
      <c r="G10">
        <v>100</v>
      </c>
      <c r="H10">
        <v>0.30363289999999998</v>
      </c>
      <c r="I10">
        <v>0.33441270000000001</v>
      </c>
      <c r="J10" s="1">
        <v>43822</v>
      </c>
      <c r="K10" t="s">
        <v>14</v>
      </c>
      <c r="L10" s="5">
        <f>10^((LOG(AVERAGE(H10:I10)-blank!$G$2, 10)-blank!$L$2)/blank!$M$2) * F10</f>
        <v>14.667307994999781</v>
      </c>
      <c r="M10">
        <f t="shared" si="0"/>
        <v>1.4667307994999783</v>
      </c>
      <c r="N10">
        <f t="shared" si="1"/>
        <v>0.95717999641792495</v>
      </c>
    </row>
    <row r="11" spans="1:14" x14ac:dyDescent="0.25">
      <c r="A11" t="s">
        <v>7</v>
      </c>
      <c r="B11" t="s">
        <v>33</v>
      </c>
      <c r="C11" t="s">
        <v>9</v>
      </c>
      <c r="D11" t="s">
        <v>28</v>
      </c>
      <c r="E11" t="s">
        <v>15</v>
      </c>
      <c r="F11">
        <v>16</v>
      </c>
      <c r="G11">
        <v>100</v>
      </c>
      <c r="H11">
        <v>0.57026480000000002</v>
      </c>
      <c r="I11">
        <v>0.58732139999999999</v>
      </c>
      <c r="J11" s="1">
        <v>43822</v>
      </c>
      <c r="K11" t="s">
        <v>14</v>
      </c>
      <c r="L11" s="5">
        <f>10^((LOG(AVERAGE(H11:I11)-blank!$G$2, 10)-blank!$L$2)/blank!$M$2) * F11</f>
        <v>38.720638725461406</v>
      </c>
      <c r="M11">
        <f t="shared" si="0"/>
        <v>3.8720638725461409</v>
      </c>
      <c r="N11">
        <f t="shared" si="1"/>
        <v>2.2181342142340736</v>
      </c>
    </row>
    <row r="12" spans="1:14" x14ac:dyDescent="0.25">
      <c r="A12" t="s">
        <v>7</v>
      </c>
      <c r="B12" t="s">
        <v>33</v>
      </c>
      <c r="C12" t="s">
        <v>9</v>
      </c>
      <c r="D12" t="s">
        <v>28</v>
      </c>
      <c r="E12" t="s">
        <v>15</v>
      </c>
      <c r="F12">
        <v>16</v>
      </c>
      <c r="G12">
        <v>100</v>
      </c>
      <c r="H12">
        <v>0.57411999999999996</v>
      </c>
      <c r="I12">
        <v>0.39066380000000001</v>
      </c>
      <c r="J12" s="1">
        <v>43822</v>
      </c>
      <c r="K12" t="s">
        <v>14</v>
      </c>
      <c r="L12" s="5">
        <f>10^((LOG(AVERAGE(H12:I12)-blank!$G$2, 10)-blank!$L$2)/blank!$M$2) * F12</f>
        <v>30.144542568497737</v>
      </c>
      <c r="M12">
        <f t="shared" si="0"/>
        <v>3.0144542568497741</v>
      </c>
      <c r="N12">
        <f t="shared" si="1"/>
        <v>1.9766195674561498</v>
      </c>
    </row>
    <row r="13" spans="1:14" x14ac:dyDescent="0.25">
      <c r="A13" t="s">
        <v>7</v>
      </c>
      <c r="B13" t="s">
        <v>33</v>
      </c>
      <c r="C13" t="s">
        <v>9</v>
      </c>
      <c r="D13" t="s">
        <v>28</v>
      </c>
      <c r="E13" t="s">
        <v>15</v>
      </c>
      <c r="F13">
        <v>16</v>
      </c>
      <c r="G13">
        <v>100</v>
      </c>
      <c r="H13">
        <v>0.36290929999999999</v>
      </c>
      <c r="I13">
        <v>0.37662639999999997</v>
      </c>
      <c r="J13" s="1">
        <v>43822</v>
      </c>
      <c r="K13" t="s">
        <v>14</v>
      </c>
      <c r="L13" s="5">
        <f>10^((LOG(AVERAGE(H13:I13)-blank!$G$2, 10)-blank!$L$2)/blank!$M$2) * F13</f>
        <v>19.649210501026968</v>
      </c>
      <c r="M13">
        <f t="shared" si="0"/>
        <v>1.9649210501026968</v>
      </c>
      <c r="N13">
        <f t="shared" si="1"/>
        <v>1.3843648194198503</v>
      </c>
    </row>
    <row r="14" spans="1:14" x14ac:dyDescent="0.25">
      <c r="A14" s="2" t="s">
        <v>4</v>
      </c>
      <c r="B14" s="2" t="s">
        <v>32</v>
      </c>
      <c r="C14" s="2" t="s">
        <v>10</v>
      </c>
      <c r="D14" s="2" t="s">
        <v>28</v>
      </c>
      <c r="E14" s="2" t="s">
        <v>15</v>
      </c>
      <c r="F14" s="2">
        <v>16</v>
      </c>
      <c r="G14" s="2">
        <v>100</v>
      </c>
      <c r="H14" s="2">
        <v>0.4769813</v>
      </c>
      <c r="I14" s="2">
        <v>0.52578389999999997</v>
      </c>
      <c r="J14" s="3">
        <v>43822</v>
      </c>
      <c r="K14" s="2" t="s">
        <v>14</v>
      </c>
      <c r="L14" s="2">
        <f>10^((LOG(AVERAGE(H14:I14)-blank!$G$2, 10)-blank!$L$2)/blank!$M$2) * F14</f>
        <v>31.858735060091163</v>
      </c>
      <c r="M14" s="2">
        <f t="shared" si="0"/>
        <v>3.1858735060091163</v>
      </c>
      <c r="N14" s="2">
        <f t="shared" ref="N14:N19" si="2">M14/(M2+M14) * 100</f>
        <v>1.4743786420252232</v>
      </c>
    </row>
    <row r="15" spans="1:14" x14ac:dyDescent="0.25">
      <c r="A15" s="2" t="s">
        <v>4</v>
      </c>
      <c r="B15" s="2" t="s">
        <v>32</v>
      </c>
      <c r="C15" s="2" t="s">
        <v>10</v>
      </c>
      <c r="D15" s="2" t="s">
        <v>28</v>
      </c>
      <c r="E15" s="2" t="s">
        <v>15</v>
      </c>
      <c r="F15" s="2">
        <v>16</v>
      </c>
      <c r="G15" s="2">
        <v>100</v>
      </c>
      <c r="H15" s="2">
        <v>0.45485199999999998</v>
      </c>
      <c r="I15" s="2">
        <v>0.4568622</v>
      </c>
      <c r="J15" s="3">
        <v>43822</v>
      </c>
      <c r="K15" s="2" t="s">
        <v>14</v>
      </c>
      <c r="L15" s="2">
        <f>10^((LOG(AVERAGE(H15:I15)-blank!$G$2, 10)-blank!$L$2)/blank!$M$2) * F15</f>
        <v>27.725874023566195</v>
      </c>
      <c r="M15" s="2">
        <f t="shared" si="0"/>
        <v>2.7725874023566197</v>
      </c>
      <c r="N15" s="2">
        <f t="shared" si="2"/>
        <v>1.4946925319317241</v>
      </c>
    </row>
    <row r="16" spans="1:14" x14ac:dyDescent="0.25">
      <c r="A16" s="2" t="s">
        <v>4</v>
      </c>
      <c r="B16" s="2" t="s">
        <v>32</v>
      </c>
      <c r="C16" s="2" t="s">
        <v>10</v>
      </c>
      <c r="D16" s="2" t="s">
        <v>28</v>
      </c>
      <c r="E16" s="2" t="s">
        <v>15</v>
      </c>
      <c r="F16" s="2">
        <v>16</v>
      </c>
      <c r="G16" s="2">
        <v>100</v>
      </c>
      <c r="H16" s="2">
        <v>0.38066240000000001</v>
      </c>
      <c r="I16" s="2">
        <v>0.39132929999999999</v>
      </c>
      <c r="J16" s="3">
        <v>43822</v>
      </c>
      <c r="K16" s="2" t="s">
        <v>14</v>
      </c>
      <c r="L16" s="2">
        <f>10^((LOG(AVERAGE(H16:I16)-blank!$G$2, 10)-blank!$L$2)/blank!$M$2) * F16</f>
        <v>21.203007732622503</v>
      </c>
      <c r="M16" s="2">
        <f t="shared" si="0"/>
        <v>2.1203007732622505</v>
      </c>
      <c r="N16" s="2">
        <f t="shared" si="2"/>
        <v>1.3970684228067738</v>
      </c>
    </row>
    <row r="17" spans="1:14" x14ac:dyDescent="0.25">
      <c r="A17" s="2" t="s">
        <v>5</v>
      </c>
      <c r="B17" s="2" t="s">
        <v>33</v>
      </c>
      <c r="C17" s="2" t="s">
        <v>10</v>
      </c>
      <c r="D17" s="2" t="s">
        <v>28</v>
      </c>
      <c r="E17" s="2" t="s">
        <v>15</v>
      </c>
      <c r="F17" s="2">
        <v>16</v>
      </c>
      <c r="G17" s="2">
        <v>100</v>
      </c>
      <c r="H17" s="2">
        <v>1.0478499999999999</v>
      </c>
      <c r="I17" s="2">
        <v>1.1635869999999999</v>
      </c>
      <c r="J17" s="3">
        <v>43822</v>
      </c>
      <c r="K17" s="2" t="s">
        <v>14</v>
      </c>
      <c r="L17" s="2">
        <f>10^((LOG(AVERAGE(H17:I17)-blank!$G$2, 10)-blank!$L$2)/blank!$M$2) * F17</f>
        <v>82.120264081458146</v>
      </c>
      <c r="M17" s="2">
        <f t="shared" si="0"/>
        <v>8.2120264081458156</v>
      </c>
      <c r="N17" s="2">
        <f t="shared" si="2"/>
        <v>4.8110218081895804</v>
      </c>
    </row>
    <row r="18" spans="1:14" x14ac:dyDescent="0.25">
      <c r="A18" s="2" t="s">
        <v>5</v>
      </c>
      <c r="B18" s="2" t="s">
        <v>33</v>
      </c>
      <c r="C18" s="2" t="s">
        <v>10</v>
      </c>
      <c r="D18" s="2" t="s">
        <v>28</v>
      </c>
      <c r="E18" s="2" t="s">
        <v>15</v>
      </c>
      <c r="F18" s="2">
        <v>16</v>
      </c>
      <c r="G18" s="2">
        <v>100</v>
      </c>
      <c r="H18" s="2">
        <v>1.211946</v>
      </c>
      <c r="I18" s="2">
        <v>1.266405</v>
      </c>
      <c r="J18" s="3">
        <v>43822</v>
      </c>
      <c r="K18" s="2" t="s">
        <v>14</v>
      </c>
      <c r="L18" s="2">
        <f>10^((LOG(AVERAGE(H18:I18)-blank!$G$2, 10)-blank!$L$2)/blank!$M$2) * F18</f>
        <v>92.527413739303654</v>
      </c>
      <c r="M18" s="2">
        <f t="shared" si="0"/>
        <v>9.2527413739303661</v>
      </c>
      <c r="N18" s="2">
        <f t="shared" si="2"/>
        <v>6.1894939114657221</v>
      </c>
    </row>
    <row r="19" spans="1:14" x14ac:dyDescent="0.25">
      <c r="A19" s="2" t="s">
        <v>5</v>
      </c>
      <c r="B19" s="2" t="s">
        <v>33</v>
      </c>
      <c r="C19" s="2" t="s">
        <v>10</v>
      </c>
      <c r="D19" s="2" t="s">
        <v>28</v>
      </c>
      <c r="E19" s="2" t="s">
        <v>15</v>
      </c>
      <c r="F19" s="2">
        <v>16</v>
      </c>
      <c r="G19" s="2">
        <v>100</v>
      </c>
      <c r="H19" s="2">
        <v>1.3886689999999999</v>
      </c>
      <c r="I19" s="2">
        <v>1.3474809999999999</v>
      </c>
      <c r="J19" s="3">
        <v>43822</v>
      </c>
      <c r="K19" s="2" t="s">
        <v>14</v>
      </c>
      <c r="L19" s="2">
        <f>10^((LOG(AVERAGE(H19:I19)-blank!$G$2, 10)-blank!$L$2)/blank!$M$2) * F19</f>
        <v>102.42396273432612</v>
      </c>
      <c r="M19" s="2">
        <f t="shared" si="0"/>
        <v>10.242396273432613</v>
      </c>
      <c r="N19" s="2">
        <f t="shared" si="2"/>
        <v>7.3174749941341419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baseColWidth="10" defaultRowHeight="15" x14ac:dyDescent="0.25"/>
  <cols>
    <col min="1" max="1" width="18.140625" bestFit="1" customWidth="1"/>
    <col min="2" max="4" width="11.42578125" customWidth="1"/>
    <col min="6" max="6" width="14" bestFit="1" customWidth="1"/>
    <col min="7" max="7" width="11.5703125" bestFit="1" customWidth="1"/>
    <col min="12" max="12" width="19.42578125" bestFit="1" customWidth="1"/>
    <col min="13" max="13" width="12" bestFit="1" customWidth="1"/>
    <col min="14" max="14" width="29.28515625" bestFit="1" customWidth="1"/>
  </cols>
  <sheetData>
    <row r="1" spans="1:14" x14ac:dyDescent="0.25">
      <c r="A1" s="4" t="s">
        <v>11</v>
      </c>
      <c r="B1" s="4" t="s">
        <v>31</v>
      </c>
      <c r="C1" s="4" t="s">
        <v>13</v>
      </c>
      <c r="D1" s="4" t="s">
        <v>12</v>
      </c>
      <c r="E1" s="4" t="s">
        <v>27</v>
      </c>
      <c r="F1" s="4" t="s">
        <v>21</v>
      </c>
      <c r="G1" s="4" t="s">
        <v>22</v>
      </c>
      <c r="H1" s="4" t="s">
        <v>1</v>
      </c>
      <c r="I1" s="4" t="s">
        <v>0</v>
      </c>
      <c r="J1" s="4" t="s">
        <v>2</v>
      </c>
      <c r="K1" s="4" t="s">
        <v>3</v>
      </c>
      <c r="L1" s="4" t="s">
        <v>25</v>
      </c>
      <c r="M1" s="4" t="s">
        <v>23</v>
      </c>
      <c r="N1" s="4" t="s">
        <v>24</v>
      </c>
    </row>
    <row r="2" spans="1:14" x14ac:dyDescent="0.25">
      <c r="A2" s="2" t="s">
        <v>4</v>
      </c>
      <c r="B2" s="2" t="s">
        <v>32</v>
      </c>
      <c r="C2" s="2" t="s">
        <v>26</v>
      </c>
      <c r="D2" s="2" t="s">
        <v>27</v>
      </c>
      <c r="E2" s="2" t="s">
        <v>16</v>
      </c>
      <c r="F2" s="2">
        <v>500</v>
      </c>
      <c r="G2" s="2">
        <f>50</f>
        <v>50</v>
      </c>
      <c r="H2" s="2">
        <v>0.67486239999999997</v>
      </c>
      <c r="I2" s="2">
        <v>1.3307739999999999</v>
      </c>
      <c r="J2" s="3">
        <v>43822</v>
      </c>
      <c r="K2" s="2" t="s">
        <v>14</v>
      </c>
      <c r="L2" s="2">
        <f>10^((LOG(AVERAGE(H2:I2)-blank!$G$2, 10)-blank!$L$2)/blank!$M$2) * F2</f>
        <v>2311.4903394959047</v>
      </c>
      <c r="M2" s="2">
        <f t="shared" ref="M2:M19" si="0">(G2/10^3 * L2)</f>
        <v>115.57451697479524</v>
      </c>
      <c r="N2" s="2"/>
    </row>
    <row r="3" spans="1:14" x14ac:dyDescent="0.25">
      <c r="A3" s="2" t="s">
        <v>4</v>
      </c>
      <c r="B3" s="2" t="s">
        <v>32</v>
      </c>
      <c r="C3" s="2" t="s">
        <v>26</v>
      </c>
      <c r="D3" s="2" t="s">
        <v>27</v>
      </c>
      <c r="E3" s="2" t="s">
        <v>16</v>
      </c>
      <c r="F3" s="2">
        <v>500</v>
      </c>
      <c r="G3" s="2">
        <f>50</f>
        <v>50</v>
      </c>
      <c r="H3" s="2">
        <v>0.43468059999999997</v>
      </c>
      <c r="I3" s="2">
        <v>0.86742549999999996</v>
      </c>
      <c r="J3" s="3">
        <v>43822</v>
      </c>
      <c r="K3" s="2" t="s">
        <v>14</v>
      </c>
      <c r="L3" s="2">
        <f>10^((LOG(AVERAGE(H3:I3)-blank!$G$2, 10)-blank!$L$2)/blank!$M$2) * F3</f>
        <v>1405.4086486813933</v>
      </c>
      <c r="M3" s="2">
        <f t="shared" si="0"/>
        <v>70.270432434069662</v>
      </c>
      <c r="N3" s="2"/>
    </row>
    <row r="4" spans="1:14" x14ac:dyDescent="0.25">
      <c r="A4" s="2" t="s">
        <v>4</v>
      </c>
      <c r="B4" s="2" t="s">
        <v>32</v>
      </c>
      <c r="C4" s="2" t="s">
        <v>26</v>
      </c>
      <c r="D4" s="2" t="s">
        <v>27</v>
      </c>
      <c r="E4" s="2" t="s">
        <v>16</v>
      </c>
      <c r="F4" s="2">
        <v>500</v>
      </c>
      <c r="G4" s="2">
        <f>50</f>
        <v>50</v>
      </c>
      <c r="H4" s="2">
        <v>0.78977799999999998</v>
      </c>
      <c r="I4" s="2">
        <v>0.50536639999999999</v>
      </c>
      <c r="J4" s="3">
        <v>43822</v>
      </c>
      <c r="K4" s="2" t="s">
        <v>14</v>
      </c>
      <c r="L4" s="2">
        <f>10^((LOG(AVERAGE(H4:I4)-blank!$G$2, 10)-blank!$L$2)/blank!$M$2) * F4</f>
        <v>1396.0885517089398</v>
      </c>
      <c r="M4" s="2">
        <f t="shared" si="0"/>
        <v>69.804427585446987</v>
      </c>
      <c r="N4" s="2"/>
    </row>
    <row r="5" spans="1:14" x14ac:dyDescent="0.25">
      <c r="A5" s="2" t="s">
        <v>5</v>
      </c>
      <c r="B5" s="2" t="s">
        <v>33</v>
      </c>
      <c r="C5" s="2" t="s">
        <v>26</v>
      </c>
      <c r="D5" s="2" t="s">
        <v>27</v>
      </c>
      <c r="E5" s="2" t="s">
        <v>16</v>
      </c>
      <c r="F5" s="2">
        <v>500</v>
      </c>
      <c r="G5" s="2">
        <f>50</f>
        <v>50</v>
      </c>
      <c r="H5" s="2">
        <v>1.0481180000000001</v>
      </c>
      <c r="I5" s="2">
        <v>1.162093</v>
      </c>
      <c r="J5" s="3">
        <v>43822</v>
      </c>
      <c r="K5" s="2" t="s">
        <v>14</v>
      </c>
      <c r="L5" s="2">
        <f>10^((LOG(AVERAGE(H5:I5)-blank!$G$2, 10)-blank!$L$2)/blank!$M$2) * F5</f>
        <v>2564.7514436728839</v>
      </c>
      <c r="M5" s="2">
        <f t="shared" si="0"/>
        <v>128.2375721836442</v>
      </c>
      <c r="N5" s="2"/>
    </row>
    <row r="6" spans="1:14" x14ac:dyDescent="0.25">
      <c r="A6" s="2" t="s">
        <v>5</v>
      </c>
      <c r="B6" s="2" t="s">
        <v>33</v>
      </c>
      <c r="C6" s="2" t="s">
        <v>26</v>
      </c>
      <c r="D6" s="2" t="s">
        <v>27</v>
      </c>
      <c r="E6" s="2" t="s">
        <v>16</v>
      </c>
      <c r="F6" s="2">
        <v>500</v>
      </c>
      <c r="G6" s="2">
        <f>50</f>
        <v>50</v>
      </c>
      <c r="H6" s="2">
        <v>0.90987790000000002</v>
      </c>
      <c r="I6" s="2">
        <v>0.68537210000000004</v>
      </c>
      <c r="J6" s="3">
        <v>43822</v>
      </c>
      <c r="K6" s="2" t="s">
        <v>14</v>
      </c>
      <c r="L6" s="2">
        <f>10^((LOG(AVERAGE(H6:I6)-blank!$G$2, 10)-blank!$L$2)/blank!$M$2) * F6</f>
        <v>1790.7327970515287</v>
      </c>
      <c r="M6" s="2">
        <f t="shared" si="0"/>
        <v>89.536639852576442</v>
      </c>
      <c r="N6" s="2"/>
    </row>
    <row r="7" spans="1:14" x14ac:dyDescent="0.25">
      <c r="A7" s="2" t="s">
        <v>5</v>
      </c>
      <c r="B7" s="2" t="s">
        <v>33</v>
      </c>
      <c r="C7" s="2" t="s">
        <v>26</v>
      </c>
      <c r="D7" s="2" t="s">
        <v>27</v>
      </c>
      <c r="E7" s="2" t="s">
        <v>16</v>
      </c>
      <c r="F7" s="2">
        <v>500</v>
      </c>
      <c r="G7" s="2">
        <f>50</f>
        <v>50</v>
      </c>
      <c r="H7" s="2">
        <v>0.21075260000000001</v>
      </c>
      <c r="I7" s="2">
        <v>0.2179498</v>
      </c>
      <c r="J7" s="3">
        <v>43822</v>
      </c>
      <c r="K7" s="2" t="s">
        <v>14</v>
      </c>
      <c r="L7" s="2">
        <f>10^((LOG(AVERAGE(H7:I7)-blank!$G$2, 10)-blank!$L$2)/blank!$M$2) * F7</f>
        <v>103.41299380587688</v>
      </c>
      <c r="M7" s="2">
        <f t="shared" si="0"/>
        <v>5.1706496902938444</v>
      </c>
      <c r="N7" s="2"/>
    </row>
    <row r="8" spans="1:14" x14ac:dyDescent="0.25">
      <c r="A8" t="s">
        <v>6</v>
      </c>
      <c r="B8" t="s">
        <v>32</v>
      </c>
      <c r="C8" t="s">
        <v>9</v>
      </c>
      <c r="D8" t="s">
        <v>27</v>
      </c>
      <c r="E8" t="s">
        <v>16</v>
      </c>
      <c r="F8">
        <v>16</v>
      </c>
      <c r="G8">
        <v>100</v>
      </c>
      <c r="H8">
        <v>0.26056970000000002</v>
      </c>
      <c r="I8">
        <v>0.2872632</v>
      </c>
      <c r="J8" s="1">
        <v>43822</v>
      </c>
      <c r="K8" t="s">
        <v>14</v>
      </c>
      <c r="L8" s="5">
        <f>10^((LOG(AVERAGE(H8:I8)-blank!$G$2, 10)-blank!$L$2)/blank!$M$2) * F8</f>
        <v>10.026855695362263</v>
      </c>
      <c r="M8">
        <f t="shared" si="0"/>
        <v>1.0026855695362265</v>
      </c>
      <c r="N8">
        <f t="shared" ref="N8:N13" si="1">M8/(M2+M8+M14) * 100</f>
        <v>0.83742436039538071</v>
      </c>
    </row>
    <row r="9" spans="1:14" x14ac:dyDescent="0.25">
      <c r="A9" t="s">
        <v>6</v>
      </c>
      <c r="B9" t="s">
        <v>32</v>
      </c>
      <c r="C9" t="s">
        <v>9</v>
      </c>
      <c r="D9" t="s">
        <v>27</v>
      </c>
      <c r="E9" t="s">
        <v>16</v>
      </c>
      <c r="F9">
        <v>16</v>
      </c>
      <c r="G9">
        <v>100</v>
      </c>
      <c r="H9">
        <v>0.28446860000000002</v>
      </c>
      <c r="I9">
        <v>0.2639707</v>
      </c>
      <c r="J9" s="1">
        <v>43822</v>
      </c>
      <c r="K9" t="s">
        <v>14</v>
      </c>
      <c r="L9" s="5">
        <f>10^((LOG(AVERAGE(H9:I9)-blank!$G$2, 10)-blank!$L$2)/blank!$M$2) * F9</f>
        <v>10.058949012641836</v>
      </c>
      <c r="M9">
        <f t="shared" si="0"/>
        <v>1.0058949012641836</v>
      </c>
      <c r="N9">
        <f t="shared" si="1"/>
        <v>1.3546696010889587</v>
      </c>
    </row>
    <row r="10" spans="1:14" x14ac:dyDescent="0.25">
      <c r="A10" t="s">
        <v>6</v>
      </c>
      <c r="B10" t="s">
        <v>32</v>
      </c>
      <c r="C10" t="s">
        <v>9</v>
      </c>
      <c r="D10" t="s">
        <v>27</v>
      </c>
      <c r="E10" t="s">
        <v>16</v>
      </c>
      <c r="F10">
        <v>16</v>
      </c>
      <c r="G10">
        <v>100</v>
      </c>
      <c r="H10">
        <v>0.26273079999999999</v>
      </c>
      <c r="I10">
        <v>0.28073809999999999</v>
      </c>
      <c r="J10" s="1">
        <v>43822</v>
      </c>
      <c r="K10" t="s">
        <v>14</v>
      </c>
      <c r="L10" s="5">
        <f>10^((LOG(AVERAGE(H10:I10)-blank!$G$2, 10)-blank!$L$2)/blank!$M$2) * F10</f>
        <v>9.7954619034860322</v>
      </c>
      <c r="M10">
        <f t="shared" si="0"/>
        <v>0.97954619034860324</v>
      </c>
      <c r="N10">
        <f t="shared" si="1"/>
        <v>1.3345534051414905</v>
      </c>
    </row>
    <row r="11" spans="1:14" x14ac:dyDescent="0.25">
      <c r="A11" t="s">
        <v>7</v>
      </c>
      <c r="B11" t="s">
        <v>33</v>
      </c>
      <c r="C11" t="s">
        <v>9</v>
      </c>
      <c r="D11" t="s">
        <v>27</v>
      </c>
      <c r="E11" t="s">
        <v>16</v>
      </c>
      <c r="F11">
        <v>16</v>
      </c>
      <c r="G11">
        <v>100</v>
      </c>
      <c r="H11">
        <v>0.67052080000000003</v>
      </c>
      <c r="I11">
        <v>0.91120219999999996</v>
      </c>
      <c r="J11" s="1">
        <v>43822</v>
      </c>
      <c r="K11" t="s">
        <v>14</v>
      </c>
      <c r="L11" s="5">
        <f>10^((LOG(AVERAGE(H11:I11)-blank!$G$2, 10)-blank!$L$2)/blank!$M$2) * F11</f>
        <v>56.743325676907247</v>
      </c>
      <c r="M11">
        <f t="shared" si="0"/>
        <v>5.6743325676907252</v>
      </c>
      <c r="N11">
        <f t="shared" si="1"/>
        <v>3.961466030517522</v>
      </c>
    </row>
    <row r="12" spans="1:14" x14ac:dyDescent="0.25">
      <c r="A12" t="s">
        <v>7</v>
      </c>
      <c r="B12" t="s">
        <v>33</v>
      </c>
      <c r="C12" t="s">
        <v>9</v>
      </c>
      <c r="D12" t="s">
        <v>27</v>
      </c>
      <c r="E12" t="s">
        <v>16</v>
      </c>
      <c r="F12">
        <v>16</v>
      </c>
      <c r="G12">
        <v>100</v>
      </c>
      <c r="H12">
        <v>0.4135143</v>
      </c>
      <c r="I12">
        <v>0.53335030000000005</v>
      </c>
      <c r="J12" s="1">
        <v>43822</v>
      </c>
      <c r="K12" t="s">
        <v>14</v>
      </c>
      <c r="L12" s="5">
        <f>10^((LOG(AVERAGE(H12:I12)-blank!$G$2, 10)-blank!$L$2)/blank!$M$2) * F12</f>
        <v>29.331044694997075</v>
      </c>
      <c r="M12">
        <f t="shared" si="0"/>
        <v>2.9331044694997077</v>
      </c>
      <c r="N12">
        <f t="shared" si="1"/>
        <v>2.9016821042340628</v>
      </c>
    </row>
    <row r="13" spans="1:14" x14ac:dyDescent="0.25">
      <c r="A13" t="s">
        <v>7</v>
      </c>
      <c r="B13" t="s">
        <v>33</v>
      </c>
      <c r="C13" t="s">
        <v>9</v>
      </c>
      <c r="D13" t="s">
        <v>27</v>
      </c>
      <c r="E13" t="s">
        <v>16</v>
      </c>
      <c r="F13">
        <v>16</v>
      </c>
      <c r="G13">
        <v>100</v>
      </c>
      <c r="H13">
        <v>0.3928507</v>
      </c>
      <c r="I13">
        <v>0.38189240000000002</v>
      </c>
      <c r="J13" s="1">
        <v>43822</v>
      </c>
      <c r="K13" t="s">
        <v>14</v>
      </c>
      <c r="L13" s="5">
        <f>10^((LOG(AVERAGE(H13:I13)-blank!$G$2, 10)-blank!$L$2)/blank!$M$2) * F13</f>
        <v>21.333974276350574</v>
      </c>
      <c r="M13">
        <f t="shared" si="0"/>
        <v>2.1333974276350576</v>
      </c>
      <c r="N13">
        <f t="shared" si="1"/>
        <v>12.655698723688655</v>
      </c>
    </row>
    <row r="14" spans="1:14" x14ac:dyDescent="0.25">
      <c r="A14" s="2" t="s">
        <v>4</v>
      </c>
      <c r="B14" s="2" t="s">
        <v>32</v>
      </c>
      <c r="C14" s="2" t="s">
        <v>10</v>
      </c>
      <c r="D14" s="2" t="s">
        <v>27</v>
      </c>
      <c r="E14" s="2" t="s">
        <v>16</v>
      </c>
      <c r="F14" s="2">
        <v>16</v>
      </c>
      <c r="G14" s="2">
        <v>100</v>
      </c>
      <c r="H14" s="2">
        <v>0.48273690000000002</v>
      </c>
      <c r="I14" s="2">
        <v>0.51366820000000002</v>
      </c>
      <c r="J14" s="3">
        <v>43822</v>
      </c>
      <c r="K14" s="2" t="s">
        <v>14</v>
      </c>
      <c r="L14" s="2">
        <f>10^((LOG(AVERAGE(H14:I14)-blank!$G$2, 10)-blank!$L$2)/blank!$M$2) * F14</f>
        <v>31.572614809112913</v>
      </c>
      <c r="M14" s="2">
        <f t="shared" si="0"/>
        <v>3.1572614809112913</v>
      </c>
      <c r="N14" s="2">
        <f t="shared" ref="N14:N19" si="2">M14/(M2+M14) * 100</f>
        <v>2.6591545431024799</v>
      </c>
    </row>
    <row r="15" spans="1:14" x14ac:dyDescent="0.25">
      <c r="A15" s="2" t="s">
        <v>4</v>
      </c>
      <c r="B15" s="2" t="s">
        <v>32</v>
      </c>
      <c r="C15" s="2" t="s">
        <v>10</v>
      </c>
      <c r="D15" s="2" t="s">
        <v>27</v>
      </c>
      <c r="E15" s="2" t="s">
        <v>16</v>
      </c>
      <c r="F15" s="2">
        <v>16</v>
      </c>
      <c r="G15" s="2">
        <v>100</v>
      </c>
      <c r="H15" s="2">
        <v>0.48846499999999998</v>
      </c>
      <c r="I15" s="2">
        <v>0.4681844</v>
      </c>
      <c r="J15" s="3">
        <v>43822</v>
      </c>
      <c r="K15" s="2" t="s">
        <v>14</v>
      </c>
      <c r="L15" s="2">
        <f>10^((LOG(AVERAGE(H15:I15)-blank!$G$2, 10)-blank!$L$2)/blank!$M$2) * F15</f>
        <v>29.775645697911621</v>
      </c>
      <c r="M15" s="2">
        <f t="shared" si="0"/>
        <v>2.9775645697911624</v>
      </c>
      <c r="N15" s="2">
        <f t="shared" si="2"/>
        <v>4.0650457235495718</v>
      </c>
    </row>
    <row r="16" spans="1:14" x14ac:dyDescent="0.25">
      <c r="A16" s="2" t="s">
        <v>4</v>
      </c>
      <c r="B16" s="2" t="s">
        <v>32</v>
      </c>
      <c r="C16" s="2" t="s">
        <v>10</v>
      </c>
      <c r="D16" s="2" t="s">
        <v>27</v>
      </c>
      <c r="E16" s="2" t="s">
        <v>16</v>
      </c>
      <c r="F16" s="2">
        <v>16</v>
      </c>
      <c r="G16" s="2">
        <v>100</v>
      </c>
      <c r="H16" s="2">
        <v>0.44776559999999999</v>
      </c>
      <c r="I16" s="2">
        <v>0.42968089999999998</v>
      </c>
      <c r="J16" s="3">
        <v>43822</v>
      </c>
      <c r="K16" s="2" t="s">
        <v>14</v>
      </c>
      <c r="L16" s="2">
        <f>10^((LOG(AVERAGE(H16:I16)-blank!$G$2, 10)-blank!$L$2)/blank!$M$2) * F16</f>
        <v>26.148266449901858</v>
      </c>
      <c r="M16" s="2">
        <f t="shared" si="0"/>
        <v>2.614826644990186</v>
      </c>
      <c r="N16" s="2">
        <f t="shared" si="2"/>
        <v>3.610678779803282</v>
      </c>
    </row>
    <row r="17" spans="1:14" x14ac:dyDescent="0.25">
      <c r="A17" s="2" t="s">
        <v>5</v>
      </c>
      <c r="B17" s="2" t="s">
        <v>33</v>
      </c>
      <c r="C17" s="2" t="s">
        <v>10</v>
      </c>
      <c r="D17" s="2" t="s">
        <v>27</v>
      </c>
      <c r="E17" s="2" t="s">
        <v>16</v>
      </c>
      <c r="F17" s="2">
        <v>16</v>
      </c>
      <c r="G17" s="2">
        <v>100</v>
      </c>
      <c r="H17" s="2">
        <v>1.2571840000000001</v>
      </c>
      <c r="I17" s="2">
        <v>1.2401979999999999</v>
      </c>
      <c r="J17" s="3">
        <v>43822</v>
      </c>
      <c r="K17" s="2" t="s">
        <v>14</v>
      </c>
      <c r="L17" s="2">
        <f>10^((LOG(AVERAGE(H17:I17)-blank!$G$2, 10)-blank!$L$2)/blank!$M$2) * F17</f>
        <v>93.262935312699554</v>
      </c>
      <c r="M17" s="2">
        <f t="shared" si="0"/>
        <v>9.3262935312699557</v>
      </c>
      <c r="N17" s="2">
        <f t="shared" si="2"/>
        <v>6.7796099526583999</v>
      </c>
    </row>
    <row r="18" spans="1:14" x14ac:dyDescent="0.25">
      <c r="A18" s="2" t="s">
        <v>5</v>
      </c>
      <c r="B18" s="2" t="s">
        <v>33</v>
      </c>
      <c r="C18" s="2" t="s">
        <v>10</v>
      </c>
      <c r="D18" s="2" t="s">
        <v>27</v>
      </c>
      <c r="E18" s="2" t="s">
        <v>16</v>
      </c>
      <c r="F18" s="2">
        <v>16</v>
      </c>
      <c r="G18" s="2">
        <v>100</v>
      </c>
      <c r="H18" s="2">
        <v>1.146774</v>
      </c>
      <c r="I18" s="2">
        <v>1.1670069999999999</v>
      </c>
      <c r="J18" s="3">
        <v>43822</v>
      </c>
      <c r="K18" s="2" t="s">
        <v>14</v>
      </c>
      <c r="L18" s="2">
        <f>10^((LOG(AVERAGE(H18:I18)-blank!$G$2, 10)-blank!$L$2)/blank!$M$2) * F18</f>
        <v>86.13157392753125</v>
      </c>
      <c r="M18" s="2">
        <f t="shared" si="0"/>
        <v>8.6131573927531253</v>
      </c>
      <c r="N18" s="2">
        <f t="shared" si="2"/>
        <v>8.775522348990874</v>
      </c>
    </row>
    <row r="19" spans="1:14" x14ac:dyDescent="0.25">
      <c r="A19" s="2" t="s">
        <v>5</v>
      </c>
      <c r="B19" s="2" t="s">
        <v>33</v>
      </c>
      <c r="C19" s="2" t="s">
        <v>10</v>
      </c>
      <c r="D19" s="2" t="s">
        <v>27</v>
      </c>
      <c r="E19" s="2" t="s">
        <v>16</v>
      </c>
      <c r="F19" s="2">
        <v>16</v>
      </c>
      <c r="G19" s="2">
        <v>100</v>
      </c>
      <c r="H19" s="2">
        <v>1.229312</v>
      </c>
      <c r="I19" s="2">
        <v>1.3269029999999999</v>
      </c>
      <c r="J19" s="3">
        <v>43822</v>
      </c>
      <c r="K19" s="2" t="s">
        <v>14</v>
      </c>
      <c r="L19" s="2">
        <f>10^((LOG(AVERAGE(H19:I19)-blank!$G$2, 10)-blank!$L$2)/blank!$M$2) * F19</f>
        <v>95.531606444667986</v>
      </c>
      <c r="M19" s="2">
        <f t="shared" si="0"/>
        <v>9.5531606444667982</v>
      </c>
      <c r="N19" s="2">
        <f t="shared" si="2"/>
        <v>64.882394076438629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blank</vt:lpstr>
      <vt:lpstr>siNTP</vt:lpstr>
      <vt:lpstr>siGENE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2019-12-23T10:21:38Z</dcterms:created>
  <dcterms:modified xsi:type="dcterms:W3CDTF">2019-12-24T17:52:16Z</dcterms:modified>
</cp:coreProperties>
</file>