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rofils\mcanouil\Downloads\DATA\endoc_beta\ex01\"/>
    </mc:Choice>
  </mc:AlternateContent>
  <bookViews>
    <workbookView xWindow="0" yWindow="0" windowWidth="28800" windowHeight="11400" activeTab="2"/>
  </bookViews>
  <sheets>
    <sheet name="Blank" sheetId="3" r:id="rId1"/>
    <sheet name="siNTP" sheetId="1" r:id="rId2"/>
    <sheet name="siGENE" sheetId="9" r:id="rId3"/>
  </sheets>
  <definedNames>
    <definedName name="_xlchart.0" hidden="1">siNTP!$G$8:$G$19</definedName>
    <definedName name="_xlchart.1" hidden="1">siNTP!$O$8:$O$19</definedName>
    <definedName name="_xlchart.2" hidden="1">siGENE!$G$8:$G$19</definedName>
    <definedName name="_xlchart.3" hidden="1">siGENE!$O$8:$O$19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" i="9"/>
  <c r="D8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" i="1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L7" i="9"/>
  <c r="C7" i="9"/>
  <c r="B7" i="9"/>
  <c r="L6" i="9"/>
  <c r="C6" i="9"/>
  <c r="B6" i="9"/>
  <c r="L5" i="9"/>
  <c r="C5" i="9"/>
  <c r="B5" i="9"/>
  <c r="L4" i="9"/>
  <c r="C4" i="9"/>
  <c r="B4" i="9"/>
  <c r="L3" i="9"/>
  <c r="C3" i="9"/>
  <c r="B3" i="9"/>
  <c r="L2" i="9"/>
  <c r="C2" i="9"/>
  <c r="B2" i="9"/>
  <c r="A6" i="3"/>
  <c r="C15" i="1"/>
  <c r="C16" i="1"/>
  <c r="C17" i="1"/>
  <c r="C18" i="1"/>
  <c r="C19" i="1"/>
  <c r="C14" i="1"/>
  <c r="C9" i="1"/>
  <c r="C10" i="1"/>
  <c r="C11" i="1"/>
  <c r="C12" i="1"/>
  <c r="C13" i="1"/>
  <c r="C8" i="1"/>
  <c r="B3" i="1"/>
  <c r="C3" i="1"/>
  <c r="B4" i="1"/>
  <c r="C4" i="1"/>
  <c r="B5" i="1"/>
  <c r="C5" i="1"/>
  <c r="B6" i="1"/>
  <c r="C6" i="1"/>
  <c r="B7" i="1"/>
  <c r="C7" i="1"/>
  <c r="C2" i="1"/>
  <c r="B4" i="3"/>
  <c r="C4" i="3"/>
  <c r="B5" i="3"/>
  <c r="C5" i="3"/>
  <c r="B6" i="3"/>
  <c r="C6" i="3"/>
  <c r="B7" i="3"/>
  <c r="C7" i="3"/>
  <c r="C3" i="3"/>
  <c r="B3" i="3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A10" i="9" l="1"/>
  <c r="A16" i="9"/>
  <c r="A2" i="9"/>
  <c r="A8" i="9"/>
  <c r="A14" i="9"/>
  <c r="A4" i="9"/>
  <c r="A12" i="9"/>
  <c r="A18" i="9"/>
  <c r="A6" i="9"/>
  <c r="A3" i="9"/>
  <c r="A5" i="9"/>
  <c r="A7" i="9"/>
  <c r="A9" i="9"/>
  <c r="A11" i="9"/>
  <c r="A13" i="9"/>
  <c r="A15" i="9"/>
  <c r="A17" i="9"/>
  <c r="A19" i="9"/>
  <c r="A14" i="1"/>
  <c r="A10" i="1"/>
  <c r="A3" i="3"/>
  <c r="A17" i="1"/>
  <c r="A9" i="1"/>
  <c r="A4" i="3"/>
  <c r="A16" i="1"/>
  <c r="A12" i="1"/>
  <c r="A8" i="1"/>
  <c r="A4" i="1"/>
  <c r="A7" i="3"/>
  <c r="A18" i="1"/>
  <c r="A6" i="1"/>
  <c r="A5" i="3"/>
  <c r="A2" i="1"/>
  <c r="A13" i="1"/>
  <c r="A5" i="1"/>
  <c r="A19" i="1"/>
  <c r="A15" i="1"/>
  <c r="A11" i="1"/>
  <c r="A7" i="1"/>
  <c r="A3" i="1"/>
  <c r="J4" i="3"/>
  <c r="J5" i="3"/>
  <c r="J6" i="3"/>
  <c r="J7" i="3"/>
  <c r="J3" i="3"/>
  <c r="H3" i="3" l="1"/>
  <c r="L3" i="1" l="1"/>
  <c r="L4" i="1"/>
  <c r="L5" i="1"/>
  <c r="L6" i="1"/>
  <c r="L7" i="1"/>
  <c r="L2" i="1"/>
  <c r="H4" i="3" l="1"/>
  <c r="H5" i="3"/>
  <c r="H6" i="3"/>
  <c r="H7" i="3"/>
  <c r="H2" i="3"/>
  <c r="I7" i="3" l="1"/>
  <c r="I6" i="3"/>
  <c r="I5" i="3"/>
  <c r="I3" i="3"/>
  <c r="I4" i="3"/>
  <c r="N2" i="3" l="1"/>
  <c r="M2" i="3"/>
  <c r="M18" i="9" l="1"/>
  <c r="N18" i="9" s="1"/>
  <c r="M4" i="1"/>
  <c r="N4" i="1" s="1"/>
  <c r="M2" i="1"/>
  <c r="N2" i="1" s="1"/>
  <c r="M16" i="9"/>
  <c r="N16" i="9" s="1"/>
  <c r="M12" i="1"/>
  <c r="N12" i="1" s="1"/>
  <c r="M10" i="1"/>
  <c r="N10" i="1" s="1"/>
  <c r="M10" i="9"/>
  <c r="N10" i="9" s="1"/>
  <c r="M8" i="1"/>
  <c r="N8" i="1" s="1"/>
  <c r="M16" i="1"/>
  <c r="N16" i="1" s="1"/>
  <c r="M6" i="9"/>
  <c r="N6" i="9" s="1"/>
  <c r="O18" i="9" s="1"/>
  <c r="M12" i="9"/>
  <c r="N12" i="9" s="1"/>
  <c r="M17" i="1"/>
  <c r="N17" i="1" s="1"/>
  <c r="M13" i="9"/>
  <c r="N13" i="9" s="1"/>
  <c r="M11" i="9"/>
  <c r="N11" i="9" s="1"/>
  <c r="M7" i="1"/>
  <c r="N7" i="1" s="1"/>
  <c r="M13" i="1"/>
  <c r="N13" i="1" s="1"/>
  <c r="M15" i="9"/>
  <c r="N15" i="9" s="1"/>
  <c r="M17" i="9"/>
  <c r="N17" i="9" s="1"/>
  <c r="M19" i="1"/>
  <c r="N19" i="1" s="1"/>
  <c r="O19" i="1" s="1"/>
  <c r="M6" i="1"/>
  <c r="N6" i="1" s="1"/>
  <c r="M7" i="9"/>
  <c r="N7" i="9" s="1"/>
  <c r="M9" i="1"/>
  <c r="N9" i="1" s="1"/>
  <c r="M11" i="1"/>
  <c r="N11" i="1" s="1"/>
  <c r="M3" i="1"/>
  <c r="N3" i="1" s="1"/>
  <c r="M2" i="9"/>
  <c r="N2" i="9" s="1"/>
  <c r="M5" i="9"/>
  <c r="N5" i="9" s="1"/>
  <c r="M4" i="9"/>
  <c r="N4" i="9" s="1"/>
  <c r="M15" i="1"/>
  <c r="N15" i="1" s="1"/>
  <c r="O15" i="1" s="1"/>
  <c r="M5" i="1"/>
  <c r="N5" i="1" s="1"/>
  <c r="M18" i="1"/>
  <c r="N18" i="1" s="1"/>
  <c r="M14" i="1"/>
  <c r="N14" i="1" s="1"/>
  <c r="O14" i="1" s="1"/>
  <c r="M8" i="9"/>
  <c r="N8" i="9" s="1"/>
  <c r="M14" i="9"/>
  <c r="N14" i="9" s="1"/>
  <c r="O14" i="9" s="1"/>
  <c r="M9" i="9"/>
  <c r="N9" i="9" s="1"/>
  <c r="M19" i="9"/>
  <c r="N19" i="9" s="1"/>
  <c r="M3" i="9"/>
  <c r="N3" i="9" s="1"/>
  <c r="O16" i="1" l="1"/>
  <c r="O17" i="1"/>
  <c r="O11" i="9"/>
  <c r="O16" i="9"/>
  <c r="O19" i="9"/>
  <c r="O13" i="1"/>
  <c r="O12" i="9"/>
  <c r="O10" i="9"/>
  <c r="O10" i="1"/>
  <c r="O8" i="1"/>
  <c r="O15" i="9"/>
  <c r="O9" i="9"/>
  <c r="O18" i="1"/>
  <c r="O13" i="9"/>
  <c r="O11" i="1"/>
  <c r="O9" i="1"/>
  <c r="O8" i="9"/>
  <c r="O12" i="1"/>
  <c r="O17" i="9"/>
</calcChain>
</file>

<file path=xl/sharedStrings.xml><?xml version="1.0" encoding="utf-8"?>
<sst xmlns="http://schemas.openxmlformats.org/spreadsheetml/2006/main" count="194" uniqueCount="34">
  <si>
    <t>OD2</t>
  </si>
  <si>
    <t>OD1</t>
  </si>
  <si>
    <t>Date</t>
  </si>
  <si>
    <t>Operator</t>
  </si>
  <si>
    <t>BLANK</t>
  </si>
  <si>
    <t>Sample</t>
  </si>
  <si>
    <t>Type</t>
  </si>
  <si>
    <t>Step</t>
  </si>
  <si>
    <t>Mean</t>
  </si>
  <si>
    <t>Concentration (mU/L)</t>
  </si>
  <si>
    <t>Intercept</t>
  </si>
  <si>
    <t>Slope</t>
  </si>
  <si>
    <t>Dilution Factor</t>
  </si>
  <si>
    <t>Volume (µl)</t>
  </si>
  <si>
    <t>Total (ng)</t>
  </si>
  <si>
    <t>Insulin Secretion (% of content)</t>
  </si>
  <si>
    <t>Concentration (µg/L)</t>
  </si>
  <si>
    <t>Target</t>
  </si>
  <si>
    <t>Log10(Mean - BlankBaseline)</t>
  </si>
  <si>
    <t>Log10(Concentration (µg/L))</t>
  </si>
  <si>
    <t>Condition</t>
  </si>
  <si>
    <t>Glc</t>
  </si>
  <si>
    <t>Project</t>
  </si>
  <si>
    <t>Reference</t>
  </si>
  <si>
    <t>User</t>
  </si>
  <si>
    <t>siGENE</t>
  </si>
  <si>
    <t>16.7 mM Glc</t>
  </si>
  <si>
    <t>16.7 mM Glc + A</t>
  </si>
  <si>
    <t>Glc + A</t>
  </si>
  <si>
    <t>0.5 mM Glc</t>
  </si>
  <si>
    <t>0.5 mM Glc + A</t>
  </si>
  <si>
    <t>LYSATE</t>
  </si>
  <si>
    <t>SUPERNATANT1</t>
  </si>
  <si>
    <t>SUPERNATANT2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</si>
</sst>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Blank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246719160105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Blank!$J$3:$J$7</c:f>
              <c:numCache>
                <c:formatCode>General</c:formatCode>
                <c:ptCount val="5"/>
                <c:pt idx="0">
                  <c:v>-0.88460658129793046</c:v>
                </c:pt>
                <c:pt idx="1">
                  <c:v>-0.37316887913897728</c:v>
                </c:pt>
                <c:pt idx="2">
                  <c:v>0.11248842805866237</c:v>
                </c:pt>
                <c:pt idx="3">
                  <c:v>0.65530550328118731</c:v>
                </c:pt>
                <c:pt idx="4">
                  <c:v>0.95424250943932487</c:v>
                </c:pt>
              </c:numCache>
            </c:numRef>
          </c:xVal>
          <c:yVal>
            <c:numRef>
              <c:f>Blank!$I$3:$I$7</c:f>
              <c:numCache>
                <c:formatCode>General</c:formatCode>
                <c:ptCount val="5"/>
                <c:pt idx="0">
                  <c:v>-1.5050693807432882</c:v>
                </c:pt>
                <c:pt idx="1">
                  <c:v>-1.0235700026168926</c:v>
                </c:pt>
                <c:pt idx="2">
                  <c:v>-0.55524599319444168</c:v>
                </c:pt>
                <c:pt idx="3">
                  <c:v>-7.9935845143339734E-2</c:v>
                </c:pt>
                <c:pt idx="4">
                  <c:v>0.1540875918197934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6-4176-869F-A50BB663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0672"/>
        <c:axId val="85251920"/>
      </c:scatterChart>
      <c:valAx>
        <c:axId val="852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Log10(Concentration (µg/L))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1920"/>
        <c:crosses val="autoZero"/>
        <c:crossBetween val="midCat"/>
      </c:valAx>
      <c:valAx>
        <c:axId val="852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Log10(Mean - BlankBaseline)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val">
        <cx:f>_xlchart.3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66675</xdr:rowOff>
    </xdr:from>
    <xdr:to>
      <xdr:col>15</xdr:col>
      <xdr:colOff>695325</xdr:colOff>
      <xdr:row>16</xdr:row>
      <xdr:rowOff>123825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Graphique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D2" sqref="D2"/>
    </sheetView>
  </sheetViews>
  <sheetFormatPr baseColWidth="10" defaultRowHeight="15" x14ac:dyDescent="0.25"/>
  <cols>
    <col min="3" max="3" width="15" bestFit="1" customWidth="1"/>
    <col min="5" max="5" width="20.28515625" bestFit="1" customWidth="1"/>
    <col min="9" max="9" width="27" bestFit="1" customWidth="1"/>
    <col min="10" max="10" width="26" bestFit="1" customWidth="1"/>
  </cols>
  <sheetData>
    <row r="1" spans="1:14" x14ac:dyDescent="0.25">
      <c r="A1" s="3" t="s">
        <v>2</v>
      </c>
      <c r="B1" s="3" t="s">
        <v>3</v>
      </c>
      <c r="C1" s="3" t="s">
        <v>22</v>
      </c>
      <c r="D1" s="3" t="s">
        <v>7</v>
      </c>
      <c r="E1" s="3" t="s">
        <v>9</v>
      </c>
      <c r="F1" s="3" t="s">
        <v>1</v>
      </c>
      <c r="G1" s="3" t="s">
        <v>0</v>
      </c>
      <c r="H1" s="3" t="s">
        <v>8</v>
      </c>
      <c r="I1" s="3" t="s">
        <v>18</v>
      </c>
      <c r="J1" s="3" t="s">
        <v>19</v>
      </c>
      <c r="M1" s="3" t="s">
        <v>10</v>
      </c>
      <c r="N1" s="3" t="s">
        <v>11</v>
      </c>
    </row>
    <row r="2" spans="1:14" x14ac:dyDescent="0.25">
      <c r="A2" s="5">
        <v>43209</v>
      </c>
      <c r="B2" s="4" t="s">
        <v>24</v>
      </c>
      <c r="C2" s="4" t="s">
        <v>25</v>
      </c>
      <c r="D2" s="4" t="s">
        <v>4</v>
      </c>
      <c r="E2" s="4">
        <v>0</v>
      </c>
      <c r="F2" s="4">
        <v>0.18034829999999999</v>
      </c>
      <c r="G2" s="4">
        <v>0.17306440000000001</v>
      </c>
      <c r="H2" s="4">
        <f t="shared" ref="H2:H7" si="0">AVERAGE(F2:G2)</f>
        <v>0.17670635000000001</v>
      </c>
      <c r="I2" s="4"/>
      <c r="J2" s="4"/>
      <c r="M2">
        <f>INTERCEPT($I$3:$I$7,$J$3:$J$7)</f>
        <v>-0.6862133985061285</v>
      </c>
      <c r="N2">
        <f>SLOPE($I$3:$I$7,$J$3:$J$7)</f>
        <v>0.90753558987846528</v>
      </c>
    </row>
    <row r="3" spans="1:14" x14ac:dyDescent="0.25">
      <c r="A3" s="5">
        <f>Blank!A$2</f>
        <v>43209</v>
      </c>
      <c r="B3" s="5" t="str">
        <f>Blank!B$2</f>
        <v>User</v>
      </c>
      <c r="C3" s="5" t="str">
        <f>Blank!C$2</f>
        <v>siGENE</v>
      </c>
      <c r="D3" s="4" t="s">
        <v>4</v>
      </c>
      <c r="E3" s="4">
        <v>3</v>
      </c>
      <c r="F3" s="4">
        <v>0.20095879999999999</v>
      </c>
      <c r="G3" s="4">
        <v>0.2149655</v>
      </c>
      <c r="H3" s="4">
        <f t="shared" si="0"/>
        <v>0.20796215000000001</v>
      </c>
      <c r="I3" s="4">
        <f>LOG(H3-$H$2, 10)</f>
        <v>-1.5050693807432882</v>
      </c>
      <c r="J3" s="4">
        <f>LOG(E3/23, 10)</f>
        <v>-0.88460658129793046</v>
      </c>
    </row>
    <row r="4" spans="1:14" x14ac:dyDescent="0.25">
      <c r="A4" s="5">
        <f>Blank!A$2</f>
        <v>43209</v>
      </c>
      <c r="B4" s="5" t="str">
        <f>Blank!B$2</f>
        <v>User</v>
      </c>
      <c r="C4" s="5" t="str">
        <f>Blank!C$2</f>
        <v>siGENE</v>
      </c>
      <c r="D4" s="4" t="s">
        <v>4</v>
      </c>
      <c r="E4" s="4">
        <v>9.74</v>
      </c>
      <c r="F4" s="4">
        <v>0.28053499999999998</v>
      </c>
      <c r="G4" s="4">
        <v>0.26231260000000001</v>
      </c>
      <c r="H4" s="4">
        <f t="shared" si="0"/>
        <v>0.27142379999999999</v>
      </c>
      <c r="I4" s="4">
        <f t="shared" ref="I4:I7" si="1">LOG(H4-$H$2, 10)</f>
        <v>-1.0235700026168926</v>
      </c>
      <c r="J4" s="4">
        <f t="shared" ref="J4:J7" si="2">LOG(E4/23, 10)</f>
        <v>-0.37316887913897728</v>
      </c>
    </row>
    <row r="5" spans="1:14" x14ac:dyDescent="0.25">
      <c r="A5" s="5">
        <f>Blank!A$2</f>
        <v>43209</v>
      </c>
      <c r="B5" s="5" t="str">
        <f>Blank!B$2</f>
        <v>User</v>
      </c>
      <c r="C5" s="5" t="str">
        <f>Blank!C$2</f>
        <v>siGENE</v>
      </c>
      <c r="D5" s="4" t="s">
        <v>4</v>
      </c>
      <c r="E5" s="4">
        <v>29.8</v>
      </c>
      <c r="F5" s="4">
        <v>0.44636140000000002</v>
      </c>
      <c r="G5" s="4">
        <v>0.46395999999999998</v>
      </c>
      <c r="H5" s="4">
        <f t="shared" si="0"/>
        <v>0.45516069999999997</v>
      </c>
      <c r="I5" s="4">
        <f t="shared" si="1"/>
        <v>-0.55524599319444168</v>
      </c>
      <c r="J5" s="4">
        <f t="shared" si="2"/>
        <v>0.11248842805866237</v>
      </c>
    </row>
    <row r="6" spans="1:14" x14ac:dyDescent="0.25">
      <c r="A6" s="5">
        <f>Blank!A$2</f>
        <v>43209</v>
      </c>
      <c r="B6" s="5" t="str">
        <f>Blank!B$2</f>
        <v>User</v>
      </c>
      <c r="C6" s="5" t="str">
        <f>Blank!C$2</f>
        <v>siGENE</v>
      </c>
      <c r="D6" s="4" t="s">
        <v>4</v>
      </c>
      <c r="E6" s="4">
        <v>104</v>
      </c>
      <c r="F6" s="4">
        <v>1.014116</v>
      </c>
      <c r="G6" s="4">
        <v>1.0030699999999999</v>
      </c>
      <c r="H6" s="4">
        <f t="shared" si="0"/>
        <v>1.0085929999999999</v>
      </c>
      <c r="I6" s="4">
        <f t="shared" si="1"/>
        <v>-7.9935845143339734E-2</v>
      </c>
      <c r="J6" s="4">
        <f t="shared" si="2"/>
        <v>0.65530550328118731</v>
      </c>
    </row>
    <row r="7" spans="1:14" x14ac:dyDescent="0.25">
      <c r="A7" s="5">
        <f>Blank!A$2</f>
        <v>43209</v>
      </c>
      <c r="B7" s="5" t="str">
        <f>Blank!B$2</f>
        <v>User</v>
      </c>
      <c r="C7" s="5" t="str">
        <f>Blank!C$2</f>
        <v>siGENE</v>
      </c>
      <c r="D7" s="4" t="s">
        <v>4</v>
      </c>
      <c r="E7" s="4">
        <v>207</v>
      </c>
      <c r="F7" s="4">
        <v>1.6076440000000001</v>
      </c>
      <c r="G7" s="4">
        <v>1.597559</v>
      </c>
      <c r="H7" s="4">
        <f t="shared" si="0"/>
        <v>1.6026015</v>
      </c>
      <c r="I7" s="4">
        <f t="shared" si="1"/>
        <v>0.1540875918197934</v>
      </c>
      <c r="J7" s="4">
        <f t="shared" si="2"/>
        <v>0.95424250943932487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E1" workbookViewId="0">
      <selection activeCell="E2" sqref="E2:E19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22</v>
      </c>
      <c r="D1" s="3" t="s">
        <v>17</v>
      </c>
      <c r="E1" s="3" t="s">
        <v>7</v>
      </c>
      <c r="F1" s="3" t="s">
        <v>6</v>
      </c>
      <c r="G1" s="3" t="s">
        <v>5</v>
      </c>
      <c r="H1" s="3" t="s">
        <v>20</v>
      </c>
      <c r="I1" s="3" t="s">
        <v>1</v>
      </c>
      <c r="J1" s="3" t="s">
        <v>0</v>
      </c>
      <c r="K1" s="3" t="s">
        <v>12</v>
      </c>
      <c r="L1" s="3" t="s">
        <v>13</v>
      </c>
      <c r="M1" s="3" t="s">
        <v>16</v>
      </c>
      <c r="N1" s="3" t="s">
        <v>14</v>
      </c>
      <c r="O1" s="3" t="s">
        <v>15</v>
      </c>
    </row>
    <row r="2" spans="1:15" x14ac:dyDescent="0.25">
      <c r="A2" s="2">
        <f>Blank!A$2</f>
        <v>43209</v>
      </c>
      <c r="B2" s="2" t="str">
        <f>Blank!B$2</f>
        <v>User</v>
      </c>
      <c r="C2" s="2" t="str">
        <f>Blank!C$2</f>
        <v>siGENE</v>
      </c>
      <c r="D2" s="1" t="str">
        <f t="shared" ref="D2:D19" ca="1" si="0">RIGHT(CELL("nomfichier",A1),LEN(CELL("nomfichier",A1))-SEARCH("]",CELL("nomfichier",A1)))</f>
        <v>siNTP</v>
      </c>
      <c r="E2" s="1" t="s">
        <v>31</v>
      </c>
      <c r="F2" s="1" t="s">
        <v>23</v>
      </c>
      <c r="G2" s="1" t="s">
        <v>26</v>
      </c>
      <c r="H2" s="1" t="s">
        <v>21</v>
      </c>
      <c r="I2" s="1">
        <v>0.246723</v>
      </c>
      <c r="J2" s="1">
        <v>0.25275609999999998</v>
      </c>
      <c r="K2" s="1">
        <v>500</v>
      </c>
      <c r="L2" s="1">
        <f>50</f>
        <v>50</v>
      </c>
      <c r="M2" s="1">
        <f>10^((LOG(AVERAGE(I2:J2)-Blank!$H$2, 10)-Blank!$M$2)/Blank!$N$2) * K2</f>
        <v>159.52482652814123</v>
      </c>
      <c r="N2" s="1">
        <f t="shared" ref="N2:N19" si="1">(L2/10^3 * M2)</f>
        <v>7.9762413264070622</v>
      </c>
      <c r="O2" s="1"/>
    </row>
    <row r="3" spans="1:15" x14ac:dyDescent="0.25">
      <c r="A3" s="2">
        <f>Blank!A$2</f>
        <v>43209</v>
      </c>
      <c r="B3" s="2" t="str">
        <f>Blank!B$2</f>
        <v>User</v>
      </c>
      <c r="C3" s="2" t="str">
        <f>Blank!C$2</f>
        <v>siGENE</v>
      </c>
      <c r="D3" s="1" t="str">
        <f t="shared" ca="1" si="0"/>
        <v>siNTP</v>
      </c>
      <c r="E3" s="1" t="s">
        <v>31</v>
      </c>
      <c r="F3" s="1" t="s">
        <v>23</v>
      </c>
      <c r="G3" s="1" t="s">
        <v>26</v>
      </c>
      <c r="H3" s="1" t="s">
        <v>21</v>
      </c>
      <c r="I3" s="1">
        <v>0.25279889999999999</v>
      </c>
      <c r="J3" s="1">
        <v>0.24178250000000001</v>
      </c>
      <c r="K3" s="1">
        <v>500</v>
      </c>
      <c r="L3" s="1">
        <f>50</f>
        <v>50</v>
      </c>
      <c r="M3" s="1">
        <f>10^((LOG(AVERAGE(I3:J3)-Blank!$H$2, 10)-Blank!$M$2)/Blank!$N$2) * K3</f>
        <v>153.64104660083493</v>
      </c>
      <c r="N3" s="1">
        <f t="shared" si="1"/>
        <v>7.6820523300417465</v>
      </c>
      <c r="O3" s="1"/>
    </row>
    <row r="4" spans="1:15" x14ac:dyDescent="0.25">
      <c r="A4" s="2">
        <f>Blank!A$2</f>
        <v>43209</v>
      </c>
      <c r="B4" s="2" t="str">
        <f>Blank!B$2</f>
        <v>User</v>
      </c>
      <c r="C4" s="2" t="str">
        <f>Blank!C$2</f>
        <v>siGENE</v>
      </c>
      <c r="D4" s="1" t="str">
        <f t="shared" ca="1" si="0"/>
        <v>siNTP</v>
      </c>
      <c r="E4" s="1" t="s">
        <v>31</v>
      </c>
      <c r="F4" s="1" t="s">
        <v>23</v>
      </c>
      <c r="G4" s="1" t="s">
        <v>26</v>
      </c>
      <c r="H4" s="1" t="s">
        <v>21</v>
      </c>
      <c r="I4" s="1">
        <v>0.24804499999999999</v>
      </c>
      <c r="J4" s="1">
        <v>0.2528339</v>
      </c>
      <c r="K4" s="1">
        <v>500</v>
      </c>
      <c r="L4" s="1">
        <f>50</f>
        <v>50</v>
      </c>
      <c r="M4" s="1">
        <f>10^((LOG(AVERAGE(I4:J4)-Blank!$H$2, 10)-Blank!$M$2)/Blank!$N$2) * K4</f>
        <v>161.21018250009965</v>
      </c>
      <c r="N4" s="1">
        <f t="shared" si="1"/>
        <v>8.0605091250049821</v>
      </c>
      <c r="O4" s="1"/>
    </row>
    <row r="5" spans="1:15" x14ac:dyDescent="0.25">
      <c r="A5" s="2">
        <f>Blank!A$2</f>
        <v>43209</v>
      </c>
      <c r="B5" s="2" t="str">
        <f>Blank!B$2</f>
        <v>User</v>
      </c>
      <c r="C5" s="2" t="str">
        <f>Blank!C$2</f>
        <v>siGENE</v>
      </c>
      <c r="D5" s="1" t="str">
        <f t="shared" ca="1" si="0"/>
        <v>siNTP</v>
      </c>
      <c r="E5" s="1" t="s">
        <v>31</v>
      </c>
      <c r="F5" s="1" t="s">
        <v>23</v>
      </c>
      <c r="G5" s="1" t="s">
        <v>27</v>
      </c>
      <c r="H5" s="1" t="s">
        <v>28</v>
      </c>
      <c r="I5" s="1">
        <v>0.23675869999999999</v>
      </c>
      <c r="J5" s="1">
        <v>0.23265330000000001</v>
      </c>
      <c r="K5" s="1">
        <v>500</v>
      </c>
      <c r="L5" s="1">
        <f>50</f>
        <v>50</v>
      </c>
      <c r="M5" s="1">
        <f>10^((LOG(AVERAGE(I5:J5)-Blank!$H$2, 10)-Blank!$M$2)/Blank!$N$2) * K5</f>
        <v>123.74712932556822</v>
      </c>
      <c r="N5" s="1">
        <f t="shared" si="1"/>
        <v>6.1873564662784117</v>
      </c>
      <c r="O5" s="1"/>
    </row>
    <row r="6" spans="1:15" x14ac:dyDescent="0.25">
      <c r="A6" s="2">
        <f>Blank!A$2</f>
        <v>43209</v>
      </c>
      <c r="B6" s="2" t="str">
        <f>Blank!B$2</f>
        <v>User</v>
      </c>
      <c r="C6" s="2" t="str">
        <f>Blank!C$2</f>
        <v>siGENE</v>
      </c>
      <c r="D6" s="1" t="str">
        <f t="shared" ca="1" si="0"/>
        <v>siNTP</v>
      </c>
      <c r="E6" s="1" t="s">
        <v>31</v>
      </c>
      <c r="F6" s="1" t="s">
        <v>23</v>
      </c>
      <c r="G6" s="1" t="s">
        <v>27</v>
      </c>
      <c r="H6" s="1" t="s">
        <v>28</v>
      </c>
      <c r="I6" s="1">
        <v>0.26007530000000001</v>
      </c>
      <c r="J6" s="1">
        <v>0.26064540000000003</v>
      </c>
      <c r="K6" s="1">
        <v>500</v>
      </c>
      <c r="L6" s="1">
        <f>50</f>
        <v>50</v>
      </c>
      <c r="M6" s="1">
        <f>10^((LOG(AVERAGE(I6:J6)-Blank!$H$2, 10)-Blank!$M$2)/Blank!$N$2) * K6</f>
        <v>185.26887417404802</v>
      </c>
      <c r="N6" s="1">
        <f t="shared" si="1"/>
        <v>9.2634437087024022</v>
      </c>
      <c r="O6" s="1"/>
    </row>
    <row r="7" spans="1:15" x14ac:dyDescent="0.25">
      <c r="A7" s="2">
        <f>Blank!A$2</f>
        <v>43209</v>
      </c>
      <c r="B7" s="2" t="str">
        <f>Blank!B$2</f>
        <v>User</v>
      </c>
      <c r="C7" s="2" t="str">
        <f>Blank!C$2</f>
        <v>siGENE</v>
      </c>
      <c r="D7" s="1" t="str">
        <f t="shared" ca="1" si="0"/>
        <v>siNTP</v>
      </c>
      <c r="E7" s="1" t="s">
        <v>31</v>
      </c>
      <c r="F7" s="1" t="s">
        <v>23</v>
      </c>
      <c r="G7" s="1" t="s">
        <v>27</v>
      </c>
      <c r="H7" s="1" t="s">
        <v>28</v>
      </c>
      <c r="I7" s="1">
        <v>0.22411800000000001</v>
      </c>
      <c r="J7" s="1">
        <v>0.2285017</v>
      </c>
      <c r="K7" s="1">
        <v>500</v>
      </c>
      <c r="L7" s="1">
        <f>50</f>
        <v>50</v>
      </c>
      <c r="M7" s="1">
        <f>10^((LOG(AVERAGE(I7:J7)-Blank!$H$2, 10)-Blank!$M$2)/Blank!$N$2) * K7</f>
        <v>104.16042641248883</v>
      </c>
      <c r="N7" s="1">
        <f t="shared" si="1"/>
        <v>5.2080213206244421</v>
      </c>
      <c r="O7" s="1"/>
    </row>
    <row r="8" spans="1:15" x14ac:dyDescent="0.25">
      <c r="A8" s="5">
        <f>Blank!A$2</f>
        <v>43209</v>
      </c>
      <c r="B8" s="5" t="str">
        <f>Blank!B$2</f>
        <v>User</v>
      </c>
      <c r="C8" s="5" t="str">
        <f>Blank!C$2</f>
        <v>siGENE</v>
      </c>
      <c r="D8" s="4" t="str">
        <f t="shared" ca="1" si="0"/>
        <v>siNTP</v>
      </c>
      <c r="E8" t="s">
        <v>32</v>
      </c>
      <c r="F8" t="s">
        <v>23</v>
      </c>
      <c r="G8" t="s">
        <v>29</v>
      </c>
      <c r="H8" t="s">
        <v>21</v>
      </c>
      <c r="I8">
        <v>0.2041404</v>
      </c>
      <c r="J8">
        <v>0.2039909</v>
      </c>
      <c r="K8">
        <v>16</v>
      </c>
      <c r="L8">
        <v>100</v>
      </c>
      <c r="M8" s="4">
        <f>10^((LOG(AVERAGE(I8:J8)-Blank!$H$2, 10)-Blank!$M$2)/Blank!$N$2) * K8</f>
        <v>1.7302844878927701</v>
      </c>
      <c r="N8">
        <f t="shared" si="1"/>
        <v>0.17302844878927703</v>
      </c>
      <c r="O8">
        <f t="shared" ref="O8:O13" si="2">N8/(N2+N8+N14) * 100</f>
        <v>2.0029136061740127</v>
      </c>
    </row>
    <row r="9" spans="1:15" x14ac:dyDescent="0.25">
      <c r="A9" s="5">
        <f>Blank!A$2</f>
        <v>43209</v>
      </c>
      <c r="B9" s="5" t="str">
        <f>Blank!B$2</f>
        <v>User</v>
      </c>
      <c r="C9" s="5" t="str">
        <f>Blank!C$2</f>
        <v>siGENE</v>
      </c>
      <c r="D9" s="4" t="str">
        <f t="shared" ca="1" si="0"/>
        <v>siNTP</v>
      </c>
      <c r="E9" t="s">
        <v>32</v>
      </c>
      <c r="F9" t="s">
        <v>23</v>
      </c>
      <c r="G9" t="s">
        <v>29</v>
      </c>
      <c r="H9" t="s">
        <v>21</v>
      </c>
      <c r="I9">
        <v>0.23529310000000001</v>
      </c>
      <c r="J9">
        <v>0.2198377</v>
      </c>
      <c r="K9">
        <v>16</v>
      </c>
      <c r="L9">
        <v>100</v>
      </c>
      <c r="M9" s="4">
        <f>10^((LOG(AVERAGE(I9:J9)-Blank!$H$2, 10)-Blank!$M$2)/Blank!$N$2) * K9</f>
        <v>3.4262157517686358</v>
      </c>
      <c r="N9">
        <f t="shared" si="1"/>
        <v>0.34262157517686359</v>
      </c>
      <c r="O9">
        <f t="shared" si="2"/>
        <v>4.0181098789564595</v>
      </c>
    </row>
    <row r="10" spans="1:15" x14ac:dyDescent="0.25">
      <c r="A10" s="5">
        <f>Blank!A$2</f>
        <v>43209</v>
      </c>
      <c r="B10" s="5" t="str">
        <f>Blank!B$2</f>
        <v>User</v>
      </c>
      <c r="C10" s="5" t="str">
        <f>Blank!C$2</f>
        <v>siGENE</v>
      </c>
      <c r="D10" s="4" t="str">
        <f t="shared" ca="1" si="0"/>
        <v>siNTP</v>
      </c>
      <c r="E10" t="s">
        <v>32</v>
      </c>
      <c r="F10" t="s">
        <v>23</v>
      </c>
      <c r="G10" t="s">
        <v>29</v>
      </c>
      <c r="H10" t="s">
        <v>21</v>
      </c>
      <c r="I10">
        <v>0.2123398</v>
      </c>
      <c r="J10">
        <v>0.2131168</v>
      </c>
      <c r="K10">
        <v>16</v>
      </c>
      <c r="L10">
        <v>100</v>
      </c>
      <c r="M10" s="4">
        <f>10^((LOG(AVERAGE(I10:J10)-Blank!$H$2, 10)-Blank!$M$2)/Blank!$N$2) * K10</f>
        <v>2.3428861291602563</v>
      </c>
      <c r="N10">
        <f t="shared" si="1"/>
        <v>0.23428861291602565</v>
      </c>
      <c r="O10">
        <f t="shared" si="2"/>
        <v>2.6959517173345047</v>
      </c>
    </row>
    <row r="11" spans="1:15" x14ac:dyDescent="0.25">
      <c r="A11" s="5">
        <f>Blank!A$2</f>
        <v>43209</v>
      </c>
      <c r="B11" s="5" t="str">
        <f>Blank!B$2</f>
        <v>User</v>
      </c>
      <c r="C11" s="5" t="str">
        <f>Blank!C$2</f>
        <v>siGENE</v>
      </c>
      <c r="D11" s="4" t="str">
        <f t="shared" ca="1" si="0"/>
        <v>siNTP</v>
      </c>
      <c r="E11" t="s">
        <v>32</v>
      </c>
      <c r="F11" t="s">
        <v>23</v>
      </c>
      <c r="G11" t="s">
        <v>30</v>
      </c>
      <c r="H11" t="s">
        <v>28</v>
      </c>
      <c r="I11">
        <v>0.28044380000000002</v>
      </c>
      <c r="J11">
        <v>0.27076420000000001</v>
      </c>
      <c r="K11">
        <v>16</v>
      </c>
      <c r="L11">
        <v>100</v>
      </c>
      <c r="M11" s="4">
        <f>10^((LOG(AVERAGE(I11:J11)-Blank!$H$2, 10)-Blank!$M$2)/Blank!$N$2) * K11</f>
        <v>7.1294934872267168</v>
      </c>
      <c r="N11">
        <f t="shared" si="1"/>
        <v>0.71294934872267168</v>
      </c>
      <c r="O11">
        <f t="shared" si="2"/>
        <v>7.3905730942342522</v>
      </c>
    </row>
    <row r="12" spans="1:15" x14ac:dyDescent="0.25">
      <c r="A12" s="5">
        <f>Blank!A$2</f>
        <v>43209</v>
      </c>
      <c r="B12" s="5" t="str">
        <f>Blank!B$2</f>
        <v>User</v>
      </c>
      <c r="C12" s="5" t="str">
        <f>Blank!C$2</f>
        <v>siGENE</v>
      </c>
      <c r="D12" s="4" t="str">
        <f t="shared" ca="1" si="0"/>
        <v>siNTP</v>
      </c>
      <c r="E12" t="s">
        <v>32</v>
      </c>
      <c r="F12" t="s">
        <v>23</v>
      </c>
      <c r="G12" t="s">
        <v>30</v>
      </c>
      <c r="H12" t="s">
        <v>28</v>
      </c>
      <c r="I12">
        <v>0.26928049999999998</v>
      </c>
      <c r="J12">
        <v>0.27420860000000002</v>
      </c>
      <c r="K12">
        <v>16</v>
      </c>
      <c r="L12">
        <v>100</v>
      </c>
      <c r="M12" s="4">
        <f>10^((LOG(AVERAGE(I12:J12)-Blank!$H$2, 10)-Blank!$M$2)/Blank!$N$2) * K12</f>
        <v>6.8235368246773334</v>
      </c>
      <c r="N12">
        <f t="shared" si="1"/>
        <v>0.68235368246773342</v>
      </c>
      <c r="O12">
        <f t="shared" si="2"/>
        <v>5.4834430552885713</v>
      </c>
    </row>
    <row r="13" spans="1:15" x14ac:dyDescent="0.25">
      <c r="A13" s="5">
        <f>Blank!A$2</f>
        <v>43209</v>
      </c>
      <c r="B13" s="5" t="str">
        <f>Blank!B$2</f>
        <v>User</v>
      </c>
      <c r="C13" s="5" t="str">
        <f>Blank!C$2</f>
        <v>siGENE</v>
      </c>
      <c r="D13" s="4" t="str">
        <f t="shared" ca="1" si="0"/>
        <v>siNTP</v>
      </c>
      <c r="E13" t="s">
        <v>32</v>
      </c>
      <c r="F13" t="s">
        <v>23</v>
      </c>
      <c r="G13" t="s">
        <v>30</v>
      </c>
      <c r="H13" t="s">
        <v>28</v>
      </c>
      <c r="I13">
        <v>0.25859209999999999</v>
      </c>
      <c r="J13">
        <v>0.26655499999999999</v>
      </c>
      <c r="K13">
        <v>16</v>
      </c>
      <c r="L13">
        <v>100</v>
      </c>
      <c r="M13" s="4">
        <f>10^((LOG(AVERAGE(I13:J13)-Blank!$H$2, 10)-Blank!$M$2)/Blank!$N$2) * K13</f>
        <v>6.1016665186443619</v>
      </c>
      <c r="N13">
        <f t="shared" si="1"/>
        <v>0.61016665186443619</v>
      </c>
      <c r="O13">
        <f t="shared" si="2"/>
        <v>7.4936339033392754</v>
      </c>
    </row>
    <row r="14" spans="1:15" x14ac:dyDescent="0.25">
      <c r="A14" s="2">
        <f>Blank!A$2</f>
        <v>43209</v>
      </c>
      <c r="B14" s="2" t="str">
        <f>Blank!B$2</f>
        <v>User</v>
      </c>
      <c r="C14" s="2" t="str">
        <f>Blank!C$2</f>
        <v>siGENE</v>
      </c>
      <c r="D14" s="1" t="str">
        <f t="shared" ca="1" si="0"/>
        <v>siNTP</v>
      </c>
      <c r="E14" s="1" t="s">
        <v>33</v>
      </c>
      <c r="F14" s="1" t="s">
        <v>23</v>
      </c>
      <c r="G14" s="1" t="s">
        <v>26</v>
      </c>
      <c r="H14" s="1" t="s">
        <v>21</v>
      </c>
      <c r="I14" s="1">
        <v>0.24847620000000001</v>
      </c>
      <c r="J14" s="1">
        <v>0.24556210000000001</v>
      </c>
      <c r="K14" s="1">
        <v>16</v>
      </c>
      <c r="L14" s="1">
        <v>100</v>
      </c>
      <c r="M14" s="1">
        <f>10^((LOG(AVERAGE(I14:J14)-Blank!$H$2, 10)-Blank!$M$2)/Blank!$N$2) * K14</f>
        <v>4.8956757934127566</v>
      </c>
      <c r="N14" s="1">
        <f t="shared" si="1"/>
        <v>0.4895675793412757</v>
      </c>
      <c r="O14" s="1">
        <f t="shared" ref="O14:O19" si="3">N14/(N2+N14) * 100</f>
        <v>5.7828801097654852</v>
      </c>
    </row>
    <row r="15" spans="1:15" x14ac:dyDescent="0.25">
      <c r="A15" s="2">
        <f>Blank!A$2</f>
        <v>43209</v>
      </c>
      <c r="B15" s="2" t="str">
        <f>Blank!B$2</f>
        <v>User</v>
      </c>
      <c r="C15" s="2" t="str">
        <f>Blank!C$2</f>
        <v>siGENE</v>
      </c>
      <c r="D15" s="1" t="str">
        <f t="shared" ca="1" si="0"/>
        <v>siNTP</v>
      </c>
      <c r="E15" s="1" t="s">
        <v>33</v>
      </c>
      <c r="F15" s="1" t="s">
        <v>23</v>
      </c>
      <c r="G15" s="1" t="s">
        <v>26</v>
      </c>
      <c r="H15" s="1" t="s">
        <v>21</v>
      </c>
      <c r="I15" s="1">
        <v>0.23312720000000001</v>
      </c>
      <c r="J15" s="1">
        <v>0.2642159</v>
      </c>
      <c r="K15" s="1">
        <v>16</v>
      </c>
      <c r="L15" s="1">
        <v>100</v>
      </c>
      <c r="M15" s="1">
        <f>10^((LOG(AVERAGE(I15:J15)-Blank!$H$2, 10)-Blank!$M$2)/Blank!$N$2) * K15</f>
        <v>5.0226003880398489</v>
      </c>
      <c r="N15" s="1">
        <f t="shared" si="1"/>
        <v>0.50226003880398495</v>
      </c>
      <c r="O15" s="1">
        <f t="shared" si="3"/>
        <v>6.1368630151004471</v>
      </c>
    </row>
    <row r="16" spans="1:15" x14ac:dyDescent="0.25">
      <c r="A16" s="2">
        <f>Blank!A$2</f>
        <v>43209</v>
      </c>
      <c r="B16" s="2" t="str">
        <f>Blank!B$2</f>
        <v>User</v>
      </c>
      <c r="C16" s="2" t="str">
        <f>Blank!C$2</f>
        <v>siGENE</v>
      </c>
      <c r="D16" s="1" t="str">
        <f t="shared" ca="1" si="0"/>
        <v>siNTP</v>
      </c>
      <c r="E16" s="1" t="s">
        <v>33</v>
      </c>
      <c r="F16" s="1" t="s">
        <v>23</v>
      </c>
      <c r="G16" s="1" t="s">
        <v>26</v>
      </c>
      <c r="H16" s="1" t="s">
        <v>21</v>
      </c>
      <c r="I16" s="1">
        <v>0.22145819999999999</v>
      </c>
      <c r="J16" s="1">
        <v>0.24784680000000001</v>
      </c>
      <c r="K16" s="1">
        <v>16</v>
      </c>
      <c r="L16" s="1">
        <v>100</v>
      </c>
      <c r="M16" s="1">
        <f>10^((LOG(AVERAGE(I16:J16)-Blank!$H$2, 10)-Blank!$M$2)/Blank!$N$2) * K16</f>
        <v>3.9558834761569752</v>
      </c>
      <c r="N16" s="1">
        <f t="shared" si="1"/>
        <v>0.39558834761569756</v>
      </c>
      <c r="O16" s="1">
        <f t="shared" si="3"/>
        <v>4.6781431848029342</v>
      </c>
    </row>
    <row r="17" spans="1:15" x14ac:dyDescent="0.25">
      <c r="A17" s="2">
        <f>Blank!A$2</f>
        <v>43209</v>
      </c>
      <c r="B17" s="2" t="str">
        <f>Blank!B$2</f>
        <v>User</v>
      </c>
      <c r="C17" s="2" t="str">
        <f>Blank!C$2</f>
        <v>siGENE</v>
      </c>
      <c r="D17" s="1" t="str">
        <f t="shared" ca="1" si="0"/>
        <v>siNTP</v>
      </c>
      <c r="E17" s="1" t="s">
        <v>33</v>
      </c>
      <c r="F17" s="1" t="s">
        <v>23</v>
      </c>
      <c r="G17" s="1" t="s">
        <v>27</v>
      </c>
      <c r="H17" s="1" t="s">
        <v>28</v>
      </c>
      <c r="I17" s="1">
        <v>0.50695749999999995</v>
      </c>
      <c r="J17" s="1">
        <v>0.51907409999999998</v>
      </c>
      <c r="K17" s="1">
        <v>16</v>
      </c>
      <c r="L17" s="1">
        <v>100</v>
      </c>
      <c r="M17" s="1">
        <f>10^((LOG(AVERAGE(I17:J17)-Blank!$H$2, 10)-Blank!$M$2)/Blank!$N$2) * K17</f>
        <v>27.464338847777924</v>
      </c>
      <c r="N17" s="1">
        <f t="shared" si="1"/>
        <v>2.7464338847777925</v>
      </c>
      <c r="O17" s="1">
        <f t="shared" si="3"/>
        <v>30.742090163925695</v>
      </c>
    </row>
    <row r="18" spans="1:15" x14ac:dyDescent="0.25">
      <c r="A18" s="2">
        <f>Blank!A$2</f>
        <v>43209</v>
      </c>
      <c r="B18" s="2" t="str">
        <f>Blank!B$2</f>
        <v>User</v>
      </c>
      <c r="C18" s="2" t="str">
        <f>Blank!C$2</f>
        <v>siGENE</v>
      </c>
      <c r="D18" s="1" t="str">
        <f t="shared" ca="1" si="0"/>
        <v>siNTP</v>
      </c>
      <c r="E18" s="1" t="s">
        <v>33</v>
      </c>
      <c r="F18" s="1" t="s">
        <v>23</v>
      </c>
      <c r="G18" s="1" t="s">
        <v>27</v>
      </c>
      <c r="H18" s="1" t="s">
        <v>28</v>
      </c>
      <c r="I18" s="1">
        <v>0.47736010000000001</v>
      </c>
      <c r="J18" s="1">
        <v>0.49323640000000002</v>
      </c>
      <c r="K18" s="1">
        <v>16</v>
      </c>
      <c r="L18" s="1">
        <v>100</v>
      </c>
      <c r="M18" s="1">
        <f>10^((LOG(AVERAGE(I18:J18)-Blank!$H$2, 10)-Blank!$M$2)/Blank!$N$2) * K18</f>
        <v>24.98093711330316</v>
      </c>
      <c r="N18" s="1">
        <f t="shared" si="1"/>
        <v>2.4980937113303163</v>
      </c>
      <c r="O18" s="1">
        <f t="shared" si="3"/>
        <v>21.239516758034231</v>
      </c>
    </row>
    <row r="19" spans="1:15" x14ac:dyDescent="0.25">
      <c r="A19" s="2">
        <f>Blank!A$2</f>
        <v>43209</v>
      </c>
      <c r="B19" s="2" t="str">
        <f>Blank!B$2</f>
        <v>User</v>
      </c>
      <c r="C19" s="2" t="str">
        <f>Blank!C$2</f>
        <v>siGENE</v>
      </c>
      <c r="D19" s="1" t="str">
        <f t="shared" ca="1" si="0"/>
        <v>siNTP</v>
      </c>
      <c r="E19" s="1" t="s">
        <v>33</v>
      </c>
      <c r="F19" s="1" t="s">
        <v>23</v>
      </c>
      <c r="G19" s="1" t="s">
        <v>27</v>
      </c>
      <c r="H19" s="1" t="s">
        <v>28</v>
      </c>
      <c r="I19" s="1">
        <v>0.45753490000000002</v>
      </c>
      <c r="J19" s="1">
        <v>0.47396060000000001</v>
      </c>
      <c r="K19" s="1">
        <v>16</v>
      </c>
      <c r="L19" s="1">
        <v>100</v>
      </c>
      <c r="M19" s="1">
        <f>10^((LOG(AVERAGE(I19:J19)-Blank!$H$2, 10)-Blank!$M$2)/Blank!$N$2) * K19</f>
        <v>23.242788164549577</v>
      </c>
      <c r="N19" s="1">
        <f t="shared" si="1"/>
        <v>2.3242788164549579</v>
      </c>
      <c r="O19" s="1">
        <f t="shared" si="3"/>
        <v>30.857490728671124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topLeftCell="E1" workbookViewId="0">
      <selection activeCell="E2" sqref="E2:E19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22</v>
      </c>
      <c r="D1" s="3" t="s">
        <v>17</v>
      </c>
      <c r="E1" s="3" t="s">
        <v>7</v>
      </c>
      <c r="F1" s="3" t="s">
        <v>6</v>
      </c>
      <c r="G1" s="3" t="s">
        <v>5</v>
      </c>
      <c r="H1" s="3" t="s">
        <v>20</v>
      </c>
      <c r="I1" s="3" t="s">
        <v>1</v>
      </c>
      <c r="J1" s="3" t="s">
        <v>0</v>
      </c>
      <c r="K1" s="3" t="s">
        <v>12</v>
      </c>
      <c r="L1" s="3" t="s">
        <v>13</v>
      </c>
      <c r="M1" s="3" t="s">
        <v>16</v>
      </c>
      <c r="N1" s="3" t="s">
        <v>14</v>
      </c>
      <c r="O1" s="3" t="s">
        <v>15</v>
      </c>
    </row>
    <row r="2" spans="1:15" x14ac:dyDescent="0.25">
      <c r="A2" s="2">
        <f>Blank!A$2</f>
        <v>43209</v>
      </c>
      <c r="B2" s="2" t="str">
        <f>Blank!B$2</f>
        <v>User</v>
      </c>
      <c r="C2" s="2" t="str">
        <f>Blank!C$2</f>
        <v>siGENE</v>
      </c>
      <c r="D2" s="1" t="str">
        <f t="shared" ref="D2:D19" ca="1" si="0">RIGHT(CELL("nomfichier",A7),LEN(CELL("nomfichier",A7))-SEARCH("]",CELL("nomfichier",A7)))</f>
        <v>siGENE</v>
      </c>
      <c r="E2" s="1" t="s">
        <v>31</v>
      </c>
      <c r="F2" s="1" t="s">
        <v>17</v>
      </c>
      <c r="G2" s="1" t="s">
        <v>26</v>
      </c>
      <c r="H2" s="1" t="s">
        <v>21</v>
      </c>
      <c r="I2" s="1">
        <v>0.25759759999999998</v>
      </c>
      <c r="J2" s="1">
        <v>0.25584249999999997</v>
      </c>
      <c r="K2" s="1">
        <v>500</v>
      </c>
      <c r="L2" s="1">
        <f>50</f>
        <v>50</v>
      </c>
      <c r="M2" s="1">
        <f>10^((LOG(AVERAGE(I2:J2)-Blank!$H$2, 10)-Blank!$M$2)/Blank!$N$2) * K2</f>
        <v>176.40522413579166</v>
      </c>
      <c r="N2" s="1">
        <f t="shared" ref="N2:N19" si="1">(L2/10^3 * M2)</f>
        <v>8.8202612067895831</v>
      </c>
      <c r="O2" s="1"/>
    </row>
    <row r="3" spans="1:15" x14ac:dyDescent="0.25">
      <c r="A3" s="2">
        <f>Blank!A$2</f>
        <v>43209</v>
      </c>
      <c r="B3" s="2" t="str">
        <f>Blank!B$2</f>
        <v>User</v>
      </c>
      <c r="C3" s="2" t="str">
        <f>Blank!C$2</f>
        <v>siGENE</v>
      </c>
      <c r="D3" s="1" t="str">
        <f t="shared" ca="1" si="0"/>
        <v>siGENE</v>
      </c>
      <c r="E3" s="1" t="s">
        <v>31</v>
      </c>
      <c r="F3" s="1" t="s">
        <v>17</v>
      </c>
      <c r="G3" s="1" t="s">
        <v>26</v>
      </c>
      <c r="H3" s="1" t="s">
        <v>21</v>
      </c>
      <c r="I3" s="1">
        <v>0.30458079999999998</v>
      </c>
      <c r="J3" s="1">
        <v>0.30849769999999999</v>
      </c>
      <c r="K3" s="1">
        <v>500</v>
      </c>
      <c r="L3" s="1">
        <f>50</f>
        <v>50</v>
      </c>
      <c r="M3" s="1">
        <f>10^((LOG(AVERAGE(I3:J3)-Blank!$H$2, 10)-Blank!$M$2)/Blank!$N$2) * K3</f>
        <v>300.71160346848222</v>
      </c>
      <c r="N3" s="1">
        <f t="shared" si="1"/>
        <v>15.035580173424112</v>
      </c>
      <c r="O3" s="1"/>
    </row>
    <row r="4" spans="1:15" x14ac:dyDescent="0.25">
      <c r="A4" s="2">
        <f>Blank!A$2</f>
        <v>43209</v>
      </c>
      <c r="B4" s="2" t="str">
        <f>Blank!B$2</f>
        <v>User</v>
      </c>
      <c r="C4" s="2" t="str">
        <f>Blank!C$2</f>
        <v>siGENE</v>
      </c>
      <c r="D4" s="1" t="str">
        <f t="shared" ca="1" si="0"/>
        <v>siGENE</v>
      </c>
      <c r="E4" s="1" t="s">
        <v>31</v>
      </c>
      <c r="F4" s="1" t="s">
        <v>17</v>
      </c>
      <c r="G4" s="1" t="s">
        <v>26</v>
      </c>
      <c r="H4" s="1" t="s">
        <v>21</v>
      </c>
      <c r="I4" s="1">
        <v>0.28064499999999998</v>
      </c>
      <c r="J4" s="1">
        <v>0.28497899999999998</v>
      </c>
      <c r="K4" s="1">
        <v>500</v>
      </c>
      <c r="L4" s="1">
        <f>50</f>
        <v>50</v>
      </c>
      <c r="M4" s="1">
        <f>10^((LOG(AVERAGE(I4:J4)-Blank!$H$2, 10)-Blank!$M$2)/Blank!$N$2) * K4</f>
        <v>240.75431892138914</v>
      </c>
      <c r="N4" s="1">
        <f t="shared" si="1"/>
        <v>12.037715946069458</v>
      </c>
      <c r="O4" s="1"/>
    </row>
    <row r="5" spans="1:15" x14ac:dyDescent="0.25">
      <c r="A5" s="2">
        <f>Blank!A$2</f>
        <v>43209</v>
      </c>
      <c r="B5" s="2" t="str">
        <f>Blank!B$2</f>
        <v>User</v>
      </c>
      <c r="C5" s="2" t="str">
        <f>Blank!C$2</f>
        <v>siGENE</v>
      </c>
      <c r="D5" s="1" t="str">
        <f t="shared" ca="1" si="0"/>
        <v>siGENE</v>
      </c>
      <c r="E5" s="1" t="s">
        <v>31</v>
      </c>
      <c r="F5" s="1" t="s">
        <v>17</v>
      </c>
      <c r="G5" s="1" t="s">
        <v>27</v>
      </c>
      <c r="H5" s="1" t="s">
        <v>28</v>
      </c>
      <c r="I5" s="1">
        <v>0.24942880000000001</v>
      </c>
      <c r="J5" s="1">
        <v>0.25383119999999998</v>
      </c>
      <c r="K5" s="1">
        <v>500</v>
      </c>
      <c r="L5" s="1">
        <f>50</f>
        <v>50</v>
      </c>
      <c r="M5" s="1">
        <f>10^((LOG(AVERAGE(I5:J5)-Blank!$H$2, 10)-Blank!$M$2)/Blank!$N$2) * K5</f>
        <v>164.0807603076945</v>
      </c>
      <c r="N5" s="1">
        <f t="shared" si="1"/>
        <v>8.2040380153847252</v>
      </c>
      <c r="O5" s="1"/>
    </row>
    <row r="6" spans="1:15" x14ac:dyDescent="0.25">
      <c r="A6" s="2">
        <f>Blank!A$2</f>
        <v>43209</v>
      </c>
      <c r="B6" s="2" t="str">
        <f>Blank!B$2</f>
        <v>User</v>
      </c>
      <c r="C6" s="2" t="str">
        <f>Blank!C$2</f>
        <v>siGENE</v>
      </c>
      <c r="D6" s="1" t="str">
        <f t="shared" ca="1" si="0"/>
        <v>siGENE</v>
      </c>
      <c r="E6" s="1" t="s">
        <v>31</v>
      </c>
      <c r="F6" s="1" t="s">
        <v>17</v>
      </c>
      <c r="G6" s="1" t="s">
        <v>27</v>
      </c>
      <c r="H6" s="1" t="s">
        <v>28</v>
      </c>
      <c r="I6" s="1">
        <v>0.24166679999999999</v>
      </c>
      <c r="J6" s="1">
        <v>0.241701</v>
      </c>
      <c r="K6" s="1">
        <v>500</v>
      </c>
      <c r="L6" s="1">
        <f>50</f>
        <v>50</v>
      </c>
      <c r="M6" s="1">
        <f>10^((LOG(AVERAGE(I6:J6)-Blank!$H$2, 10)-Blank!$M$2)/Blank!$N$2) * K6</f>
        <v>140.2490403324567</v>
      </c>
      <c r="N6" s="1">
        <f t="shared" si="1"/>
        <v>7.0124520166228352</v>
      </c>
      <c r="O6" s="1"/>
    </row>
    <row r="7" spans="1:15" x14ac:dyDescent="0.25">
      <c r="A7" s="2">
        <f>Blank!A$2</f>
        <v>43209</v>
      </c>
      <c r="B7" s="2" t="str">
        <f>Blank!B$2</f>
        <v>User</v>
      </c>
      <c r="C7" s="2" t="str">
        <f>Blank!C$2</f>
        <v>siGENE</v>
      </c>
      <c r="D7" s="1" t="str">
        <f t="shared" ca="1" si="0"/>
        <v>siGENE</v>
      </c>
      <c r="E7" s="1" t="s">
        <v>31</v>
      </c>
      <c r="F7" s="1" t="s">
        <v>17</v>
      </c>
      <c r="G7" s="1" t="s">
        <v>27</v>
      </c>
      <c r="H7" s="1" t="s">
        <v>28</v>
      </c>
      <c r="I7" s="1">
        <v>0.2389146</v>
      </c>
      <c r="J7" s="1">
        <v>0.23221710000000001</v>
      </c>
      <c r="K7" s="1">
        <v>500</v>
      </c>
      <c r="L7" s="1">
        <f>50</f>
        <v>50</v>
      </c>
      <c r="M7" s="1">
        <f>10^((LOG(AVERAGE(I7:J7)-Blank!$H$2, 10)-Blank!$M$2)/Blank!$N$2) * K7</f>
        <v>125.77012620902073</v>
      </c>
      <c r="N7" s="1">
        <f t="shared" si="1"/>
        <v>6.2885063104510373</v>
      </c>
      <c r="O7" s="1"/>
    </row>
    <row r="8" spans="1:15" x14ac:dyDescent="0.25">
      <c r="A8" s="5">
        <f>Blank!A$2</f>
        <v>43209</v>
      </c>
      <c r="B8" s="5" t="str">
        <f>Blank!B$2</f>
        <v>User</v>
      </c>
      <c r="C8" s="5" t="str">
        <f>Blank!C$2</f>
        <v>siGENE</v>
      </c>
      <c r="D8" s="4" t="str">
        <f t="shared" ca="1" si="0"/>
        <v>siGENE</v>
      </c>
      <c r="E8" t="s">
        <v>32</v>
      </c>
      <c r="F8" t="s">
        <v>17</v>
      </c>
      <c r="G8" t="s">
        <v>29</v>
      </c>
      <c r="H8" t="s">
        <v>21</v>
      </c>
      <c r="I8">
        <v>0.23478889999999999</v>
      </c>
      <c r="J8">
        <v>0.23121810000000001</v>
      </c>
      <c r="K8">
        <v>16</v>
      </c>
      <c r="L8">
        <v>100</v>
      </c>
      <c r="M8" s="4">
        <f>10^((LOG(AVERAGE(I8:J8)-Blank!$H$2, 10)-Blank!$M$2)/Blank!$N$2) * K8</f>
        <v>3.8320208175784187</v>
      </c>
      <c r="N8">
        <f t="shared" si="1"/>
        <v>0.38320208175784187</v>
      </c>
      <c r="O8">
        <f t="shared" ref="O8:O13" si="2">N8/(N2+N8+N14) * 100</f>
        <v>3.9283109876321149</v>
      </c>
    </row>
    <row r="9" spans="1:15" x14ac:dyDescent="0.25">
      <c r="A9" s="5">
        <f>Blank!A$2</f>
        <v>43209</v>
      </c>
      <c r="B9" s="5" t="str">
        <f>Blank!B$2</f>
        <v>User</v>
      </c>
      <c r="C9" s="5" t="str">
        <f>Blank!C$2</f>
        <v>siGENE</v>
      </c>
      <c r="D9" s="4" t="str">
        <f t="shared" ca="1" si="0"/>
        <v>siGENE</v>
      </c>
      <c r="E9" t="s">
        <v>32</v>
      </c>
      <c r="F9" t="s">
        <v>17</v>
      </c>
      <c r="G9" t="s">
        <v>29</v>
      </c>
      <c r="H9" t="s">
        <v>21</v>
      </c>
      <c r="I9">
        <v>0.25651109999999999</v>
      </c>
      <c r="J9">
        <v>0.26768500000000001</v>
      </c>
      <c r="K9">
        <v>16</v>
      </c>
      <c r="L9">
        <v>100</v>
      </c>
      <c r="M9" s="4">
        <f>10^((LOG(AVERAGE(I9:J9)-Blank!$H$2, 10)-Blank!$M$2)/Blank!$N$2) * K9</f>
        <v>6.0644457543506958</v>
      </c>
      <c r="N9">
        <f t="shared" si="1"/>
        <v>0.60644457543506958</v>
      </c>
      <c r="O9">
        <f t="shared" si="2"/>
        <v>3.7304180522285764</v>
      </c>
    </row>
    <row r="10" spans="1:15" x14ac:dyDescent="0.25">
      <c r="A10" s="5">
        <f>Blank!A$2</f>
        <v>43209</v>
      </c>
      <c r="B10" s="5" t="str">
        <f>Blank!B$2</f>
        <v>User</v>
      </c>
      <c r="C10" s="5" t="str">
        <f>Blank!C$2</f>
        <v>siGENE</v>
      </c>
      <c r="D10" s="4" t="str">
        <f t="shared" ca="1" si="0"/>
        <v>siGENE</v>
      </c>
      <c r="E10" t="s">
        <v>32</v>
      </c>
      <c r="F10" t="s">
        <v>17</v>
      </c>
      <c r="G10" t="s">
        <v>29</v>
      </c>
      <c r="H10" t="s">
        <v>21</v>
      </c>
      <c r="I10">
        <v>0.2346956</v>
      </c>
      <c r="J10">
        <v>0.23528379999999999</v>
      </c>
      <c r="K10">
        <v>16</v>
      </c>
      <c r="L10">
        <v>100</v>
      </c>
      <c r="M10" s="4">
        <f>10^((LOG(AVERAGE(I10:J10)-Blank!$H$2, 10)-Blank!$M$2)/Blank!$N$2) * K10</f>
        <v>3.9812564461953066</v>
      </c>
      <c r="N10">
        <f t="shared" si="1"/>
        <v>0.39812564461953071</v>
      </c>
      <c r="O10">
        <f t="shared" si="2"/>
        <v>3.0780511017560226</v>
      </c>
    </row>
    <row r="11" spans="1:15" x14ac:dyDescent="0.25">
      <c r="A11" s="5">
        <f>Blank!A$2</f>
        <v>43209</v>
      </c>
      <c r="B11" s="5" t="str">
        <f>Blank!B$2</f>
        <v>User</v>
      </c>
      <c r="C11" s="5" t="str">
        <f>Blank!C$2</f>
        <v>siGENE</v>
      </c>
      <c r="D11" s="4" t="str">
        <f t="shared" ca="1" si="0"/>
        <v>siGENE</v>
      </c>
      <c r="E11" t="s">
        <v>32</v>
      </c>
      <c r="F11" t="s">
        <v>17</v>
      </c>
      <c r="G11" t="s">
        <v>30</v>
      </c>
      <c r="H11" t="s">
        <v>28</v>
      </c>
      <c r="I11">
        <v>0.25011660000000002</v>
      </c>
      <c r="J11">
        <v>0.25224289999999999</v>
      </c>
      <c r="K11">
        <v>16</v>
      </c>
      <c r="L11">
        <v>100</v>
      </c>
      <c r="M11" s="4">
        <f>10^((LOG(AVERAGE(I11:J11)-Blank!$H$2, 10)-Blank!$M$2)/Blank!$N$2) * K11</f>
        <v>5.2158270681391219</v>
      </c>
      <c r="N11">
        <f t="shared" si="1"/>
        <v>0.52158270681391217</v>
      </c>
      <c r="O11">
        <f t="shared" si="2"/>
        <v>4.8770501695170951</v>
      </c>
    </row>
    <row r="12" spans="1:15" x14ac:dyDescent="0.25">
      <c r="A12" s="5">
        <f>Blank!A$2</f>
        <v>43209</v>
      </c>
      <c r="B12" s="5" t="str">
        <f>Blank!B$2</f>
        <v>User</v>
      </c>
      <c r="C12" s="5" t="str">
        <f>Blank!C$2</f>
        <v>siGENE</v>
      </c>
      <c r="D12" s="4" t="str">
        <f t="shared" ca="1" si="0"/>
        <v>siGENE</v>
      </c>
      <c r="E12" t="s">
        <v>32</v>
      </c>
      <c r="F12" t="s">
        <v>17</v>
      </c>
      <c r="G12" t="s">
        <v>30</v>
      </c>
      <c r="H12" t="s">
        <v>28</v>
      </c>
      <c r="I12">
        <v>0.26521169999999999</v>
      </c>
      <c r="J12">
        <v>0.2734857</v>
      </c>
      <c r="K12">
        <v>16</v>
      </c>
      <c r="L12">
        <v>100</v>
      </c>
      <c r="M12" s="4">
        <f>10^((LOG(AVERAGE(I12:J12)-Blank!$H$2, 10)-Blank!$M$2)/Blank!$N$2) * K12</f>
        <v>6.6342392984595593</v>
      </c>
      <c r="N12">
        <f t="shared" si="1"/>
        <v>0.663423929845956</v>
      </c>
      <c r="O12">
        <f t="shared" si="2"/>
        <v>6.3625845942559378</v>
      </c>
    </row>
    <row r="13" spans="1:15" x14ac:dyDescent="0.25">
      <c r="A13" s="5">
        <f>Blank!A$2</f>
        <v>43209</v>
      </c>
      <c r="B13" s="5" t="str">
        <f>Blank!B$2</f>
        <v>User</v>
      </c>
      <c r="C13" s="5" t="str">
        <f>Blank!C$2</f>
        <v>siGENE</v>
      </c>
      <c r="D13" s="4" t="str">
        <f t="shared" ca="1" si="0"/>
        <v>siGENE</v>
      </c>
      <c r="E13" t="s">
        <v>32</v>
      </c>
      <c r="F13" t="s">
        <v>17</v>
      </c>
      <c r="G13" t="s">
        <v>30</v>
      </c>
      <c r="H13" t="s">
        <v>28</v>
      </c>
      <c r="I13">
        <v>0.24959490000000001</v>
      </c>
      <c r="J13">
        <v>0.26254339999999998</v>
      </c>
      <c r="K13">
        <v>16</v>
      </c>
      <c r="L13">
        <v>100</v>
      </c>
      <c r="M13" s="4">
        <f>10^((LOG(AVERAGE(I13:J13)-Blank!$H$2, 10)-Blank!$M$2)/Blank!$N$2) * K13</f>
        <v>5.5943885239458035</v>
      </c>
      <c r="N13">
        <f t="shared" si="1"/>
        <v>0.55943885239458035</v>
      </c>
      <c r="O13">
        <f t="shared" si="2"/>
        <v>6.0155487837049533</v>
      </c>
    </row>
    <row r="14" spans="1:15" x14ac:dyDescent="0.25">
      <c r="A14" s="2">
        <f>Blank!A$2</f>
        <v>43209</v>
      </c>
      <c r="B14" s="2" t="str">
        <f>Blank!B$2</f>
        <v>User</v>
      </c>
      <c r="C14" s="2" t="str">
        <f>Blank!C$2</f>
        <v>siGENE</v>
      </c>
      <c r="D14" s="1" t="str">
        <f t="shared" ca="1" si="0"/>
        <v>siGENE</v>
      </c>
      <c r="E14" s="1" t="s">
        <v>33</v>
      </c>
      <c r="F14" s="1" t="s">
        <v>17</v>
      </c>
      <c r="G14" s="1" t="s">
        <v>26</v>
      </c>
      <c r="H14" s="1" t="s">
        <v>21</v>
      </c>
      <c r="I14" s="1">
        <v>0.2632642</v>
      </c>
      <c r="J14" s="1">
        <v>0.24680750000000001</v>
      </c>
      <c r="K14" s="1">
        <v>16</v>
      </c>
      <c r="L14" s="1">
        <v>100</v>
      </c>
      <c r="M14" s="1">
        <f>10^((LOG(AVERAGE(I14:J14)-Blank!$H$2, 10)-Blank!$M$2)/Blank!$N$2) * K14</f>
        <v>5.5141821050686044</v>
      </c>
      <c r="N14" s="1">
        <f t="shared" si="1"/>
        <v>0.55141821050686046</v>
      </c>
      <c r="O14" s="1">
        <f t="shared" ref="O14:O19" si="3">N14/(N2+N14) * 100</f>
        <v>5.8838782885504894</v>
      </c>
    </row>
    <row r="15" spans="1:15" x14ac:dyDescent="0.25">
      <c r="A15" s="2">
        <f>Blank!A$2</f>
        <v>43209</v>
      </c>
      <c r="B15" s="2" t="str">
        <f>Blank!B$2</f>
        <v>User</v>
      </c>
      <c r="C15" s="2" t="str">
        <f>Blank!C$2</f>
        <v>siGENE</v>
      </c>
      <c r="D15" s="1" t="str">
        <f t="shared" ca="1" si="0"/>
        <v>siGENE</v>
      </c>
      <c r="E15" s="1" t="s">
        <v>33</v>
      </c>
      <c r="F15" s="1" t="s">
        <v>17</v>
      </c>
      <c r="G15" s="1" t="s">
        <v>26</v>
      </c>
      <c r="H15" s="1" t="s">
        <v>21</v>
      </c>
      <c r="I15" s="1">
        <v>0.26207609999999998</v>
      </c>
      <c r="J15" s="1">
        <v>0.26423390000000002</v>
      </c>
      <c r="K15" s="1">
        <v>16</v>
      </c>
      <c r="L15" s="1">
        <v>100</v>
      </c>
      <c r="M15" s="1">
        <f>10^((LOG(AVERAGE(I15:J15)-Blank!$H$2, 10)-Blank!$M$2)/Blank!$N$2) * K15</f>
        <v>6.1472092801677842</v>
      </c>
      <c r="N15" s="1">
        <f t="shared" si="1"/>
        <v>0.61472092801677847</v>
      </c>
      <c r="O15" s="1">
        <f t="shared" si="3"/>
        <v>3.9278536817427905</v>
      </c>
    </row>
    <row r="16" spans="1:15" x14ac:dyDescent="0.25">
      <c r="A16" s="2">
        <f>Blank!A$2</f>
        <v>43209</v>
      </c>
      <c r="B16" s="2" t="str">
        <f>Blank!B$2</f>
        <v>User</v>
      </c>
      <c r="C16" s="2" t="str">
        <f>Blank!C$2</f>
        <v>siGENE</v>
      </c>
      <c r="D16" s="1" t="str">
        <f t="shared" ca="1" si="0"/>
        <v>siGENE</v>
      </c>
      <c r="E16" s="1" t="s">
        <v>33</v>
      </c>
      <c r="F16" s="1" t="s">
        <v>17</v>
      </c>
      <c r="G16" s="1" t="s">
        <v>26</v>
      </c>
      <c r="H16" s="1" t="s">
        <v>21</v>
      </c>
      <c r="I16" s="1">
        <v>0.2461632</v>
      </c>
      <c r="J16" s="1">
        <v>0.25020170000000003</v>
      </c>
      <c r="K16" s="1">
        <v>16</v>
      </c>
      <c r="L16" s="1">
        <v>100</v>
      </c>
      <c r="M16" s="1">
        <f>10^((LOG(AVERAGE(I16:J16)-Blank!$H$2, 10)-Blank!$M$2)/Blank!$N$2) * K16</f>
        <v>4.985000254200072</v>
      </c>
      <c r="N16" s="1">
        <f t="shared" si="1"/>
        <v>0.49850002542000721</v>
      </c>
      <c r="O16" s="1">
        <f t="shared" si="3"/>
        <v>3.9764792386611929</v>
      </c>
    </row>
    <row r="17" spans="1:15" x14ac:dyDescent="0.25">
      <c r="A17" s="2">
        <f>Blank!A$2</f>
        <v>43209</v>
      </c>
      <c r="B17" s="2" t="str">
        <f>Blank!B$2</f>
        <v>User</v>
      </c>
      <c r="C17" s="2" t="str">
        <f>Blank!C$2</f>
        <v>siGENE</v>
      </c>
      <c r="D17" s="1" t="str">
        <f t="shared" ca="1" si="0"/>
        <v>siGENE</v>
      </c>
      <c r="E17" s="1" t="s">
        <v>33</v>
      </c>
      <c r="F17" s="1" t="s">
        <v>17</v>
      </c>
      <c r="G17" s="1" t="s">
        <v>27</v>
      </c>
      <c r="H17" s="1" t="s">
        <v>28</v>
      </c>
      <c r="I17" s="1">
        <v>0.43872749999999999</v>
      </c>
      <c r="J17" s="1">
        <v>0.4119775</v>
      </c>
      <c r="K17" s="1">
        <v>16</v>
      </c>
      <c r="L17" s="1">
        <v>100</v>
      </c>
      <c r="M17" s="1">
        <f>10^((LOG(AVERAGE(I17:J17)-Blank!$H$2, 10)-Blank!$M$2)/Blank!$N$2) * K17</f>
        <v>19.690141223216749</v>
      </c>
      <c r="N17" s="1">
        <f t="shared" si="1"/>
        <v>1.9690141223216751</v>
      </c>
      <c r="O17" s="1">
        <f t="shared" si="3"/>
        <v>19.355195428749724</v>
      </c>
    </row>
    <row r="18" spans="1:15" x14ac:dyDescent="0.25">
      <c r="A18" s="2">
        <f>Blank!A$2</f>
        <v>43209</v>
      </c>
      <c r="B18" s="2" t="str">
        <f>Blank!B$2</f>
        <v>User</v>
      </c>
      <c r="C18" s="2" t="str">
        <f>Blank!C$2</f>
        <v>siGENE</v>
      </c>
      <c r="D18" s="1" t="str">
        <f t="shared" ca="1" si="0"/>
        <v>siGENE</v>
      </c>
      <c r="E18" s="1" t="s">
        <v>33</v>
      </c>
      <c r="F18" s="1" t="s">
        <v>17</v>
      </c>
      <c r="G18" s="1" t="s">
        <v>27</v>
      </c>
      <c r="H18" s="1" t="s">
        <v>28</v>
      </c>
      <c r="I18" s="1">
        <v>0.51609249999999995</v>
      </c>
      <c r="J18" s="1">
        <v>0.51097179999999998</v>
      </c>
      <c r="K18" s="1">
        <v>16</v>
      </c>
      <c r="L18" s="1">
        <v>100</v>
      </c>
      <c r="M18" s="1">
        <f>10^((LOG(AVERAGE(I18:J18)-Blank!$H$2, 10)-Blank!$M$2)/Blank!$N$2) * K18</f>
        <v>27.510805838205957</v>
      </c>
      <c r="N18" s="1">
        <f t="shared" si="1"/>
        <v>2.7510805838205958</v>
      </c>
      <c r="O18" s="1">
        <f t="shared" si="3"/>
        <v>28.17710245260665</v>
      </c>
    </row>
    <row r="19" spans="1:15" x14ac:dyDescent="0.25">
      <c r="A19" s="2">
        <f>Blank!A$2</f>
        <v>43209</v>
      </c>
      <c r="B19" s="2" t="str">
        <f>Blank!B$2</f>
        <v>User</v>
      </c>
      <c r="C19" s="2" t="str">
        <f>Blank!C$2</f>
        <v>siGENE</v>
      </c>
      <c r="D19" s="1" t="str">
        <f t="shared" ca="1" si="0"/>
        <v>siGENE</v>
      </c>
      <c r="E19" s="1" t="s">
        <v>33</v>
      </c>
      <c r="F19" s="1" t="s">
        <v>17</v>
      </c>
      <c r="G19" s="1" t="s">
        <v>27</v>
      </c>
      <c r="H19" s="1" t="s">
        <v>28</v>
      </c>
      <c r="I19" s="1">
        <v>0.48629689999999998</v>
      </c>
      <c r="J19" s="1">
        <v>0.47394120000000001</v>
      </c>
      <c r="K19" s="1">
        <v>16</v>
      </c>
      <c r="L19" s="1">
        <v>100</v>
      </c>
      <c r="M19" s="1">
        <f>10^((LOG(AVERAGE(I19:J19)-Blank!$H$2, 10)-Blank!$M$2)/Blank!$N$2) * K19</f>
        <v>24.51935405158423</v>
      </c>
      <c r="N19" s="1">
        <f t="shared" si="1"/>
        <v>2.451935405158423</v>
      </c>
      <c r="O19" s="1">
        <f t="shared" si="3"/>
        <v>28.052763063216108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Blank</vt:lpstr>
      <vt:lpstr>siNTP</vt:lpstr>
      <vt:lpstr>siGENE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Mickaël Canouil</dc:creator>
  <cp:lastModifiedBy>Mickaël Canouil</cp:lastModifiedBy>
  <dcterms:created xsi:type="dcterms:W3CDTF">2019-12-23T10:21:38Z</dcterms:created>
  <dcterms:modified xsi:type="dcterms:W3CDTF">2020-06-30T10:45:16Z</dcterms:modified>
</cp:coreProperties>
</file>