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or\Desktop\MASTER\AB\"/>
    </mc:Choice>
  </mc:AlternateContent>
  <xr:revisionPtr revIDLastSave="0" documentId="13_ncr:1_{9EB4A4C7-A2ED-45CA-9950-F60765B7795C}" xr6:coauthVersionLast="32" xr6:coauthVersionMax="32" xr10:uidLastSave="{00000000-0000-0000-0000-000000000000}"/>
  <bookViews>
    <workbookView xWindow="0" yWindow="0" windowWidth="19200" windowHeight="11385" xr2:uid="{FBD8AFBF-188B-4CFD-97E2-4E4210CDA1F9}"/>
  </bookViews>
  <sheets>
    <sheet name="General" sheetId="1" r:id="rId1"/>
    <sheet name="Personal" sheetId="2" r:id="rId2"/>
    <sheet name="Deplasari" sheetId="5" r:id="rId3"/>
    <sheet name="Logistica" sheetId="6" r:id="rId4"/>
    <sheet name="Subcontractare" sheetId="7" r:id="rId5"/>
    <sheet name="Diagrama Gantt" sheetId="9" r:id="rId6"/>
  </sheets>
  <definedNames>
    <definedName name="Categorie">Personal!$H$3:$H$7</definedName>
    <definedName name="Tarif_orar">Personal!$I$3:$I$7</definedName>
    <definedName name="Tip_cheltuiala_logistica">Logistica!$H$3:$H$5</definedName>
    <definedName name="Tip_cheltuiala_transport">Deplasari!$G$3:$G$5</definedName>
    <definedName name="Titlu_proiect">General!$A$1</definedName>
  </definedNames>
  <calcPr calcId="179017"/>
  <customWorkbookViews>
    <customWorkbookView name="Imprimanta" guid="{74AE5D96-35A7-467F-B4FA-9667CAEB3FDA}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E7" i="2"/>
  <c r="F4" i="6" l="1"/>
  <c r="F5" i="6"/>
  <c r="F6" i="6"/>
  <c r="F7" i="6"/>
  <c r="F9" i="6"/>
  <c r="F8" i="6"/>
  <c r="E5" i="9"/>
  <c r="D12" i="9" l="1"/>
  <c r="D11" i="9"/>
  <c r="D7" i="9"/>
  <c r="D8" i="9"/>
  <c r="D9" i="9"/>
  <c r="D10" i="9"/>
  <c r="D6" i="9"/>
  <c r="F5" i="9"/>
  <c r="G5" i="9" s="1"/>
  <c r="H5" i="9" s="1"/>
  <c r="I5" i="9" s="1"/>
  <c r="J5" i="9" s="1"/>
  <c r="K5" i="9" s="1"/>
  <c r="L5" i="9" s="1"/>
  <c r="M5" i="9" s="1"/>
  <c r="N5" i="9" s="1"/>
  <c r="O5" i="9" s="1"/>
  <c r="P5" i="9" s="1"/>
  <c r="B3" i="9"/>
  <c r="A1" i="9"/>
  <c r="J7" i="1"/>
  <c r="D8" i="7"/>
  <c r="A1" i="7"/>
  <c r="A1" i="6"/>
  <c r="J5" i="1"/>
  <c r="E10" i="5"/>
  <c r="A1" i="5"/>
  <c r="F10" i="6" l="1"/>
  <c r="J6" i="1" s="1"/>
  <c r="E9" i="2"/>
  <c r="F9" i="2" s="1"/>
  <c r="E8" i="2"/>
  <c r="F8" i="2" s="1"/>
  <c r="F7" i="2"/>
  <c r="E6" i="2"/>
  <c r="F6" i="2" s="1"/>
  <c r="E5" i="2"/>
  <c r="F5" i="2" s="1"/>
  <c r="F4" i="2"/>
  <c r="A1" i="2"/>
  <c r="F8" i="1"/>
  <c r="F10" i="2" l="1"/>
  <c r="J4" i="1" s="1"/>
  <c r="J8" i="1" s="1"/>
  <c r="F10" i="1"/>
  <c r="E7" i="1" l="1"/>
  <c r="E6" i="1"/>
  <c r="E5" i="1"/>
  <c r="B4" i="1"/>
  <c r="E8" i="1"/>
  <c r="J10" i="1"/>
  <c r="I5" i="1" l="1"/>
  <c r="I7" i="1"/>
  <c r="B6" i="1"/>
  <c r="B8" i="1" s="1"/>
  <c r="I6" i="1"/>
  <c r="E4" i="1"/>
  <c r="I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1B3AEE-84BD-4BA2-A07F-DC75B445DE3E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<sst xmlns="http://schemas.openxmlformats.org/spreadsheetml/2006/main" count="120" uniqueCount="73">
  <si>
    <t>Buget si cheltuieli</t>
  </si>
  <si>
    <t>Buget total</t>
  </si>
  <si>
    <t>Cheltuieli totale</t>
  </si>
  <si>
    <t>Diferenta</t>
  </si>
  <si>
    <t>Categorii de cheltuieli</t>
  </si>
  <si>
    <t>(1) Personal</t>
  </si>
  <si>
    <t>(2) Deplasări</t>
  </si>
  <si>
    <t>(3) Logistică</t>
  </si>
  <si>
    <t>(4) Subcontractare</t>
  </si>
  <si>
    <t>(5) Cheltuieili indirecte</t>
  </si>
  <si>
    <t>(25% din (1)+(2)+(3))</t>
  </si>
  <si>
    <t>Total</t>
  </si>
  <si>
    <t>CHELTUIELI EFECTUATE</t>
  </si>
  <si>
    <t>CHELTUIELI PLANIFICATE</t>
  </si>
  <si>
    <t>Cheltuieli de personal</t>
  </si>
  <si>
    <t>Nr.</t>
  </si>
  <si>
    <t>Nume</t>
  </si>
  <si>
    <t>Categorie</t>
  </si>
  <si>
    <t>Număr ore</t>
  </si>
  <si>
    <t xml:space="preserve">Ion Ionescu </t>
  </si>
  <si>
    <t>Petre Georgescu</t>
  </si>
  <si>
    <t>Maria Pop</t>
  </si>
  <si>
    <t>Ileana Stan</t>
  </si>
  <si>
    <t>George Ilie</t>
  </si>
  <si>
    <t>Tudor Dinu</t>
  </si>
  <si>
    <t>Tarif orar</t>
  </si>
  <si>
    <t>Asistent cercetare</t>
  </si>
  <si>
    <t>Cercetător</t>
  </si>
  <si>
    <t>Cercetător gr. III</t>
  </si>
  <si>
    <t>Cercetător gr. II</t>
  </si>
  <si>
    <t>Cercetător gr. I</t>
  </si>
  <si>
    <t>Denumire proiect: Tema 2</t>
  </si>
  <si>
    <t>Cheltuieli de deplasare</t>
  </si>
  <si>
    <t>Destinația</t>
  </si>
  <si>
    <t>Suma decontata</t>
  </si>
  <si>
    <t>Tip cheltuiala</t>
  </si>
  <si>
    <t>Transport</t>
  </si>
  <si>
    <t xml:space="preserve">Cazare </t>
  </si>
  <si>
    <t>Diurna</t>
  </si>
  <si>
    <t>Bucuresti, RO</t>
  </si>
  <si>
    <t>Malibu, USA</t>
  </si>
  <si>
    <t>Ludus, RO</t>
  </si>
  <si>
    <t>Cheltuieli de logistică</t>
  </si>
  <si>
    <t>Descriere</t>
  </si>
  <si>
    <t>Cheltuieli de capital</t>
  </si>
  <si>
    <t>Cheltuieli privind stocurile</t>
  </si>
  <si>
    <t>Cheltuieli cu serviciile</t>
  </si>
  <si>
    <t>Calculatoare, 10 buc.</t>
  </si>
  <si>
    <t>Consumabile imprimanta</t>
  </si>
  <si>
    <t>Reparatie imprimanta</t>
  </si>
  <si>
    <t>Xerox Workcenter</t>
  </si>
  <si>
    <t>Cost</t>
  </si>
  <si>
    <t>Procent decontat</t>
  </si>
  <si>
    <t>Cheltuieli de subcontractare</t>
  </si>
  <si>
    <t>Subcontractor</t>
  </si>
  <si>
    <t>SC Bitul SRL</t>
  </si>
  <si>
    <t>Pagina SA</t>
  </si>
  <si>
    <t>Pachet software pentru instruire</t>
  </si>
  <si>
    <t>Site web proiect</t>
  </si>
  <si>
    <t>Suma</t>
  </si>
  <si>
    <t>-</t>
  </si>
  <si>
    <t>Data de inceput</t>
  </si>
  <si>
    <t>Data de sfarsit</t>
  </si>
  <si>
    <t xml:space="preserve">Activitate </t>
  </si>
  <si>
    <t xml:space="preserve">Durata </t>
  </si>
  <si>
    <t>Activitate 1</t>
  </si>
  <si>
    <t>Activitate 2</t>
  </si>
  <si>
    <t>Activitate 3</t>
  </si>
  <si>
    <t>Activitate 4</t>
  </si>
  <si>
    <t>Activitate 5</t>
  </si>
  <si>
    <t>(durata: 12 luni)</t>
  </si>
  <si>
    <t>Test d. inceput</t>
  </si>
  <si>
    <t>Test d. sfarsit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</si>
</sst>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lei&quot;_-;\-* #,##0.00\ &quot;lei&quot;_-;_-* &quot;-&quot;??\ &quot;lei&quot;_-;_-@_-"/>
    <numFmt numFmtId="164" formatCode="#,##0.00\ [$RON]"/>
    <numFmt numFmtId="165" formatCode="#,##0.00\ [$RON];\-#,##0.00\ [$RON]"/>
    <numFmt numFmtId="166" formatCode="0.0%"/>
    <numFmt numFmtId="167" formatCode="[$-F800]dddd\,\ mmmm\ dd\,\ yyyy"/>
    <numFmt numFmtId="168" formatCode="[$-418]d\ mmmm\ yyyy;@"/>
    <numFmt numFmtId="169" formatCode="[$-418]mmm\-yy;@"/>
    <numFmt numFmtId="170" formatCode="[$RON]\ #,##0.00"/>
    <numFmt numFmtId="171" formatCode="[$RON]\ #,##0.00\ 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rgb="FF1F4E78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1F4E78"/>
        <bgColor indexed="64"/>
      </patternFill>
    </fill>
    <fill>
      <patternFill patternType="solid">
        <fgColor rgb="FF448AB3"/>
        <bgColor indexed="64"/>
      </patternFill>
    </fill>
    <fill>
      <patternFill patternType="solid">
        <fgColor rgb="FF8ABBD5"/>
        <bgColor indexed="64"/>
      </patternFill>
    </fill>
    <fill>
      <patternFill patternType="solid">
        <fgColor rgb="FFC4EAE6"/>
        <bgColor indexed="64"/>
      </patternFill>
    </fill>
    <fill>
      <patternFill patternType="solid">
        <fgColor rgb="FFC2E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3E5FB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C4EAE6"/>
      </left>
      <right style="thin">
        <color rgb="FFC4EAE6"/>
      </right>
      <top style="thin">
        <color rgb="FFC4EAE6"/>
      </top>
      <bottom style="thin">
        <color rgb="FFC4EAE6"/>
      </bottom>
      <diagonal/>
    </border>
    <border>
      <left style="thick">
        <color rgb="FFC4EAE6"/>
      </left>
      <right style="thick">
        <color rgb="FFC4EAE6"/>
      </right>
      <top style="thick">
        <color rgb="FFC4EAE6"/>
      </top>
      <bottom style="thick">
        <color rgb="FFC4EAE6"/>
      </bottom>
      <diagonal/>
    </border>
    <border>
      <left style="dotted">
        <color rgb="FF448AB3"/>
      </left>
      <right style="dotted">
        <color rgb="FF448AB3"/>
      </right>
      <top style="dotted">
        <color rgb="FF448AB3"/>
      </top>
      <bottom style="dotted">
        <color rgb="FF448AB3"/>
      </bottom>
      <diagonal/>
    </border>
    <border>
      <left/>
      <right style="dotted">
        <color rgb="FF448AB3"/>
      </right>
      <top style="dotted">
        <color rgb="FF448AB3"/>
      </top>
      <bottom style="dotted">
        <color rgb="FF448AB3"/>
      </bottom>
      <diagonal/>
    </border>
    <border>
      <left/>
      <right/>
      <top style="dotted">
        <color rgb="FF448AB3"/>
      </top>
      <bottom style="dotted">
        <color rgb="FF448AB3"/>
      </bottom>
      <diagonal/>
    </border>
    <border>
      <left style="thin">
        <color theme="4"/>
      </left>
      <right style="hair">
        <color theme="4"/>
      </right>
      <top style="thin">
        <color theme="4"/>
      </top>
      <bottom style="dashed">
        <color theme="4"/>
      </bottom>
      <diagonal/>
    </border>
    <border>
      <left style="hair">
        <color theme="4"/>
      </left>
      <right style="thin">
        <color theme="4"/>
      </right>
      <top style="thin">
        <color theme="4"/>
      </top>
      <bottom style="dashed">
        <color theme="4"/>
      </bottom>
      <diagonal/>
    </border>
    <border>
      <left style="thin">
        <color theme="4"/>
      </left>
      <right style="hair">
        <color theme="4"/>
      </right>
      <top style="dashed">
        <color theme="4"/>
      </top>
      <bottom style="dashed">
        <color theme="4"/>
      </bottom>
      <diagonal/>
    </border>
    <border>
      <left style="hair">
        <color theme="4"/>
      </left>
      <right style="thin">
        <color theme="4"/>
      </right>
      <top style="dashed">
        <color theme="4"/>
      </top>
      <bottom style="dashed">
        <color theme="4"/>
      </bottom>
      <diagonal/>
    </border>
    <border>
      <left style="thin">
        <color theme="4"/>
      </left>
      <right style="hair">
        <color theme="4"/>
      </right>
      <top style="dashed">
        <color theme="4"/>
      </top>
      <bottom style="thin">
        <color theme="4"/>
      </bottom>
      <diagonal/>
    </border>
    <border>
      <left style="hair">
        <color theme="4"/>
      </left>
      <right style="thin">
        <color theme="4"/>
      </right>
      <top style="dashed">
        <color theme="4"/>
      </top>
      <bottom style="thin">
        <color theme="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ck">
        <color theme="4"/>
      </top>
      <bottom/>
      <diagonal/>
    </border>
    <border>
      <left style="thin">
        <color theme="4"/>
      </left>
      <right style="hair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dashed">
        <color theme="4"/>
      </bottom>
      <diagonal/>
    </border>
    <border>
      <left style="thin">
        <color theme="4"/>
      </left>
      <right style="thin">
        <color theme="4"/>
      </right>
      <top style="dashed">
        <color theme="4"/>
      </top>
      <bottom style="dashed">
        <color theme="4"/>
      </bottom>
      <diagonal/>
    </border>
    <border>
      <left style="thin">
        <color theme="4"/>
      </left>
      <right style="thin">
        <color theme="4"/>
      </right>
      <top style="dashed">
        <color theme="4"/>
      </top>
      <bottom style="thin">
        <color theme="4"/>
      </bottom>
      <diagonal/>
    </border>
    <border>
      <left style="dotted">
        <color rgb="FF448AB3"/>
      </left>
      <right style="dotted">
        <color rgb="FF448AB3"/>
      </right>
      <top style="dotted">
        <color rgb="FF448AB3"/>
      </top>
      <bottom/>
      <diagonal/>
    </border>
    <border>
      <left style="thin">
        <color rgb="FF1F4E78"/>
      </left>
      <right style="thin">
        <color rgb="FF1F4E78"/>
      </right>
      <top style="thin">
        <color rgb="FF1F4E78"/>
      </top>
      <bottom style="thin">
        <color rgb="FF1F4E78"/>
      </bottom>
      <diagonal/>
    </border>
    <border>
      <left/>
      <right/>
      <top style="thick">
        <color rgb="FF448AB3"/>
      </top>
      <bottom/>
      <diagonal/>
    </border>
    <border>
      <left/>
      <right/>
      <top style="dotted">
        <color rgb="FF448AB3"/>
      </top>
      <bottom/>
      <diagonal/>
    </border>
    <border>
      <left/>
      <right style="dotted">
        <color rgb="FF448AB3"/>
      </right>
      <top style="dotted">
        <color rgb="FF448AB3"/>
      </top>
      <bottom/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3" fillId="9" borderId="0">
      <alignment horizontal="center" vertical="center"/>
    </xf>
    <xf numFmtId="0" fontId="6" fillId="12" borderId="0">
      <alignment horizontal="center"/>
    </xf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6" fillId="12" borderId="0" xfId="10">
      <alignment horizontal="center"/>
    </xf>
    <xf numFmtId="165" fontId="0" fillId="0" borderId="0" xfId="1" applyNumberFormat="1" applyFont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" fontId="1" fillId="13" borderId="4" xfId="6" applyNumberFormat="1" applyFill="1" applyBorder="1"/>
    <xf numFmtId="44" fontId="0" fillId="0" borderId="0" xfId="1" applyFont="1"/>
    <xf numFmtId="4" fontId="1" fillId="13" borderId="19" xfId="6" applyNumberFormat="1" applyFill="1" applyBorder="1"/>
    <xf numFmtId="0" fontId="0" fillId="0" borderId="22" xfId="0" applyBorder="1"/>
    <xf numFmtId="0" fontId="0" fillId="0" borderId="23" xfId="0" applyBorder="1"/>
    <xf numFmtId="0" fontId="6" fillId="12" borderId="21" xfId="10" applyBorder="1">
      <alignment horizontal="center"/>
    </xf>
    <xf numFmtId="4" fontId="6" fillId="12" borderId="21" xfId="10" applyNumberFormat="1" applyBorder="1">
      <alignment horizontal="center"/>
    </xf>
    <xf numFmtId="0" fontId="2" fillId="0" borderId="1" xfId="2" applyAlignment="1">
      <alignment horizontal="center" vertical="center"/>
    </xf>
    <xf numFmtId="0" fontId="3" fillId="9" borderId="0" xfId="9" applyAlignment="1">
      <alignment horizontal="center" vertical="center"/>
    </xf>
    <xf numFmtId="0" fontId="2" fillId="0" borderId="1" xfId="2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2" fillId="0" borderId="1" xfId="2" applyAlignment="1" applyProtection="1">
      <alignment horizontal="center" vertical="center"/>
    </xf>
    <xf numFmtId="0" fontId="3" fillId="8" borderId="0" xfId="0" applyFont="1" applyFill="1" applyAlignment="1" applyProtection="1">
      <alignment horizontal="center" vertical="center"/>
    </xf>
    <xf numFmtId="0" fontId="3" fillId="9" borderId="14" xfId="9" applyBorder="1" applyAlignment="1" applyProtection="1">
      <alignment horizontal="center" vertical="center"/>
    </xf>
    <xf numFmtId="0" fontId="3" fillId="10" borderId="0" xfId="0" applyFont="1" applyFill="1" applyAlignment="1" applyProtection="1">
      <alignment vertical="center"/>
    </xf>
    <xf numFmtId="0" fontId="3" fillId="10" borderId="0" xfId="0" applyFont="1" applyFill="1" applyAlignment="1" applyProtection="1">
      <alignment horizontal="center" vertical="center"/>
    </xf>
    <xf numFmtId="0" fontId="6" fillId="11" borderId="0" xfId="0" applyFont="1" applyFill="1" applyAlignment="1" applyProtection="1">
      <alignment horizontal="center" vertical="center"/>
    </xf>
    <xf numFmtId="0" fontId="6" fillId="11" borderId="0" xfId="0" applyFont="1" applyFill="1" applyAlignment="1" applyProtection="1">
      <alignment horizontal="center" vertical="center"/>
    </xf>
    <xf numFmtId="0" fontId="0" fillId="11" borderId="0" xfId="0" applyFill="1" applyAlignment="1" applyProtection="1">
      <alignment vertical="center"/>
    </xf>
    <xf numFmtId="170" fontId="6" fillId="11" borderId="13" xfId="1" applyNumberFormat="1" applyFont="1" applyFill="1" applyBorder="1" applyAlignment="1" applyProtection="1">
      <alignment horizontal="center" vertical="center"/>
    </xf>
    <xf numFmtId="49" fontId="6" fillId="11" borderId="0" xfId="0" applyNumberFormat="1" applyFont="1" applyFill="1" applyAlignment="1" applyProtection="1">
      <alignment horizontal="right" vertical="center"/>
    </xf>
    <xf numFmtId="166" fontId="5" fillId="2" borderId="3" xfId="3" applyNumberFormat="1" applyBorder="1" applyAlignment="1" applyProtection="1">
      <alignment vertical="center"/>
    </xf>
    <xf numFmtId="0" fontId="4" fillId="0" borderId="3" xfId="0" applyFont="1" applyBorder="1" applyAlignment="1" applyProtection="1">
      <alignment vertical="center"/>
    </xf>
    <xf numFmtId="0" fontId="3" fillId="7" borderId="3" xfId="8" applyFont="1" applyBorder="1" applyAlignment="1" applyProtection="1">
      <alignment vertical="center"/>
    </xf>
    <xf numFmtId="166" fontId="5" fillId="3" borderId="3" xfId="4" applyNumberFormat="1" applyBorder="1" applyAlignment="1" applyProtection="1">
      <alignment vertical="center"/>
    </xf>
    <xf numFmtId="1" fontId="3" fillId="7" borderId="3" xfId="8" applyNumberFormat="1" applyFont="1" applyBorder="1" applyAlignment="1" applyProtection="1">
      <alignment vertical="center"/>
    </xf>
    <xf numFmtId="171" fontId="3" fillId="9" borderId="2" xfId="1" applyNumberFormat="1" applyFont="1" applyFill="1" applyBorder="1" applyAlignment="1" applyProtection="1">
      <alignment horizontal="center" vertical="center"/>
    </xf>
    <xf numFmtId="166" fontId="5" fillId="4" borderId="3" xfId="5" applyNumberFormat="1" applyBorder="1" applyAlignment="1" applyProtection="1">
      <alignment vertical="center"/>
    </xf>
    <xf numFmtId="166" fontId="5" fillId="6" borderId="3" xfId="7" applyNumberFormat="1" applyBorder="1" applyAlignment="1" applyProtection="1">
      <alignment vertical="center"/>
    </xf>
    <xf numFmtId="171" fontId="6" fillId="11" borderId="13" xfId="1" applyNumberFormat="1" applyFont="1" applyFill="1" applyBorder="1" applyAlignment="1" applyProtection="1">
      <alignment horizontal="center" vertical="center"/>
    </xf>
    <xf numFmtId="166" fontId="5" fillId="7" borderId="3" xfId="8" applyNumberFormat="1" applyBorder="1" applyAlignment="1" applyProtection="1">
      <alignment vertical="center"/>
    </xf>
    <xf numFmtId="0" fontId="3" fillId="10" borderId="0" xfId="0" applyFont="1" applyFill="1" applyProtection="1"/>
    <xf numFmtId="0" fontId="3" fillId="10" borderId="0" xfId="0" applyFont="1" applyFill="1" applyAlignment="1" applyProtection="1">
      <alignment horizontal="center"/>
    </xf>
    <xf numFmtId="166" fontId="4" fillId="11" borderId="0" xfId="0" applyNumberFormat="1" applyFont="1" applyFill="1" applyAlignment="1" applyProtection="1">
      <alignment vertical="center"/>
    </xf>
    <xf numFmtId="0" fontId="4" fillId="11" borderId="0" xfId="0" applyFont="1" applyFill="1" applyProtection="1"/>
    <xf numFmtId="0" fontId="0" fillId="11" borderId="0" xfId="0" applyFill="1" applyProtection="1"/>
    <xf numFmtId="49" fontId="6" fillId="11" borderId="0" xfId="0" applyNumberFormat="1" applyFont="1" applyFill="1" applyAlignment="1" applyProtection="1">
      <alignment horizontal="right"/>
    </xf>
    <xf numFmtId="1" fontId="4" fillId="11" borderId="0" xfId="0" applyNumberFormat="1" applyFont="1" applyFill="1" applyProtection="1"/>
    <xf numFmtId="0" fontId="3" fillId="7" borderId="0" xfId="8" applyFont="1" applyProtection="1"/>
    <xf numFmtId="166" fontId="4" fillId="11" borderId="0" xfId="0" applyNumberFormat="1" applyFont="1" applyFill="1" applyProtection="1"/>
    <xf numFmtId="1" fontId="3" fillId="7" borderId="0" xfId="8" applyNumberFormat="1" applyFont="1" applyProtection="1"/>
    <xf numFmtId="0" fontId="0" fillId="0" borderId="0" xfId="0" applyProtection="1"/>
    <xf numFmtId="0" fontId="0" fillId="0" borderId="0" xfId="0" applyAlignment="1" applyProtection="1">
      <alignment horizontal="center"/>
    </xf>
    <xf numFmtId="0" fontId="2" fillId="0" borderId="0" xfId="2" applyBorder="1" applyAlignment="1" applyProtection="1">
      <alignment horizontal="center" vertical="center"/>
      <protection locked="0"/>
    </xf>
    <xf numFmtId="0" fontId="3" fillId="9" borderId="0" xfId="9" applyAlignment="1" applyProtection="1">
      <alignment horizontal="center" vertical="center"/>
      <protection locked="0"/>
    </xf>
    <xf numFmtId="0" fontId="6" fillId="12" borderId="0" xfId="10" applyProtection="1">
      <alignment horizontal="center"/>
      <protection locked="0"/>
    </xf>
    <xf numFmtId="0" fontId="0" fillId="0" borderId="6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6" fillId="12" borderId="21" xfId="10" applyBorder="1" applyProtection="1">
      <alignment horizontal="center"/>
      <protection locked="0"/>
    </xf>
    <xf numFmtId="164" fontId="6" fillId="12" borderId="21" xfId="10" applyNumberFormat="1" applyBorder="1" applyProtection="1">
      <alignment horizontal="center"/>
      <protection locked="0"/>
    </xf>
    <xf numFmtId="0" fontId="2" fillId="0" borderId="0" xfId="2" applyBorder="1" applyAlignment="1" applyProtection="1">
      <alignment horizontal="center" vertical="center"/>
    </xf>
    <xf numFmtId="0" fontId="3" fillId="9" borderId="0" xfId="9" applyAlignment="1" applyProtection="1">
      <alignment horizontal="center" vertical="center"/>
    </xf>
    <xf numFmtId="0" fontId="3" fillId="9" borderId="7" xfId="9" applyBorder="1" applyProtection="1">
      <alignment horizontal="center" vertical="center"/>
    </xf>
    <xf numFmtId="0" fontId="3" fillId="9" borderId="8" xfId="9" applyBorder="1" applyProtection="1">
      <alignment horizontal="center" vertical="center"/>
    </xf>
    <xf numFmtId="0" fontId="6" fillId="12" borderId="0" xfId="10" applyProtection="1">
      <alignment horizontal="center"/>
    </xf>
    <xf numFmtId="0" fontId="0" fillId="0" borderId="9" xfId="0" applyBorder="1" applyProtection="1"/>
    <xf numFmtId="0" fontId="0" fillId="0" borderId="10" xfId="0" applyBorder="1" applyProtection="1"/>
    <xf numFmtId="2" fontId="1" fillId="5" borderId="4" xfId="6" applyNumberFormat="1" applyBorder="1" applyProtection="1"/>
    <xf numFmtId="0" fontId="0" fillId="0" borderId="11" xfId="0" applyBorder="1" applyProtection="1"/>
    <xf numFmtId="0" fontId="0" fillId="0" borderId="12" xfId="0" applyBorder="1" applyProtection="1"/>
    <xf numFmtId="2" fontId="1" fillId="5" borderId="19" xfId="6" applyNumberFormat="1" applyBorder="1" applyProtection="1"/>
    <xf numFmtId="0" fontId="6" fillId="12" borderId="21" xfId="10" applyBorder="1" applyProtection="1">
      <alignment horizontal="center"/>
    </xf>
    <xf numFmtId="164" fontId="6" fillId="12" borderId="21" xfId="10" applyNumberFormat="1" applyBorder="1" applyProtection="1">
      <alignment horizontal="center"/>
    </xf>
    <xf numFmtId="168" fontId="7" fillId="0" borderId="20" xfId="0" applyNumberFormat="1" applyFont="1" applyBorder="1" applyProtection="1">
      <protection locked="0"/>
    </xf>
    <xf numFmtId="0" fontId="7" fillId="0" borderId="0" xfId="0" applyFont="1" applyProtection="1">
      <protection locked="0"/>
    </xf>
    <xf numFmtId="0" fontId="7" fillId="0" borderId="20" xfId="0" applyFont="1" applyBorder="1" applyProtection="1">
      <protection locked="0"/>
    </xf>
    <xf numFmtId="169" fontId="7" fillId="0" borderId="20" xfId="0" applyNumberFormat="1" applyFont="1" applyBorder="1" applyProtection="1">
      <protection locked="0"/>
    </xf>
    <xf numFmtId="0" fontId="7" fillId="0" borderId="0" xfId="0" applyFont="1" applyProtection="1"/>
    <xf numFmtId="0" fontId="3" fillId="9" borderId="15" xfId="9" applyBorder="1" applyProtection="1">
      <alignment horizontal="center" vertical="center"/>
      <protection locked="0"/>
    </xf>
    <xf numFmtId="9" fontId="0" fillId="0" borderId="5" xfId="11" applyFont="1" applyBorder="1" applyProtection="1">
      <protection locked="0"/>
    </xf>
    <xf numFmtId="0" fontId="0" fillId="0" borderId="0" xfId="0" applyBorder="1" applyProtection="1">
      <protection locked="0"/>
    </xf>
    <xf numFmtId="9" fontId="0" fillId="0" borderId="6" xfId="11" applyFont="1" applyBorder="1" applyProtection="1">
      <protection locked="0"/>
    </xf>
    <xf numFmtId="0" fontId="3" fillId="9" borderId="15" xfId="9" applyBorder="1" applyProtection="1">
      <alignment horizontal="center" vertical="center"/>
    </xf>
    <xf numFmtId="0" fontId="0" fillId="0" borderId="16" xfId="0" applyBorder="1" applyProtection="1"/>
    <xf numFmtId="4" fontId="1" fillId="15" borderId="19" xfId="6" applyNumberFormat="1" applyFill="1" applyBorder="1" applyAlignment="1" applyProtection="1">
      <alignment horizontal="right"/>
    </xf>
    <xf numFmtId="0" fontId="0" fillId="0" borderId="17" xfId="0" applyBorder="1" applyProtection="1"/>
    <xf numFmtId="0" fontId="0" fillId="0" borderId="18" xfId="0" applyBorder="1" applyProtection="1"/>
    <xf numFmtId="0" fontId="0" fillId="0" borderId="0" xfId="0" applyBorder="1" applyProtection="1"/>
    <xf numFmtId="4" fontId="0" fillId="0" borderId="5" xfId="0" applyNumberFormat="1" applyBorder="1" applyAlignment="1" applyProtection="1">
      <alignment horizontal="right"/>
      <protection locked="0"/>
    </xf>
    <xf numFmtId="4" fontId="0" fillId="0" borderId="0" xfId="0" applyNumberFormat="1" applyBorder="1" applyAlignment="1" applyProtection="1">
      <alignment horizontal="right"/>
      <protection locked="0"/>
    </xf>
    <xf numFmtId="0" fontId="0" fillId="0" borderId="0" xfId="0" applyAlignment="1" applyProtection="1">
      <alignment horizontal="right"/>
      <protection locked="0"/>
    </xf>
    <xf numFmtId="0" fontId="8" fillId="9" borderId="0" xfId="9" applyFont="1" applyAlignment="1" applyProtection="1">
      <alignment horizontal="right" vertical="center"/>
    </xf>
    <xf numFmtId="167" fontId="7" fillId="14" borderId="20" xfId="0" applyNumberFormat="1" applyFont="1" applyFill="1" applyBorder="1" applyProtection="1"/>
    <xf numFmtId="0" fontId="3" fillId="9" borderId="0" xfId="9" applyProtection="1">
      <alignment horizontal="center" vertical="center"/>
    </xf>
    <xf numFmtId="169" fontId="3" fillId="9" borderId="0" xfId="9" applyNumberFormat="1" applyProtection="1">
      <alignment horizontal="center" vertical="center"/>
    </xf>
    <xf numFmtId="169" fontId="7" fillId="14" borderId="20" xfId="0" applyNumberFormat="1" applyFont="1" applyFill="1" applyBorder="1" applyProtection="1"/>
    <xf numFmtId="0" fontId="7" fillId="15" borderId="20" xfId="0" applyFont="1" applyFill="1" applyBorder="1" applyProtection="1"/>
  </cellXfs>
  <cellStyles count="12">
    <cellStyle name="20% - Accent3" xfId="6" builtinId="38"/>
    <cellStyle name="Accent1" xfId="3" builtinId="29"/>
    <cellStyle name="Accent2" xfId="4" builtinId="33"/>
    <cellStyle name="Accent3" xfId="5" builtinId="37"/>
    <cellStyle name="Accent4" xfId="7" builtinId="41"/>
    <cellStyle name="Accent5" xfId="8" builtinId="45"/>
    <cellStyle name="Currency" xfId="1" builtinId="4"/>
    <cellStyle name="Heading 1" xfId="2" builtinId="16"/>
    <cellStyle name="myStyle_H2" xfId="9" xr:uid="{4B435E7C-6A83-4557-8D0E-97B5E34D2404}"/>
    <cellStyle name="myStyle_H3" xfId="10" xr:uid="{46B72B8C-F2FF-47D2-830B-8C0AEBFB2838}"/>
    <cellStyle name="Normal" xfId="0" builtinId="0"/>
    <cellStyle name="Percent" xfId="1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B3E5FB"/>
      <color rgb="FFC4EAE6"/>
      <color rgb="FFC2E2E6"/>
      <color rgb="FF1F4E78"/>
      <color rgb="FF448AB3"/>
      <color rgb="FFC4E0E6"/>
      <color rgb="FF66CCFF"/>
      <color rgb="FF000000"/>
      <color rgb="FF8ABBD5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General!$D$3</c:f>
              <c:strCache>
                <c:ptCount val="1"/>
                <c:pt idx="0">
                  <c:v>CHELTUIELI PLANIFICATE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General!$D$4:$D$8</c:f>
              <c:strCache>
                <c:ptCount val="5"/>
                <c:pt idx="0">
                  <c:v>(1) Personal</c:v>
                </c:pt>
                <c:pt idx="1">
                  <c:v>(2) Deplasări</c:v>
                </c:pt>
                <c:pt idx="2">
                  <c:v>(3) Logistică</c:v>
                </c:pt>
                <c:pt idx="3">
                  <c:v>(4) Subcontractare</c:v>
                </c:pt>
                <c:pt idx="4">
                  <c:v>(5) Cheltuieili indirecte</c:v>
                </c:pt>
              </c:strCache>
            </c:strRef>
          </c:cat>
          <c:val>
            <c:numRef>
              <c:f>General!$F$4:$F$8</c:f>
              <c:numCache>
                <c:formatCode>General</c:formatCode>
                <c:ptCount val="5"/>
                <c:pt idx="0">
                  <c:v>10000</c:v>
                </c:pt>
                <c:pt idx="1">
                  <c:v>7000</c:v>
                </c:pt>
                <c:pt idx="2">
                  <c:v>20000</c:v>
                </c:pt>
                <c:pt idx="3">
                  <c:v>12000</c:v>
                </c:pt>
                <c:pt idx="4">
                  <c:v>9250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A2-454A-B9A2-19C804590C58}"/>
            </c:ext>
          </c:extLst>
        </c:ser>
        <c:ser>
          <c:idx val="1"/>
          <c:order val="1"/>
          <c:tx>
            <c:strRef>
              <c:f>General!$H$3</c:f>
              <c:strCache>
                <c:ptCount val="1"/>
                <c:pt idx="0">
                  <c:v>CHELTUIELI EFECTUATE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General!$D$4:$D$8</c:f>
              <c:strCache>
                <c:ptCount val="5"/>
                <c:pt idx="0">
                  <c:v>(1) Personal</c:v>
                </c:pt>
                <c:pt idx="1">
                  <c:v>(2) Deplasări</c:v>
                </c:pt>
                <c:pt idx="2">
                  <c:v>(3) Logistică</c:v>
                </c:pt>
                <c:pt idx="3">
                  <c:v>(4) Subcontractare</c:v>
                </c:pt>
                <c:pt idx="4">
                  <c:v>(5) Cheltuieili indirecte</c:v>
                </c:pt>
              </c:strCache>
            </c:strRef>
          </c:cat>
          <c:val>
            <c:numRef>
              <c:f>General!$J$4:$J$8</c:f>
              <c:numCache>
                <c:formatCode>0</c:formatCode>
                <c:ptCount val="5"/>
                <c:pt idx="0" formatCode="General">
                  <c:v>11800</c:v>
                </c:pt>
                <c:pt idx="1">
                  <c:v>6250</c:v>
                </c:pt>
                <c:pt idx="2" formatCode="General">
                  <c:v>15000</c:v>
                </c:pt>
                <c:pt idx="3">
                  <c:v>15000</c:v>
                </c:pt>
                <c:pt idx="4" formatCode="General">
                  <c:v>8262.5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A2-454A-B9A2-19C804590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1857935"/>
        <c:axId val="1563091727"/>
      </c:barChart>
      <c:catAx>
        <c:axId val="27185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1563091727"/>
        <c:crosses val="autoZero"/>
        <c:auto val="1"/>
        <c:lblAlgn val="ctr"/>
        <c:lblOffset val="100"/>
        <c:noMultiLvlLbl val="0"/>
      </c:catAx>
      <c:valAx>
        <c:axId val="156309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27185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5929425845312238E-3"/>
          <c:y val="0.85247879242133962"/>
          <c:w val="0.9827535029859249"/>
          <c:h val="0.11325995790632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General!$D$3</c:f>
          <c:strCache>
            <c:ptCount val="1"/>
            <c:pt idx="0">
              <c:v>CHELTUIELI PLANIFICATE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A34-48E0-A5F2-C49A2645F74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A34-48E0-A5F2-C49A2645F74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A34-48E0-A5F2-C49A2645F74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A34-48E0-A5F2-C49A2645F74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A34-48E0-A5F2-C49A2645F7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o-R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General!$D$4:$D$8</c:f>
              <c:strCache>
                <c:ptCount val="5"/>
                <c:pt idx="0">
                  <c:v>(1) Personal</c:v>
                </c:pt>
                <c:pt idx="1">
                  <c:v>(2) Deplasări</c:v>
                </c:pt>
                <c:pt idx="2">
                  <c:v>(3) Logistică</c:v>
                </c:pt>
                <c:pt idx="3">
                  <c:v>(4) Subcontractare</c:v>
                </c:pt>
                <c:pt idx="4">
                  <c:v>(5) Cheltuieili indirecte</c:v>
                </c:pt>
              </c:strCache>
            </c:strRef>
          </c:cat>
          <c:val>
            <c:numRef>
              <c:f>General!$E$4:$E$8</c:f>
              <c:numCache>
                <c:formatCode>0.0%</c:formatCode>
                <c:ptCount val="5"/>
                <c:pt idx="0">
                  <c:v>0.20954495005549389</c:v>
                </c:pt>
                <c:pt idx="1">
                  <c:v>0.12017167381974249</c:v>
                </c:pt>
                <c:pt idx="2">
                  <c:v>0.34334763948497854</c:v>
                </c:pt>
                <c:pt idx="3">
                  <c:v>0.20600858369098712</c:v>
                </c:pt>
                <c:pt idx="4">
                  <c:v>0.15879828326180256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0-47F3-BF7C-970F2368CC3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General!$H$3</c:f>
          <c:strCache>
            <c:ptCount val="1"/>
            <c:pt idx="0">
              <c:v>CHELTUIELI EFECTUATE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BF5-4F23-9317-D1DA9C0E37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BF5-4F23-9317-D1DA9C0E37D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BF5-4F23-9317-D1DA9C0E37D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BF5-4F23-9317-D1DA9C0E37D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BF5-4F23-9317-D1DA9C0E37D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o-R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General!$H$4:$H$8</c:f>
              <c:strCache>
                <c:ptCount val="5"/>
                <c:pt idx="0">
                  <c:v>(1) Personal</c:v>
                </c:pt>
                <c:pt idx="1">
                  <c:v>(2) Deplasări</c:v>
                </c:pt>
                <c:pt idx="2">
                  <c:v>(3) Logistică</c:v>
                </c:pt>
                <c:pt idx="3">
                  <c:v>(4) Subcontractare</c:v>
                </c:pt>
                <c:pt idx="4">
                  <c:v>(5) Cheltuieili indirecte</c:v>
                </c:pt>
              </c:strCache>
            </c:strRef>
          </c:cat>
          <c:val>
            <c:numRef>
              <c:f>General!$I$4:$I$8</c:f>
              <c:numCache>
                <c:formatCode>0.0%</c:formatCode>
                <c:ptCount val="5"/>
                <c:pt idx="0">
                  <c:v>0.21</c:v>
                </c:pt>
                <c:pt idx="1">
                  <c:v>0.11098779134295228</c:v>
                </c:pt>
                <c:pt idx="2">
                  <c:v>0.26637069922308548</c:v>
                </c:pt>
                <c:pt idx="3">
                  <c:v>0.26637069922308548</c:v>
                </c:pt>
                <c:pt idx="4">
                  <c:v>0.14672586015538291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0-4B9D-BA0B-E5EB1F453A1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85727</xdr:colOff>
      <xdr:row>11</xdr:row>
      <xdr:rowOff>100013</xdr:rowOff>
    </xdr:from>
    <xdr:to>
      <xdr:col>3</xdr:col>
      <xdr:colOff>714374</xdr:colOff>
      <xdr:row>23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2125C6-7035-4528-B3E2-765BFBA12C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747713</xdr:colOff>
      <xdr:row>11</xdr:row>
      <xdr:rowOff>109538</xdr:rowOff>
    </xdr:from>
    <xdr:to>
      <xdr:col>7</xdr:col>
      <xdr:colOff>342901</xdr:colOff>
      <xdr:row>23</xdr:row>
      <xdr:rowOff>180976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50EB9D-76B4-46E1-90B3-DAA3C1791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404812</xdr:colOff>
      <xdr:row>11</xdr:row>
      <xdr:rowOff>119062</xdr:rowOff>
    </xdr:from>
    <xdr:to>
      <xdr:col>11</xdr:col>
      <xdr:colOff>9525</xdr:colOff>
      <xdr:row>23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E1ACC8-8A67-4E13-8D9C-6060DD7780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9361-B194-4687-91A3-7E836E8A36E8}">
  <dimension ref="A1:K25"/>
  <sheetViews>
    <sheetView tabSelected="1" zoomScaleNormal="100" workbookViewId="0">
      <selection activeCell="F6" sqref="F6"/>
    </sheetView>
  </sheetViews>
  <sheetFormatPr defaultRowHeight="15" x14ac:dyDescent="0.25"/>
  <cols>
    <col min="1" max="1" width="2.7109375" customWidth="1"/>
    <col min="2" max="2" width="18" style="1" customWidth="1"/>
    <col min="3" max="3" width="2.7109375" customWidth="1"/>
    <col min="4" max="4" width="22.7109375" customWidth="1"/>
    <col min="5" max="5" width="11.28515625" customWidth="1"/>
    <col min="8" max="8" width="22.140625" customWidth="1"/>
    <col min="9" max="9" width="8.85546875" customWidth="1"/>
    <col min="10" max="10" width="9.7109375" customWidth="1"/>
    <col min="11" max="11" width="12.140625" customWidth="1"/>
  </cols>
  <sheetData>
    <row r="1" spans="1:11" s="2" customFormat="1" ht="20.100000000000001" customHeight="1" thickBot="1" x14ac:dyDescent="0.3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s="2" customFormat="1" ht="20.100000000000001" customHeight="1" thickTop="1" x14ac:dyDescent="0.25">
      <c r="A2" s="24" t="s">
        <v>0</v>
      </c>
      <c r="B2" s="24"/>
      <c r="C2" s="24"/>
      <c r="D2" s="25" t="s">
        <v>4</v>
      </c>
      <c r="E2" s="25"/>
      <c r="F2" s="25"/>
      <c r="G2" s="25"/>
      <c r="H2" s="25"/>
      <c r="I2" s="25"/>
      <c r="J2" s="25"/>
      <c r="K2" s="25"/>
    </row>
    <row r="3" spans="1:11" s="2" customFormat="1" ht="20.100000000000001" customHeight="1" thickBot="1" x14ac:dyDescent="0.3">
      <c r="A3" s="26"/>
      <c r="B3" s="27" t="s">
        <v>1</v>
      </c>
      <c r="C3" s="26"/>
      <c r="D3" s="28" t="s">
        <v>13</v>
      </c>
      <c r="E3" s="28"/>
      <c r="F3" s="28"/>
      <c r="G3" s="29"/>
      <c r="H3" s="28" t="s">
        <v>12</v>
      </c>
      <c r="I3" s="28"/>
      <c r="J3" s="28"/>
      <c r="K3" s="30"/>
    </row>
    <row r="4" spans="1:11" s="2" customFormat="1" ht="19.5" customHeight="1" thickTop="1" thickBot="1" x14ac:dyDescent="0.3">
      <c r="A4" s="26"/>
      <c r="B4" s="31">
        <f>F10</f>
        <v>58250</v>
      </c>
      <c r="C4" s="26"/>
      <c r="D4" s="32" t="s">
        <v>5</v>
      </c>
      <c r="E4" s="33">
        <f>J4/J$10</f>
        <v>0.20954495005549389</v>
      </c>
      <c r="F4" s="21">
        <v>10000</v>
      </c>
      <c r="G4" s="29"/>
      <c r="H4" s="32" t="s">
        <v>5</v>
      </c>
      <c r="I4" s="33">
        <v>0.21</v>
      </c>
      <c r="J4" s="35">
        <f>Personal!F10</f>
        <v>11800</v>
      </c>
      <c r="K4" s="30"/>
    </row>
    <row r="5" spans="1:11" s="2" customFormat="1" ht="20.100000000000001" customHeight="1" thickTop="1" thickBot="1" x14ac:dyDescent="0.3">
      <c r="A5" s="26"/>
      <c r="B5" s="27" t="s">
        <v>2</v>
      </c>
      <c r="C5" s="26"/>
      <c r="D5" s="32" t="s">
        <v>6</v>
      </c>
      <c r="E5" s="36">
        <f>F5/F$10</f>
        <v>0.12017167381974249</v>
      </c>
      <c r="F5" s="21">
        <v>7000</v>
      </c>
      <c r="G5" s="29"/>
      <c r="H5" s="32" t="s">
        <v>6</v>
      </c>
      <c r="I5" s="36">
        <f>J5/J$10</f>
        <v>0.11098779134295228</v>
      </c>
      <c r="J5" s="37">
        <f>Deplasari!E10</f>
        <v>6250</v>
      </c>
      <c r="K5" s="30"/>
    </row>
    <row r="6" spans="1:11" s="2" customFormat="1" ht="20.100000000000001" customHeight="1" thickTop="1" thickBot="1" x14ac:dyDescent="0.3">
      <c r="A6" s="26"/>
      <c r="B6" s="38">
        <f>J10</f>
        <v>56312.5</v>
      </c>
      <c r="C6" s="26"/>
      <c r="D6" s="32" t="s">
        <v>7</v>
      </c>
      <c r="E6" s="39">
        <f>F6/F$10</f>
        <v>0.34334763948497854</v>
      </c>
      <c r="F6" s="21">
        <v>20000</v>
      </c>
      <c r="G6" s="29"/>
      <c r="H6" s="32" t="s">
        <v>7</v>
      </c>
      <c r="I6" s="39">
        <f>J6/J$10</f>
        <v>0.26637069922308548</v>
      </c>
      <c r="J6" s="35">
        <f>Logistica!F10</f>
        <v>15000</v>
      </c>
      <c r="K6" s="30"/>
    </row>
    <row r="7" spans="1:11" s="2" customFormat="1" ht="20.100000000000001" customHeight="1" thickTop="1" thickBot="1" x14ac:dyDescent="0.3">
      <c r="A7" s="26"/>
      <c r="B7" s="27" t="s">
        <v>3</v>
      </c>
      <c r="C7" s="26"/>
      <c r="D7" s="32" t="s">
        <v>8</v>
      </c>
      <c r="E7" s="40">
        <f>F7/F$10</f>
        <v>0.20600858369098712</v>
      </c>
      <c r="F7" s="21">
        <v>12000</v>
      </c>
      <c r="G7" s="29"/>
      <c r="H7" s="32" t="s">
        <v>8</v>
      </c>
      <c r="I7" s="40">
        <f>J7/J$10</f>
        <v>0.26637069922308548</v>
      </c>
      <c r="J7" s="37">
        <f>Subcontractare!D8</f>
        <v>15000</v>
      </c>
      <c r="K7" s="30"/>
    </row>
    <row r="8" spans="1:11" s="2" customFormat="1" ht="20.100000000000001" customHeight="1" thickTop="1" thickBot="1" x14ac:dyDescent="0.3">
      <c r="A8" s="26"/>
      <c r="B8" s="41">
        <f>B4-B6</f>
        <v>1937.5</v>
      </c>
      <c r="C8" s="26"/>
      <c r="D8" s="32" t="s">
        <v>9</v>
      </c>
      <c r="E8" s="42">
        <f>F8/F$10</f>
        <v>0.15879828326180256</v>
      </c>
      <c r="F8" s="34">
        <f>SUM(F4:F6)/4</f>
        <v>9250</v>
      </c>
      <c r="G8" s="29"/>
      <c r="H8" s="32" t="s">
        <v>9</v>
      </c>
      <c r="I8" s="42">
        <f>J8/J$10</f>
        <v>0.14672586015538291</v>
      </c>
      <c r="J8" s="35">
        <f>SUM(J4:J6)/4</f>
        <v>8262.5</v>
      </c>
      <c r="K8" s="30"/>
    </row>
    <row r="9" spans="1:11" ht="15.75" thickTop="1" x14ac:dyDescent="0.25">
      <c r="A9" s="43"/>
      <c r="B9" s="44"/>
      <c r="C9" s="43"/>
      <c r="D9" s="32" t="s">
        <v>10</v>
      </c>
      <c r="E9" s="45"/>
      <c r="F9" s="46"/>
      <c r="G9" s="29"/>
      <c r="H9" s="32" t="s">
        <v>10</v>
      </c>
      <c r="I9" s="45"/>
      <c r="J9" s="46"/>
      <c r="K9" s="47"/>
    </row>
    <row r="10" spans="1:11" x14ac:dyDescent="0.25">
      <c r="A10" s="43"/>
      <c r="B10" s="43"/>
      <c r="C10" s="43"/>
      <c r="D10" s="48" t="s">
        <v>11</v>
      </c>
      <c r="E10" s="49"/>
      <c r="F10" s="50">
        <f>SUM(F4:F8)</f>
        <v>58250</v>
      </c>
      <c r="G10" s="29"/>
      <c r="H10" s="48" t="s">
        <v>11</v>
      </c>
      <c r="I10" s="51"/>
      <c r="J10" s="52">
        <f>SUM(J4:J8)</f>
        <v>56312.5</v>
      </c>
      <c r="K10" s="47"/>
    </row>
    <row r="11" spans="1:11" x14ac:dyDescent="0.25">
      <c r="A11" s="43"/>
      <c r="B11" s="43"/>
      <c r="C11" s="43"/>
      <c r="D11" s="49"/>
      <c r="E11" s="49"/>
      <c r="F11" s="49"/>
      <c r="G11" s="29"/>
      <c r="H11" s="49"/>
      <c r="I11" s="49"/>
      <c r="J11" s="49"/>
      <c r="K11" s="49"/>
    </row>
    <row r="12" spans="1:11" x14ac:dyDescent="0.25">
      <c r="A12" s="53"/>
      <c r="B12" s="54"/>
      <c r="C12" s="53"/>
      <c r="D12" s="53"/>
      <c r="E12" s="53"/>
      <c r="F12" s="53"/>
      <c r="G12" s="53"/>
      <c r="H12" s="53"/>
      <c r="I12" s="53"/>
      <c r="J12" s="53"/>
      <c r="K12" s="53"/>
    </row>
    <row r="13" spans="1:11" x14ac:dyDescent="0.25">
      <c r="A13" s="53"/>
      <c r="B13" s="54"/>
      <c r="C13" s="53"/>
      <c r="D13" s="53"/>
      <c r="E13" s="53"/>
      <c r="F13" s="53"/>
      <c r="G13" s="53"/>
      <c r="H13" s="53"/>
      <c r="I13" s="53"/>
      <c r="J13" s="53"/>
      <c r="K13" s="53"/>
    </row>
    <row r="14" spans="1:11" x14ac:dyDescent="0.25">
      <c r="A14" s="53"/>
      <c r="B14" s="54"/>
      <c r="C14" s="53"/>
      <c r="D14" s="53"/>
      <c r="E14" s="53"/>
      <c r="F14" s="53"/>
      <c r="G14" s="53"/>
      <c r="H14" s="53"/>
      <c r="I14" s="53"/>
      <c r="J14" s="53"/>
      <c r="K14" s="53"/>
    </row>
    <row r="15" spans="1:11" x14ac:dyDescent="0.25">
      <c r="A15" s="53"/>
      <c r="B15" s="54"/>
      <c r="C15" s="53"/>
      <c r="D15" s="53"/>
      <c r="E15" s="53"/>
      <c r="F15" s="53"/>
      <c r="G15" s="53"/>
      <c r="H15" s="53"/>
      <c r="I15" s="53"/>
      <c r="J15" s="53"/>
      <c r="K15" s="53"/>
    </row>
    <row r="16" spans="1:11" x14ac:dyDescent="0.25">
      <c r="A16" s="53"/>
      <c r="B16" s="54"/>
      <c r="C16" s="53"/>
      <c r="D16" s="53"/>
      <c r="E16" s="53"/>
      <c r="F16" s="53"/>
      <c r="G16" s="53"/>
      <c r="H16" s="53"/>
      <c r="I16" s="53"/>
      <c r="J16" s="53"/>
      <c r="K16" s="53"/>
    </row>
    <row r="17" spans="1:11" x14ac:dyDescent="0.25">
      <c r="A17" s="53"/>
      <c r="B17" s="54"/>
      <c r="C17" s="53"/>
      <c r="D17" s="53"/>
      <c r="E17" s="53"/>
      <c r="F17" s="53"/>
      <c r="G17" s="53"/>
      <c r="H17" s="53"/>
      <c r="I17" s="53"/>
      <c r="J17" s="53"/>
      <c r="K17" s="53"/>
    </row>
    <row r="18" spans="1:11" x14ac:dyDescent="0.25">
      <c r="A18" s="53"/>
      <c r="B18" s="54"/>
      <c r="C18" s="53"/>
      <c r="D18" s="53"/>
      <c r="E18" s="53"/>
      <c r="F18" s="53"/>
      <c r="G18" s="53"/>
      <c r="H18" s="53"/>
      <c r="I18" s="53"/>
      <c r="J18" s="53"/>
      <c r="K18" s="53"/>
    </row>
    <row r="19" spans="1:11" x14ac:dyDescent="0.25">
      <c r="A19" s="53"/>
      <c r="B19" s="54"/>
      <c r="C19" s="53"/>
      <c r="D19" s="53"/>
      <c r="E19" s="53"/>
      <c r="F19" s="53"/>
      <c r="G19" s="53"/>
      <c r="H19" s="53"/>
      <c r="I19" s="53"/>
      <c r="J19" s="53"/>
      <c r="K19" s="53"/>
    </row>
    <row r="20" spans="1:11" x14ac:dyDescent="0.25">
      <c r="A20" s="53"/>
      <c r="B20" s="54"/>
      <c r="C20" s="53"/>
      <c r="D20" s="53"/>
      <c r="E20" s="53"/>
      <c r="F20" s="53"/>
      <c r="G20" s="53"/>
      <c r="H20" s="53"/>
      <c r="I20" s="53"/>
      <c r="J20" s="53"/>
      <c r="K20" s="53"/>
    </row>
    <row r="21" spans="1:11" x14ac:dyDescent="0.25">
      <c r="A21" s="53"/>
      <c r="B21" s="54"/>
      <c r="C21" s="53"/>
      <c r="D21" s="53"/>
      <c r="E21" s="53"/>
      <c r="F21" s="53"/>
      <c r="G21" s="53"/>
      <c r="H21" s="53"/>
      <c r="I21" s="53"/>
      <c r="J21" s="53"/>
      <c r="K21" s="53"/>
    </row>
    <row r="22" spans="1:11" x14ac:dyDescent="0.25">
      <c r="A22" s="53"/>
      <c r="B22" s="54"/>
      <c r="C22" s="53"/>
      <c r="D22" s="53"/>
      <c r="E22" s="53"/>
      <c r="F22" s="53"/>
      <c r="G22" s="53"/>
      <c r="H22" s="53"/>
      <c r="I22" s="53"/>
      <c r="J22" s="53"/>
      <c r="K22" s="53"/>
    </row>
    <row r="23" spans="1:11" x14ac:dyDescent="0.25">
      <c r="A23" s="53"/>
      <c r="B23" s="54"/>
      <c r="C23" s="53"/>
      <c r="D23" s="53"/>
      <c r="E23" s="53"/>
      <c r="F23" s="53"/>
      <c r="G23" s="53"/>
      <c r="H23" s="53"/>
      <c r="I23" s="53"/>
      <c r="J23" s="53"/>
      <c r="K23" s="53"/>
    </row>
    <row r="24" spans="1:11" x14ac:dyDescent="0.25">
      <c r="A24" s="53"/>
      <c r="B24" s="54"/>
      <c r="C24" s="53"/>
      <c r="D24" s="53"/>
      <c r="E24" s="53"/>
      <c r="F24" s="53"/>
      <c r="G24" s="53"/>
      <c r="H24" s="53"/>
      <c r="I24" s="53"/>
      <c r="J24" s="53"/>
      <c r="K24" s="53"/>
    </row>
    <row r="25" spans="1:11" x14ac:dyDescent="0.25">
      <c r="A25" s="53"/>
      <c r="B25" s="54"/>
      <c r="C25" s="53"/>
      <c r="D25" s="53"/>
      <c r="E25" s="53"/>
      <c r="F25" s="53"/>
      <c r="G25" s="53"/>
      <c r="H25" s="53"/>
      <c r="I25" s="53"/>
      <c r="J25" s="53"/>
      <c r="K25" s="53"/>
    </row>
  </sheetData>
  <sheetProtection algorithmName="SHA-512" hashValue="txb4A7Z1Vko7vmoWM6AmjZYkLXdIP9YXZY/kRdc5sTUsEyrHIaF+AiBLKDW958Q4kzmPAOKwzcffBieL+fB5/g==" saltValue="JcTH1AnEhSb9qZUbe/Wrhg==" spinCount="100000" sheet="1" objects="1" scenarios="1" selectLockedCells="1"/>
  <customSheetViews>
    <customSheetView guid="{74AE5D96-35A7-467F-B4FA-9667CAEB3FDA}" showPageBreaks="1">
      <pageMargins left="0.7" right="0.7" top="0.75" bottom="0.75" header="0.3" footer="0.3"/>
      <pageSetup paperSize="9" orientation="portrait" r:id="rId1"/>
    </customSheetView>
  </customSheetViews>
  <mergeCells count="5">
    <mergeCell ref="A2:C2"/>
    <mergeCell ref="D3:F3"/>
    <mergeCell ref="H3:J3"/>
    <mergeCell ref="A1:K1"/>
    <mergeCell ref="D2:K2"/>
  </mergeCells>
  <conditionalFormatting sqref="B8">
    <cfRule type="cellIs" dxfId="3" priority="3" operator="lessThan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2"/>
  <ignoredErrors>
    <ignoredError sqref="J8 F8" formulaRange="1"/>
  </ignoredError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928E-D449-442B-B9E2-59F637FA405D}">
  <dimension ref="A1:J11"/>
  <sheetViews>
    <sheetView workbookViewId="0">
      <selection activeCell="D6" sqref="D6"/>
    </sheetView>
  </sheetViews>
  <sheetFormatPr defaultRowHeight="15" x14ac:dyDescent="0.25"/>
  <cols>
    <col min="1" max="1" width="6" customWidth="1"/>
    <col min="2" max="2" width="18.140625" customWidth="1"/>
    <col min="3" max="3" width="17.28515625" bestFit="1" customWidth="1"/>
    <col min="4" max="4" width="10.42578125" bestFit="1" customWidth="1"/>
    <col min="5" max="5" width="13.28515625" customWidth="1"/>
    <col min="6" max="6" width="15.42578125" customWidth="1"/>
    <col min="8" max="8" width="19.85546875" customWidth="1"/>
    <col min="9" max="9" width="10.5703125" customWidth="1"/>
  </cols>
  <sheetData>
    <row r="1" spans="1:10" ht="27" customHeight="1" thickBot="1" x14ac:dyDescent="0.3">
      <c r="A1" s="23" t="str">
        <f>Titlu_proiect</f>
        <v>Denumire proiect: Tema 2</v>
      </c>
      <c r="B1" s="23"/>
      <c r="C1" s="23"/>
      <c r="D1" s="23"/>
      <c r="E1" s="23"/>
      <c r="F1" s="23"/>
      <c r="G1" s="23"/>
      <c r="H1" s="64"/>
      <c r="I1" s="64"/>
      <c r="J1" s="23"/>
    </row>
    <row r="2" spans="1:10" ht="15.75" thickTop="1" x14ac:dyDescent="0.25">
      <c r="A2" s="65" t="s">
        <v>14</v>
      </c>
      <c r="B2" s="65"/>
      <c r="C2" s="65"/>
      <c r="D2" s="65"/>
      <c r="E2" s="65"/>
      <c r="F2" s="65"/>
      <c r="G2" s="53"/>
      <c r="H2" s="66" t="s">
        <v>17</v>
      </c>
      <c r="I2" s="67" t="s">
        <v>25</v>
      </c>
      <c r="J2" s="53"/>
    </row>
    <row r="3" spans="1:10" x14ac:dyDescent="0.25">
      <c r="A3" s="68" t="s">
        <v>15</v>
      </c>
      <c r="B3" s="68" t="s">
        <v>16</v>
      </c>
      <c r="C3" s="68" t="s">
        <v>17</v>
      </c>
      <c r="D3" s="68" t="s">
        <v>18</v>
      </c>
      <c r="E3" s="68" t="s">
        <v>25</v>
      </c>
      <c r="F3" s="68" t="s">
        <v>11</v>
      </c>
      <c r="G3" s="53"/>
      <c r="H3" s="69" t="s">
        <v>26</v>
      </c>
      <c r="I3" s="70">
        <v>100</v>
      </c>
      <c r="J3" s="53"/>
    </row>
    <row r="4" spans="1:10" x14ac:dyDescent="0.25">
      <c r="A4" s="58">
        <v>1</v>
      </c>
      <c r="B4" s="58" t="s">
        <v>19</v>
      </c>
      <c r="C4" s="58" t="s">
        <v>30</v>
      </c>
      <c r="D4" s="59">
        <v>10</v>
      </c>
      <c r="E4" s="71">
        <f>INDEX(Tarif_orar,MATCH(C4,Categorie,0))</f>
        <v>300</v>
      </c>
      <c r="F4" s="71">
        <f t="shared" ref="F4:F9" si="0">D4*E4</f>
        <v>3000</v>
      </c>
      <c r="G4" s="53"/>
      <c r="H4" s="69" t="s">
        <v>27</v>
      </c>
      <c r="I4" s="70">
        <v>150</v>
      </c>
      <c r="J4" s="53"/>
    </row>
    <row r="5" spans="1:10" x14ac:dyDescent="0.25">
      <c r="A5" s="58">
        <v>2</v>
      </c>
      <c r="B5" s="58" t="s">
        <v>20</v>
      </c>
      <c r="C5" s="58" t="s">
        <v>27</v>
      </c>
      <c r="D5" s="59">
        <v>12</v>
      </c>
      <c r="E5" s="71">
        <f t="shared" ref="E4:E9" si="1">INDEX(Tarif_orar,MATCH(C5,Categorie,0))</f>
        <v>150</v>
      </c>
      <c r="F5" s="71">
        <f t="shared" si="0"/>
        <v>1800</v>
      </c>
      <c r="G5" s="53"/>
      <c r="H5" s="69" t="s">
        <v>28</v>
      </c>
      <c r="I5" s="70">
        <v>200</v>
      </c>
      <c r="J5" s="53"/>
    </row>
    <row r="6" spans="1:10" x14ac:dyDescent="0.25">
      <c r="A6" s="58">
        <v>3</v>
      </c>
      <c r="B6" s="58" t="s">
        <v>21</v>
      </c>
      <c r="C6" s="58" t="s">
        <v>29</v>
      </c>
      <c r="D6" s="59">
        <v>14</v>
      </c>
      <c r="E6" s="71">
        <f t="shared" si="1"/>
        <v>250</v>
      </c>
      <c r="F6" s="71">
        <f t="shared" si="0"/>
        <v>3500</v>
      </c>
      <c r="G6" s="53"/>
      <c r="H6" s="69" t="s">
        <v>29</v>
      </c>
      <c r="I6" s="70">
        <v>250</v>
      </c>
      <c r="J6" s="53"/>
    </row>
    <row r="7" spans="1:10" x14ac:dyDescent="0.25">
      <c r="A7" s="58">
        <v>4</v>
      </c>
      <c r="B7" s="58" t="s">
        <v>22</v>
      </c>
      <c r="C7" s="58" t="s">
        <v>26</v>
      </c>
      <c r="D7" s="59">
        <v>4</v>
      </c>
      <c r="E7" s="71">
        <f t="shared" si="1"/>
        <v>100</v>
      </c>
      <c r="F7" s="71">
        <f t="shared" si="0"/>
        <v>400</v>
      </c>
      <c r="G7" s="53"/>
      <c r="H7" s="72" t="s">
        <v>30</v>
      </c>
      <c r="I7" s="73">
        <v>300</v>
      </c>
      <c r="J7" s="53"/>
    </row>
    <row r="8" spans="1:10" x14ac:dyDescent="0.25">
      <c r="A8" s="58">
        <v>5</v>
      </c>
      <c r="B8" s="58" t="s">
        <v>23</v>
      </c>
      <c r="C8" s="58" t="s">
        <v>28</v>
      </c>
      <c r="D8" s="59">
        <v>14</v>
      </c>
      <c r="E8" s="71">
        <f t="shared" si="1"/>
        <v>200</v>
      </c>
      <c r="F8" s="71">
        <f t="shared" si="0"/>
        <v>2800</v>
      </c>
      <c r="G8" s="53"/>
      <c r="H8" s="53"/>
      <c r="I8" s="53"/>
      <c r="J8" s="53"/>
    </row>
    <row r="9" spans="1:10" ht="15.75" thickBot="1" x14ac:dyDescent="0.3">
      <c r="A9" s="60">
        <v>6</v>
      </c>
      <c r="B9" s="60" t="s">
        <v>24</v>
      </c>
      <c r="C9" s="60" t="s">
        <v>26</v>
      </c>
      <c r="D9" s="61">
        <v>3</v>
      </c>
      <c r="E9" s="74">
        <f t="shared" si="1"/>
        <v>100</v>
      </c>
      <c r="F9" s="74">
        <f t="shared" si="0"/>
        <v>300</v>
      </c>
      <c r="G9" s="53"/>
      <c r="H9" s="53"/>
      <c r="I9" s="53"/>
      <c r="J9" s="53"/>
    </row>
    <row r="10" spans="1:10" ht="15.75" thickTop="1" x14ac:dyDescent="0.25">
      <c r="A10" s="75"/>
      <c r="B10" s="75"/>
      <c r="C10" s="75"/>
      <c r="D10" s="75"/>
      <c r="E10" s="75"/>
      <c r="F10" s="76">
        <f>SUM(F4:F9)</f>
        <v>11800</v>
      </c>
      <c r="G10" s="53"/>
      <c r="H10" s="53"/>
      <c r="I10" s="53"/>
      <c r="J10" s="53"/>
    </row>
    <row r="11" spans="1:10" x14ac:dyDescent="0.25">
      <c r="F11" s="4"/>
    </row>
  </sheetData>
  <sheetProtection algorithmName="SHA-512" hashValue="04lqT42fbXTj1C5ZVlFsuP6/uoMDRV/6sWuVi0QT31FAP8b0rDbAalOUl20zYHaXES5zXqaIT2Gdkr9eLFUpuQ==" saltValue="qWm7NsusPNijg9Pi43wY8g==" spinCount="100000" sheet="1" objects="1" scenarios="1" selectLockedCells="1"/>
  <mergeCells count="2">
    <mergeCell ref="A1:J1"/>
    <mergeCell ref="A2:F2"/>
  </mergeCells>
  <dataValidations count="1">
    <dataValidation type="list" allowBlank="1" showInputMessage="1" showErrorMessage="1" sqref="C4:C9" xr:uid="{7E231CD4-EBDA-4481-B7FF-B14B6DB8825D}">
      <formula1>Categorie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0693-1285-4D05-AB24-FB528A4AD849}">
  <dimension ref="A1:H11"/>
  <sheetViews>
    <sheetView workbookViewId="0">
      <selection activeCell="C6" sqref="C6"/>
    </sheetView>
  </sheetViews>
  <sheetFormatPr defaultRowHeight="15" x14ac:dyDescent="0.25"/>
  <cols>
    <col min="1" max="1" width="5.5703125" customWidth="1"/>
    <col min="2" max="2" width="15.7109375" bestFit="1" customWidth="1"/>
    <col min="3" max="3" width="17.28515625" bestFit="1" customWidth="1"/>
    <col min="4" max="4" width="12.5703125" bestFit="1" customWidth="1"/>
    <col min="5" max="5" width="15.28515625" bestFit="1" customWidth="1"/>
    <col min="7" max="7" width="18" customWidth="1"/>
  </cols>
  <sheetData>
    <row r="1" spans="1:8" ht="20.25" thickBot="1" x14ac:dyDescent="0.3">
      <c r="A1" s="20" t="str">
        <f>Titlu_proiect</f>
        <v>Denumire proiect: Tema 2</v>
      </c>
      <c r="B1" s="20"/>
      <c r="C1" s="20"/>
      <c r="D1" s="20"/>
      <c r="E1" s="20"/>
      <c r="F1" s="20"/>
      <c r="G1" s="55"/>
      <c r="H1" s="20"/>
    </row>
    <row r="2" spans="1:8" ht="15.75" thickTop="1" x14ac:dyDescent="0.25">
      <c r="A2" s="56" t="s">
        <v>32</v>
      </c>
      <c r="B2" s="56"/>
      <c r="C2" s="56"/>
      <c r="D2" s="56"/>
      <c r="E2" s="56"/>
      <c r="F2" s="22"/>
      <c r="G2" s="82" t="s">
        <v>35</v>
      </c>
      <c r="H2" s="22"/>
    </row>
    <row r="3" spans="1:8" x14ac:dyDescent="0.25">
      <c r="A3" s="57" t="s">
        <v>15</v>
      </c>
      <c r="B3" s="57" t="s">
        <v>16</v>
      </c>
      <c r="C3" s="57" t="s">
        <v>33</v>
      </c>
      <c r="D3" s="57" t="s">
        <v>35</v>
      </c>
      <c r="E3" s="57" t="s">
        <v>34</v>
      </c>
      <c r="G3" s="8" t="s">
        <v>36</v>
      </c>
    </row>
    <row r="4" spans="1:8" x14ac:dyDescent="0.25">
      <c r="A4" s="5">
        <v>1</v>
      </c>
      <c r="B4" s="5" t="s">
        <v>19</v>
      </c>
      <c r="C4" s="5" t="s">
        <v>39</v>
      </c>
      <c r="D4" s="6" t="s">
        <v>36</v>
      </c>
      <c r="E4" s="11">
        <v>500</v>
      </c>
      <c r="G4" s="9" t="s">
        <v>37</v>
      </c>
    </row>
    <row r="5" spans="1:8" x14ac:dyDescent="0.25">
      <c r="A5" s="5">
        <v>2</v>
      </c>
      <c r="B5" s="5" t="s">
        <v>19</v>
      </c>
      <c r="C5" s="5" t="s">
        <v>39</v>
      </c>
      <c r="D5" s="6" t="s">
        <v>37</v>
      </c>
      <c r="E5" s="11">
        <v>250</v>
      </c>
      <c r="G5" s="10" t="s">
        <v>38</v>
      </c>
    </row>
    <row r="6" spans="1:8" x14ac:dyDescent="0.25">
      <c r="A6" s="5">
        <v>3</v>
      </c>
      <c r="B6" s="5" t="s">
        <v>19</v>
      </c>
      <c r="C6" s="5" t="s">
        <v>39</v>
      </c>
      <c r="D6" s="6" t="s">
        <v>38</v>
      </c>
      <c r="E6" s="11">
        <v>150</v>
      </c>
      <c r="G6" s="7"/>
    </row>
    <row r="7" spans="1:8" x14ac:dyDescent="0.25">
      <c r="A7" s="5">
        <v>4</v>
      </c>
      <c r="B7" s="5" t="s">
        <v>22</v>
      </c>
      <c r="C7" s="5" t="s">
        <v>40</v>
      </c>
      <c r="D7" s="6" t="s">
        <v>36</v>
      </c>
      <c r="E7" s="11">
        <v>4500</v>
      </c>
      <c r="G7" s="7"/>
    </row>
    <row r="8" spans="1:8" x14ac:dyDescent="0.25">
      <c r="A8" s="5">
        <v>5</v>
      </c>
      <c r="B8" s="5" t="s">
        <v>22</v>
      </c>
      <c r="C8" s="5" t="s">
        <v>40</v>
      </c>
      <c r="D8" s="6" t="s">
        <v>37</v>
      </c>
      <c r="E8" s="11">
        <v>700</v>
      </c>
    </row>
    <row r="9" spans="1:8" ht="15.75" thickBot="1" x14ac:dyDescent="0.3">
      <c r="A9" s="14">
        <v>6</v>
      </c>
      <c r="B9" s="14" t="s">
        <v>24</v>
      </c>
      <c r="C9" s="14" t="s">
        <v>41</v>
      </c>
      <c r="D9" s="15" t="s">
        <v>36</v>
      </c>
      <c r="E9" s="13">
        <v>150</v>
      </c>
    </row>
    <row r="10" spans="1:8" ht="15.75" thickTop="1" x14ac:dyDescent="0.25">
      <c r="A10" s="62"/>
      <c r="B10" s="62"/>
      <c r="C10" s="62"/>
      <c r="D10" s="62"/>
      <c r="E10" s="63">
        <f>SUM(E4:E9)</f>
        <v>6250</v>
      </c>
    </row>
    <row r="11" spans="1:8" x14ac:dyDescent="0.25">
      <c r="E11" s="12"/>
    </row>
  </sheetData>
  <sheetProtection selectLockedCells="1"/>
  <mergeCells count="2">
    <mergeCell ref="A1:H1"/>
    <mergeCell ref="A2:E2"/>
  </mergeCells>
  <dataValidations count="1">
    <dataValidation type="list" allowBlank="1" showInputMessage="1" showErrorMessage="1" sqref="D4:D9" xr:uid="{7156D3BE-51A5-423B-B20A-9B6B3B10305F}">
      <formula1>Tip_cheltuiala_transport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E0A6-A646-4BE7-924B-0C951D05A8D0}">
  <dimension ref="A1:H11"/>
  <sheetViews>
    <sheetView workbookViewId="0">
      <selection activeCell="E5" sqref="E5"/>
    </sheetView>
  </sheetViews>
  <sheetFormatPr defaultRowHeight="15" x14ac:dyDescent="0.25"/>
  <cols>
    <col min="1" max="1" width="5.5703125" customWidth="1"/>
    <col min="2" max="2" width="23.7109375" bestFit="1" customWidth="1"/>
    <col min="3" max="3" width="25" bestFit="1" customWidth="1"/>
    <col min="4" max="4" width="7.140625" customWidth="1"/>
    <col min="5" max="5" width="16.28515625" bestFit="1" customWidth="1"/>
    <col min="6" max="6" width="14.140625" customWidth="1"/>
    <col min="8" max="8" width="24.28515625" customWidth="1"/>
  </cols>
  <sheetData>
    <row r="1" spans="1:8" ht="20.25" thickBot="1" x14ac:dyDescent="0.3">
      <c r="A1" s="23" t="str">
        <f>Titlu_proiect</f>
        <v>Denumire proiect: Tema 2</v>
      </c>
      <c r="B1" s="23"/>
      <c r="C1" s="23"/>
      <c r="D1" s="23"/>
      <c r="E1" s="23"/>
      <c r="F1" s="23"/>
      <c r="G1" s="23"/>
      <c r="H1" s="64"/>
    </row>
    <row r="2" spans="1:8" ht="15.75" thickTop="1" x14ac:dyDescent="0.25">
      <c r="A2" s="65" t="s">
        <v>42</v>
      </c>
      <c r="B2" s="65"/>
      <c r="C2" s="65"/>
      <c r="D2" s="65"/>
      <c r="E2" s="65"/>
      <c r="F2" s="65"/>
      <c r="G2" s="53"/>
      <c r="H2" s="86" t="s">
        <v>35</v>
      </c>
    </row>
    <row r="3" spans="1:8" x14ac:dyDescent="0.25">
      <c r="A3" s="68" t="s">
        <v>15</v>
      </c>
      <c r="B3" s="68" t="s">
        <v>43</v>
      </c>
      <c r="C3" s="68" t="s">
        <v>35</v>
      </c>
      <c r="D3" s="68" t="s">
        <v>51</v>
      </c>
      <c r="E3" s="68" t="s">
        <v>52</v>
      </c>
      <c r="F3" s="68" t="s">
        <v>11</v>
      </c>
      <c r="G3" s="53"/>
      <c r="H3" s="87" t="s">
        <v>44</v>
      </c>
    </row>
    <row r="4" spans="1:8" x14ac:dyDescent="0.25">
      <c r="A4" s="58">
        <v>1</v>
      </c>
      <c r="B4" s="58" t="s">
        <v>47</v>
      </c>
      <c r="C4" s="59" t="s">
        <v>44</v>
      </c>
      <c r="D4" s="59">
        <v>20000</v>
      </c>
      <c r="E4" s="83">
        <v>0.5</v>
      </c>
      <c r="F4" s="88">
        <f t="shared" ref="F4:F7" si="0">IF(D4*E4=0,"-",D4*E4)</f>
        <v>10000</v>
      </c>
      <c r="G4" s="53"/>
      <c r="H4" s="89" t="s">
        <v>45</v>
      </c>
    </row>
    <row r="5" spans="1:8" x14ac:dyDescent="0.25">
      <c r="A5" s="58">
        <v>2</v>
      </c>
      <c r="B5" s="58" t="s">
        <v>48</v>
      </c>
      <c r="C5" s="59" t="s">
        <v>45</v>
      </c>
      <c r="D5" s="59">
        <v>500</v>
      </c>
      <c r="E5" s="83">
        <v>1</v>
      </c>
      <c r="F5" s="88">
        <f t="shared" si="0"/>
        <v>500</v>
      </c>
      <c r="G5" s="53"/>
      <c r="H5" s="90" t="s">
        <v>46</v>
      </c>
    </row>
    <row r="6" spans="1:8" x14ac:dyDescent="0.25">
      <c r="A6" s="58">
        <v>3</v>
      </c>
      <c r="B6" s="58" t="s">
        <v>49</v>
      </c>
      <c r="C6" s="59" t="s">
        <v>46</v>
      </c>
      <c r="D6" s="59">
        <v>500</v>
      </c>
      <c r="E6" s="83">
        <v>1</v>
      </c>
      <c r="F6" s="88">
        <f t="shared" si="0"/>
        <v>500</v>
      </c>
      <c r="G6" s="53"/>
      <c r="H6" s="91"/>
    </row>
    <row r="7" spans="1:8" x14ac:dyDescent="0.25">
      <c r="A7" s="58">
        <v>4</v>
      </c>
      <c r="B7" s="58" t="s">
        <v>50</v>
      </c>
      <c r="C7" s="59" t="s">
        <v>44</v>
      </c>
      <c r="D7" s="59">
        <v>20000</v>
      </c>
      <c r="E7" s="83">
        <v>0.2</v>
      </c>
      <c r="F7" s="88">
        <f t="shared" si="0"/>
        <v>4000</v>
      </c>
      <c r="G7" s="53"/>
      <c r="H7" s="91"/>
    </row>
    <row r="8" spans="1:8" x14ac:dyDescent="0.25">
      <c r="A8" s="58"/>
      <c r="B8" s="58"/>
      <c r="C8" s="58"/>
      <c r="D8" s="58"/>
      <c r="E8" s="85"/>
      <c r="F8" s="88" t="str">
        <f>IF(D8*E8=0,"-",D8*E8)</f>
        <v>-</v>
      </c>
      <c r="G8" s="53"/>
      <c r="H8" s="91"/>
    </row>
    <row r="9" spans="1:8" ht="15.75" thickBot="1" x14ac:dyDescent="0.3">
      <c r="A9" s="60"/>
      <c r="B9" s="60"/>
      <c r="C9" s="60"/>
      <c r="D9" s="60"/>
      <c r="E9" s="60"/>
      <c r="F9" s="88" t="str">
        <f>IF(D9*E9=0,"-",D9*E9)</f>
        <v>-</v>
      </c>
      <c r="G9" s="53"/>
      <c r="H9" s="53"/>
    </row>
    <row r="10" spans="1:8" ht="15.75" thickTop="1" x14ac:dyDescent="0.25">
      <c r="A10" s="75"/>
      <c r="B10" s="75"/>
      <c r="C10" s="75"/>
      <c r="D10" s="75"/>
      <c r="E10" s="75"/>
      <c r="F10" s="76">
        <f>SUM(F4:F7)</f>
        <v>15000</v>
      </c>
      <c r="G10" s="53"/>
      <c r="H10" s="53"/>
    </row>
    <row r="11" spans="1:8" x14ac:dyDescent="0.25">
      <c r="F11" s="12"/>
    </row>
  </sheetData>
  <sheetProtection sheet="1" objects="1" scenarios="1" selectLockedCells="1"/>
  <mergeCells count="2">
    <mergeCell ref="A1:H1"/>
    <mergeCell ref="A2:F2"/>
  </mergeCells>
  <dataValidations count="1">
    <dataValidation type="list" allowBlank="1" showInputMessage="1" showErrorMessage="1" sqref="C4:C8" xr:uid="{E64B39F9-FA13-4133-BA2E-4C0CBA55C51B}">
      <formula1>Tip_cheltuiala_logistica</formula1>
    </dataValidation>
  </dataValidation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D689-85DE-4414-9677-F90B85E542FD}">
  <dimension ref="A1:D8"/>
  <sheetViews>
    <sheetView workbookViewId="0">
      <selection activeCell="C4" sqref="C4"/>
    </sheetView>
  </sheetViews>
  <sheetFormatPr defaultRowHeight="15" x14ac:dyDescent="0.25"/>
  <cols>
    <col min="1" max="1" width="5.5703125" customWidth="1"/>
    <col min="2" max="2" width="23.7109375" bestFit="1" customWidth="1"/>
    <col min="3" max="3" width="30.42578125" bestFit="1" customWidth="1"/>
    <col min="4" max="4" width="11.140625" customWidth="1"/>
  </cols>
  <sheetData>
    <row r="1" spans="1:4" ht="20.25" thickBot="1" x14ac:dyDescent="0.3">
      <c r="A1" s="18" t="str">
        <f>Titlu_proiect</f>
        <v>Denumire proiect: Tema 2</v>
      </c>
      <c r="B1" s="18"/>
      <c r="C1" s="18"/>
      <c r="D1" s="18"/>
    </row>
    <row r="2" spans="1:4" ht="15.75" thickTop="1" x14ac:dyDescent="0.25">
      <c r="A2" s="19" t="s">
        <v>53</v>
      </c>
      <c r="B2" s="19"/>
      <c r="C2" s="19"/>
      <c r="D2" s="19"/>
    </row>
    <row r="3" spans="1:4" x14ac:dyDescent="0.25">
      <c r="A3" s="3" t="s">
        <v>15</v>
      </c>
      <c r="B3" s="3" t="s">
        <v>54</v>
      </c>
      <c r="C3" s="3" t="s">
        <v>35</v>
      </c>
      <c r="D3" s="3" t="s">
        <v>59</v>
      </c>
    </row>
    <row r="4" spans="1:4" x14ac:dyDescent="0.25">
      <c r="A4" s="58">
        <v>1</v>
      </c>
      <c r="B4" s="58" t="s">
        <v>55</v>
      </c>
      <c r="C4" s="59" t="s">
        <v>57</v>
      </c>
      <c r="D4" s="92">
        <v>10000</v>
      </c>
    </row>
    <row r="5" spans="1:4" x14ac:dyDescent="0.25">
      <c r="A5" s="58">
        <v>2</v>
      </c>
      <c r="B5" s="58" t="s">
        <v>56</v>
      </c>
      <c r="C5" s="59" t="s">
        <v>58</v>
      </c>
      <c r="D5" s="92">
        <v>5000</v>
      </c>
    </row>
    <row r="6" spans="1:4" x14ac:dyDescent="0.25">
      <c r="A6" s="84"/>
      <c r="B6" s="84"/>
      <c r="C6" s="84"/>
      <c r="D6" s="93" t="s">
        <v>60</v>
      </c>
    </row>
    <row r="7" spans="1:4" ht="15.75" thickBot="1" x14ac:dyDescent="0.3">
      <c r="A7" s="22"/>
      <c r="B7" s="22"/>
      <c r="C7" s="22"/>
      <c r="D7" s="94" t="s">
        <v>60</v>
      </c>
    </row>
    <row r="8" spans="1:4" ht="15.75" thickTop="1" x14ac:dyDescent="0.25">
      <c r="A8" s="16"/>
      <c r="B8" s="16"/>
      <c r="C8" s="16"/>
      <c r="D8" s="17">
        <f>SUM(D4:D5)</f>
        <v>15000</v>
      </c>
    </row>
  </sheetData>
  <sheetProtection sheet="1" objects="1" scenarios="1" selectLockedCells="1"/>
  <mergeCells count="2">
    <mergeCell ref="A1:D1"/>
    <mergeCell ref="A2:D2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6539-762F-405F-B8EB-4DE5979AA727}">
  <dimension ref="A1:P12"/>
  <sheetViews>
    <sheetView workbookViewId="0">
      <selection activeCell="C2" sqref="C2"/>
    </sheetView>
  </sheetViews>
  <sheetFormatPr defaultRowHeight="15" x14ac:dyDescent="0.25"/>
  <cols>
    <col min="1" max="1" width="13.42578125" customWidth="1"/>
    <col min="2" max="2" width="15.140625" customWidth="1"/>
    <col min="3" max="3" width="6" bestFit="1" customWidth="1"/>
    <col min="4" max="4" width="14" customWidth="1"/>
    <col min="5" max="5" width="8.140625" customWidth="1"/>
    <col min="6" max="6" width="7.140625" bestFit="1" customWidth="1"/>
    <col min="7" max="7" width="7.5703125" bestFit="1" customWidth="1"/>
    <col min="8" max="8" width="7.140625" bestFit="1" customWidth="1"/>
    <col min="9" max="9" width="6.5703125" bestFit="1" customWidth="1"/>
    <col min="10" max="11" width="7.42578125" bestFit="1" customWidth="1"/>
    <col min="12" max="12" width="7" bestFit="1" customWidth="1"/>
    <col min="13" max="13" width="7.5703125" bestFit="1" customWidth="1"/>
    <col min="14" max="14" width="7.42578125" bestFit="1" customWidth="1"/>
    <col min="15" max="15" width="7" bestFit="1" customWidth="1"/>
    <col min="16" max="16" width="7.28515625" bestFit="1" customWidth="1"/>
  </cols>
  <sheetData>
    <row r="1" spans="1:16" ht="20.25" thickBot="1" x14ac:dyDescent="0.3">
      <c r="A1" s="23" t="str">
        <f>Titlu_proiect</f>
        <v>Denumire proiect: Tema 2</v>
      </c>
      <c r="B1" s="64"/>
      <c r="C1" s="23"/>
      <c r="D1" s="2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thickTop="1" x14ac:dyDescent="0.25">
      <c r="A2" s="95" t="s">
        <v>61</v>
      </c>
      <c r="B2" s="77">
        <v>43160</v>
      </c>
      <c r="C2" s="78" t="s">
        <v>70</v>
      </c>
      <c r="D2" s="78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6" x14ac:dyDescent="0.25">
      <c r="A3" s="95" t="s">
        <v>62</v>
      </c>
      <c r="B3" s="96">
        <f>EDATE(B2,12)-1</f>
        <v>43524</v>
      </c>
      <c r="C3" s="81"/>
      <c r="D3" s="81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</row>
    <row r="4" spans="1:16" x14ac:dyDescent="0.2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</row>
    <row r="5" spans="1:16" x14ac:dyDescent="0.25">
      <c r="A5" s="97" t="s">
        <v>63</v>
      </c>
      <c r="B5" s="97" t="s">
        <v>61</v>
      </c>
      <c r="C5" s="97" t="s">
        <v>64</v>
      </c>
      <c r="D5" s="97" t="s">
        <v>62</v>
      </c>
      <c r="E5" s="98">
        <f>EDATE(B2,0)</f>
        <v>43160</v>
      </c>
      <c r="F5" s="98">
        <f>EDATE(E5,1)</f>
        <v>43191</v>
      </c>
      <c r="G5" s="98">
        <f t="shared" ref="G5:P5" si="0">EDATE(F5,1)</f>
        <v>43221</v>
      </c>
      <c r="H5" s="98">
        <f t="shared" si="0"/>
        <v>43252</v>
      </c>
      <c r="I5" s="98">
        <f t="shared" si="0"/>
        <v>43282</v>
      </c>
      <c r="J5" s="98">
        <f t="shared" si="0"/>
        <v>43313</v>
      </c>
      <c r="K5" s="98">
        <f>EDATE(J5,1)</f>
        <v>43344</v>
      </c>
      <c r="L5" s="98">
        <f t="shared" si="0"/>
        <v>43374</v>
      </c>
      <c r="M5" s="98">
        <f>EDATE(L5,1)</f>
        <v>43405</v>
      </c>
      <c r="N5" s="98">
        <f t="shared" si="0"/>
        <v>43435</v>
      </c>
      <c r="O5" s="98">
        <f>EDATE(N5,1)</f>
        <v>43466</v>
      </c>
      <c r="P5" s="98">
        <f t="shared" si="0"/>
        <v>43497</v>
      </c>
    </row>
    <row r="6" spans="1:16" x14ac:dyDescent="0.25">
      <c r="A6" s="79" t="s">
        <v>65</v>
      </c>
      <c r="B6" s="80">
        <v>43160</v>
      </c>
      <c r="C6" s="79">
        <v>4</v>
      </c>
      <c r="D6" s="99">
        <f>EDATE(B6,C6)-1</f>
        <v>43281</v>
      </c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</row>
    <row r="7" spans="1:16" x14ac:dyDescent="0.25">
      <c r="A7" s="79" t="s">
        <v>66</v>
      </c>
      <c r="B7" s="80">
        <v>43191</v>
      </c>
      <c r="C7" s="79">
        <v>4</v>
      </c>
      <c r="D7" s="99">
        <f t="shared" ref="D7:D10" si="1">EDATE(B7,C7)-1</f>
        <v>43312</v>
      </c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</row>
    <row r="8" spans="1:16" x14ac:dyDescent="0.25">
      <c r="A8" s="79" t="s">
        <v>67</v>
      </c>
      <c r="B8" s="80">
        <v>43252</v>
      </c>
      <c r="C8" s="79">
        <v>2</v>
      </c>
      <c r="D8" s="99">
        <f t="shared" si="1"/>
        <v>43312</v>
      </c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</row>
    <row r="9" spans="1:16" x14ac:dyDescent="0.25">
      <c r="A9" s="79" t="s">
        <v>68</v>
      </c>
      <c r="B9" s="80">
        <v>43282</v>
      </c>
      <c r="C9" s="79">
        <v>5</v>
      </c>
      <c r="D9" s="99">
        <f t="shared" si="1"/>
        <v>43434</v>
      </c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</row>
    <row r="10" spans="1:16" x14ac:dyDescent="0.25">
      <c r="A10" s="79" t="s">
        <v>69</v>
      </c>
      <c r="B10" s="80">
        <v>43344</v>
      </c>
      <c r="C10" s="79">
        <v>6</v>
      </c>
      <c r="D10" s="99">
        <f t="shared" si="1"/>
        <v>43524</v>
      </c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</row>
    <row r="11" spans="1:16" x14ac:dyDescent="0.25">
      <c r="A11" s="79" t="s">
        <v>71</v>
      </c>
      <c r="B11" s="80">
        <v>43101</v>
      </c>
      <c r="C11" s="79">
        <v>5</v>
      </c>
      <c r="D11" s="99">
        <f t="shared" ref="D11:D12" si="2">EDATE(B11,C11)-1</f>
        <v>43251</v>
      </c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</row>
    <row r="12" spans="1:16" x14ac:dyDescent="0.25">
      <c r="A12" s="79" t="s">
        <v>72</v>
      </c>
      <c r="B12" s="80">
        <v>43346</v>
      </c>
      <c r="C12" s="79">
        <v>8</v>
      </c>
      <c r="D12" s="99">
        <f t="shared" si="2"/>
        <v>43587</v>
      </c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</row>
  </sheetData>
  <sheetProtection sheet="1" objects="1" scenarios="1" selectLockedCells="1"/>
  <mergeCells count="1">
    <mergeCell ref="A1:D1"/>
  </mergeCells>
  <conditionalFormatting sqref="E6:P12">
    <cfRule type="expression" dxfId="2" priority="4">
      <formula>AND(E$5&gt;=$B6, E$5&lt;=$D6)</formula>
    </cfRule>
  </conditionalFormatting>
  <conditionalFormatting sqref="B6:B12">
    <cfRule type="cellIs" dxfId="1" priority="2" operator="lessThan">
      <formula>$B$2</formula>
    </cfRule>
  </conditionalFormatting>
  <conditionalFormatting sqref="D6:D12">
    <cfRule type="cellIs" dxfId="0" priority="1" operator="greaterThan">
      <formula>$B$3</formula>
    </cfRule>
  </conditionalFormatting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A83EC8-1B31-49B2-AD3A-1B7A5716B7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General</vt:lpstr>
      <vt:lpstr>Personal</vt:lpstr>
      <vt:lpstr>Deplasari</vt:lpstr>
      <vt:lpstr>Logistica</vt:lpstr>
      <vt:lpstr>Subcontractare</vt:lpstr>
      <vt:lpstr>Diagrama Gantt</vt:lpstr>
      <vt:lpstr>Categorie</vt:lpstr>
      <vt:lpstr>Tarif_orar</vt:lpstr>
      <vt:lpstr>Tip_cheltuiala_logistica</vt:lpstr>
      <vt:lpstr>Tip_cheltuiala_transport</vt:lpstr>
      <vt:lpstr>Titlu_proiect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cp:lastPrinted>2018-10-29T17:40:12Z</cp:lastPrinted>
  <dcterms:created xsi:type="dcterms:W3CDTF">2018-10-29T08:46:35Z</dcterms:created>
  <dcterms:modified xsi:type="dcterms:W3CDTF">2018-11-01T09:36:07Z</dcterms:modified>
</cp:coreProperties>
</file>