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olina\Desktop\Projetos\Gestão_de_Riscos\"/>
    </mc:Choice>
  </mc:AlternateContent>
  <xr:revisionPtr revIDLastSave="0" documentId="13_ncr:1_{961C9683-F057-43B2-85E6-424E306116D8}" xr6:coauthVersionLast="47" xr6:coauthVersionMax="47" xr10:uidLastSave="{00000000-0000-0000-0000-000000000000}"/>
  <bookViews>
    <workbookView xWindow="13920" yWindow="660" windowWidth="11220" windowHeight="10920" xr2:uid="{00000000-000D-0000-FFFF-FFFF00000000}"/>
  </bookViews>
  <sheets>
    <sheet name="Precos" sheetId="1" r:id="rId1"/>
    <sheet name="Retorno" sheetId="2" r:id="rId2"/>
    <sheet name="CorrelaçãoRetornos" sheetId="12" r:id="rId3"/>
    <sheet name="MatrizVC" sheetId="3" r:id="rId4"/>
  </sheets>
  <definedNames>
    <definedName name="solver_adj" localSheetId="3" hidden="1">MatrizVC!$B$9:$F$9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2</definedName>
    <definedName name="solver_itr" localSheetId="3" hidden="1">10000</definedName>
    <definedName name="solver_lhs1" localSheetId="3" hidden="1">MatrizVC!$B$9:$F$9</definedName>
    <definedName name="solver_lhs2" localSheetId="3" hidden="1">MatrizVC!$D$16</definedName>
    <definedName name="solver_lhs3" localSheetId="3" hidden="1">MatrizVC!$G$9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MatrizVC!$D$14</definedName>
    <definedName name="solver_pre" localSheetId="3" hidden="1">0.0001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2</definedName>
    <definedName name="solver_rhs1" localSheetId="3" hidden="1">0</definedName>
    <definedName name="solver_rhs2" localSheetId="3" hidden="1">0.05</definedName>
    <definedName name="solver_rhs3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1</definedName>
    <definedName name="solver_ssz" localSheetId="3" hidden="1">100</definedName>
    <definedName name="solver_tim" localSheetId="3" hidden="1">10000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3" i="1"/>
  <c r="S3" i="1"/>
  <c r="U1" i="1"/>
  <c r="T1" i="1"/>
  <c r="V2" i="1"/>
  <c r="S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R3" i="1"/>
  <c r="Q1" i="1"/>
  <c r="P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B63" i="1"/>
  <c r="B62" i="1" l="1"/>
  <c r="C62" i="1"/>
  <c r="D62" i="1"/>
  <c r="E62" i="1"/>
  <c r="F62" i="1"/>
  <c r="C63" i="1"/>
  <c r="D63" i="1"/>
  <c r="E63" i="1"/>
  <c r="F63" i="1"/>
  <c r="B64" i="1"/>
  <c r="C64" i="1"/>
  <c r="D64" i="1"/>
  <c r="E64" i="1"/>
  <c r="F64" i="1"/>
  <c r="B65" i="1"/>
  <c r="C65" i="1"/>
  <c r="D65" i="1"/>
  <c r="D66" i="1" s="1"/>
  <c r="E65" i="1"/>
  <c r="E66" i="1" s="1"/>
  <c r="F65" i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1" i="2"/>
  <c r="F63" i="2" s="1"/>
  <c r="E1" i="2"/>
  <c r="E63" i="2" s="1"/>
  <c r="D1" i="2"/>
  <c r="D63" i="2" s="1"/>
  <c r="C1" i="2"/>
  <c r="C63" i="2" s="1"/>
  <c r="B1" i="2"/>
  <c r="B63" i="2" s="1"/>
  <c r="G9" i="3"/>
  <c r="R1" i="1"/>
  <c r="R4" i="1"/>
  <c r="R5" i="1"/>
  <c r="R6" i="1"/>
  <c r="R7" i="1"/>
  <c r="R8" i="1"/>
  <c r="R9" i="1"/>
  <c r="R10" i="1"/>
  <c r="R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C1" i="3"/>
  <c r="A3" i="3" s="1"/>
  <c r="H3" i="3" s="1"/>
  <c r="D1" i="3"/>
  <c r="A4" i="3" s="1"/>
  <c r="H4" i="3" s="1"/>
  <c r="E1" i="3"/>
  <c r="L1" i="3" s="1"/>
  <c r="F1" i="3"/>
  <c r="A6" i="3" s="1"/>
  <c r="H6" i="3" s="1"/>
  <c r="B1" i="3"/>
  <c r="A2" i="3" s="1"/>
  <c r="H2" i="3" s="1"/>
  <c r="M50" i="3"/>
  <c r="M49" i="3"/>
  <c r="M51" i="3"/>
  <c r="N50" i="3"/>
  <c r="N51" i="3"/>
  <c r="N49" i="3"/>
  <c r="C66" i="1" l="1"/>
  <c r="B66" i="1"/>
  <c r="F66" i="1"/>
  <c r="B65" i="2"/>
  <c r="C65" i="2"/>
  <c r="L68" i="2"/>
  <c r="J1" i="3"/>
  <c r="I1" i="3"/>
  <c r="I4" i="3"/>
  <c r="C66" i="2"/>
  <c r="C67" i="2" s="1"/>
  <c r="E4" i="3"/>
  <c r="D5" i="3" s="1"/>
  <c r="D4" i="3"/>
  <c r="K1" i="3"/>
  <c r="I66" i="2"/>
  <c r="D3" i="3"/>
  <c r="C4" i="3" s="1"/>
  <c r="J5" i="3"/>
  <c r="V5" i="1"/>
  <c r="J67" i="2"/>
  <c r="D2" i="3"/>
  <c r="B4" i="3" s="1"/>
  <c r="C2" i="3"/>
  <c r="B3" i="3" s="1"/>
  <c r="B66" i="2"/>
  <c r="B67" i="2" s="1"/>
  <c r="J6" i="3"/>
  <c r="D65" i="2"/>
  <c r="I5" i="3"/>
  <c r="F66" i="2"/>
  <c r="F67" i="2" s="1"/>
  <c r="A74" i="2"/>
  <c r="H65" i="2"/>
  <c r="J63" i="2" s="1"/>
  <c r="A75" i="2"/>
  <c r="H66" i="2"/>
  <c r="K63" i="2" s="1"/>
  <c r="H67" i="2"/>
  <c r="L63" i="2" s="1"/>
  <c r="A76" i="2"/>
  <c r="A73" i="2"/>
  <c r="H64" i="2"/>
  <c r="I63" i="2" s="1"/>
  <c r="H68" i="2"/>
  <c r="M63" i="2" s="1"/>
  <c r="A77" i="2"/>
  <c r="K68" i="2"/>
  <c r="I65" i="2"/>
  <c r="F5" i="3"/>
  <c r="E6" i="3" s="1"/>
  <c r="E2" i="3"/>
  <c r="B5" i="3" s="1"/>
  <c r="F6" i="3"/>
  <c r="B2" i="3"/>
  <c r="K6" i="3"/>
  <c r="I6" i="3"/>
  <c r="M1" i="3"/>
  <c r="B64" i="2"/>
  <c r="C64" i="2"/>
  <c r="C68" i="2" s="1"/>
  <c r="B74" i="2" s="1"/>
  <c r="D64" i="2"/>
  <c r="E64" i="2"/>
  <c r="F64" i="2"/>
  <c r="D66" i="2"/>
  <c r="D67" i="2" s="1"/>
  <c r="A5" i="3"/>
  <c r="H5" i="3" s="1"/>
  <c r="H51" i="3" s="1"/>
  <c r="J66" i="2"/>
  <c r="I3" i="3"/>
  <c r="K67" i="2"/>
  <c r="I68" i="2"/>
  <c r="E3" i="3"/>
  <c r="E5" i="3"/>
  <c r="F3" i="3"/>
  <c r="F2" i="3"/>
  <c r="B6" i="3" s="1"/>
  <c r="F65" i="2"/>
  <c r="K5" i="3"/>
  <c r="J4" i="3"/>
  <c r="L6" i="3"/>
  <c r="E66" i="2"/>
  <c r="E67" i="2" s="1"/>
  <c r="J68" i="2"/>
  <c r="I67" i="2"/>
  <c r="F4" i="3"/>
  <c r="D6" i="3" s="1"/>
  <c r="C3" i="3"/>
  <c r="E65" i="2"/>
  <c r="E68" i="2" l="1"/>
  <c r="B76" i="2" s="1"/>
  <c r="D68" i="2"/>
  <c r="B75" i="2" s="1"/>
  <c r="C10" i="3"/>
  <c r="C11" i="3" s="1"/>
  <c r="H49" i="3"/>
  <c r="L50" i="3"/>
  <c r="L49" i="3"/>
  <c r="L51" i="3"/>
  <c r="C77" i="2"/>
  <c r="F8" i="3"/>
  <c r="F12" i="3" s="1"/>
  <c r="F70" i="2"/>
  <c r="C73" i="2"/>
  <c r="B70" i="2"/>
  <c r="B8" i="3"/>
  <c r="B10" i="3"/>
  <c r="H50" i="3"/>
  <c r="D10" i="3"/>
  <c r="D11" i="3" s="1"/>
  <c r="F68" i="2"/>
  <c r="B77" i="2" s="1"/>
  <c r="C5" i="3"/>
  <c r="J51" i="3"/>
  <c r="J49" i="3"/>
  <c r="J50" i="3"/>
  <c r="C6" i="3"/>
  <c r="F10" i="3" s="1"/>
  <c r="F11" i="3" s="1"/>
  <c r="C76" i="2"/>
  <c r="E8" i="3"/>
  <c r="E12" i="3" s="1"/>
  <c r="E70" i="2"/>
  <c r="B68" i="2"/>
  <c r="B73" i="2" s="1"/>
  <c r="I49" i="3"/>
  <c r="I51" i="3"/>
  <c r="I50" i="3"/>
  <c r="C70" i="2"/>
  <c r="C74" i="2"/>
  <c r="C8" i="3"/>
  <c r="C12" i="3" s="1"/>
  <c r="K49" i="3"/>
  <c r="K51" i="3"/>
  <c r="K50" i="3"/>
  <c r="D8" i="3"/>
  <c r="D12" i="3" s="1"/>
  <c r="C75" i="2"/>
  <c r="D70" i="2"/>
  <c r="C51" i="3" l="1"/>
  <c r="C49" i="3"/>
  <c r="F49" i="3"/>
  <c r="B12" i="3"/>
  <c r="C50" i="3"/>
  <c r="F51" i="3"/>
  <c r="E10" i="3"/>
  <c r="G10" i="3" s="1"/>
  <c r="F50" i="3"/>
  <c r="B11" i="3"/>
  <c r="B49" i="3" s="1"/>
  <c r="B50" i="3" l="1"/>
  <c r="E11" i="3"/>
  <c r="E49" i="3" s="1"/>
  <c r="G12" i="3"/>
  <c r="G51" i="3" s="1"/>
  <c r="D16" i="3"/>
  <c r="D17" i="3" s="1"/>
  <c r="D14" i="3"/>
  <c r="B51" i="3"/>
  <c r="G49" i="3" l="1"/>
  <c r="G50" i="3"/>
  <c r="D15" i="3"/>
  <c r="D50" i="3" s="1"/>
  <c r="E50" i="3"/>
  <c r="E51" i="3"/>
  <c r="D51" i="3" l="1"/>
  <c r="D49" i="3"/>
</calcChain>
</file>

<file path=xl/sharedStrings.xml><?xml version="1.0" encoding="utf-8"?>
<sst xmlns="http://schemas.openxmlformats.org/spreadsheetml/2006/main" count="43" uniqueCount="26">
  <si>
    <t>Data</t>
  </si>
  <si>
    <t>Média</t>
  </si>
  <si>
    <t>Variância</t>
  </si>
  <si>
    <t>Desvio</t>
  </si>
  <si>
    <t>Retorno Esperado</t>
  </si>
  <si>
    <t>Variancia Carteira</t>
  </si>
  <si>
    <t>Part. Carteira</t>
  </si>
  <si>
    <t>Retorno Efetivo</t>
  </si>
  <si>
    <t>Retorno da Carteira</t>
  </si>
  <si>
    <t>Retorno Dia</t>
  </si>
  <si>
    <t>Equivalencia</t>
  </si>
  <si>
    <t>Retorno</t>
  </si>
  <si>
    <t>Risco</t>
  </si>
  <si>
    <t>Média Mês</t>
  </si>
  <si>
    <t>Correlação</t>
  </si>
  <si>
    <t>Desvio-padrão</t>
  </si>
  <si>
    <t>Correlação Preços</t>
  </si>
  <si>
    <t>Correlação Retornos</t>
  </si>
  <si>
    <t>C.V.</t>
  </si>
  <si>
    <t>Desvio/100</t>
  </si>
  <si>
    <t>MATRIZ DE CORRELAÇÃO ENTRE ATIVOS</t>
  </si>
  <si>
    <t>elet6</t>
  </si>
  <si>
    <t>itsa4</t>
  </si>
  <si>
    <t>rent3</t>
  </si>
  <si>
    <t>iwsa3</t>
  </si>
  <si>
    <t>brfs3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</si>
</sst>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ucida Console"/>
      <family val="3"/>
    </font>
    <font>
      <sz val="10"/>
      <name val="Lucida Console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2FEFF"/>
        <bgColor indexed="64"/>
      </patternFill>
    </fill>
    <fill>
      <patternFill patternType="solid">
        <fgColor rgb="FF800000"/>
        <bgColor theme="6" tint="-0.249977111117893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6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19" fillId="0" borderId="0" xfId="0" applyFont="1"/>
    <xf numFmtId="0" fontId="0" fillId="33" borderId="0" xfId="0" applyFill="1"/>
    <xf numFmtId="0" fontId="22" fillId="0" borderId="0" xfId="0" applyFont="1" applyAlignment="1">
      <alignment horizontal="center"/>
    </xf>
    <xf numFmtId="0" fontId="0" fillId="34" borderId="0" xfId="0" applyFill="1"/>
    <xf numFmtId="0" fontId="0" fillId="35" borderId="10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0" xfId="0" applyFill="1"/>
    <xf numFmtId="0" fontId="0" fillId="35" borderId="14" xfId="0" applyFill="1" applyBorder="1"/>
    <xf numFmtId="0" fontId="0" fillId="35" borderId="0" xfId="0" applyFill="1" applyAlignment="1">
      <alignment horizontal="right"/>
    </xf>
    <xf numFmtId="0" fontId="0" fillId="35" borderId="15" xfId="0" applyFill="1" applyBorder="1"/>
    <xf numFmtId="0" fontId="0" fillId="35" borderId="16" xfId="0" applyFill="1" applyBorder="1" applyAlignment="1">
      <alignment horizontal="right"/>
    </xf>
    <xf numFmtId="0" fontId="0" fillId="35" borderId="16" xfId="0" applyFill="1" applyBorder="1"/>
    <xf numFmtId="0" fontId="0" fillId="35" borderId="17" xfId="0" applyFill="1" applyBorder="1"/>
    <xf numFmtId="0" fontId="16" fillId="35" borderId="11" xfId="0" applyFont="1" applyFill="1" applyBorder="1"/>
    <xf numFmtId="2" fontId="16" fillId="0" borderId="0" xfId="0" applyNumberFormat="1" applyFont="1"/>
    <xf numFmtId="2" fontId="0" fillId="0" borderId="0" xfId="0" applyNumberFormat="1"/>
    <xf numFmtId="14" fontId="0" fillId="33" borderId="0" xfId="0" applyNumberFormat="1" applyFill="1"/>
    <xf numFmtId="164" fontId="0" fillId="0" borderId="0" xfId="0" applyNumberFormat="1"/>
    <xf numFmtId="14" fontId="16" fillId="36" borderId="0" xfId="0" applyNumberFormat="1" applyFont="1" applyFill="1"/>
    <xf numFmtId="0" fontId="16" fillId="36" borderId="0" xfId="0" applyFont="1" applyFill="1"/>
    <xf numFmtId="0" fontId="0" fillId="0" borderId="18" xfId="0" applyBorder="1"/>
    <xf numFmtId="0" fontId="24" fillId="0" borderId="19" xfId="0" applyFont="1" applyBorder="1" applyAlignment="1">
      <alignment horizontal="center"/>
    </xf>
    <xf numFmtId="10" fontId="0" fillId="0" borderId="0" xfId="0" applyNumberFormat="1"/>
    <xf numFmtId="0" fontId="0" fillId="37" borderId="0" xfId="0" applyFill="1"/>
    <xf numFmtId="0" fontId="0" fillId="37" borderId="23" xfId="0" applyFill="1" applyBorder="1"/>
    <xf numFmtId="0" fontId="25" fillId="37" borderId="23" xfId="0" applyFont="1" applyFill="1" applyBorder="1"/>
    <xf numFmtId="0" fontId="0" fillId="37" borderId="24" xfId="0" applyFill="1" applyBorder="1"/>
    <xf numFmtId="14" fontId="0" fillId="37" borderId="20" xfId="0" applyNumberFormat="1" applyFill="1" applyBorder="1"/>
    <xf numFmtId="0" fontId="16" fillId="37" borderId="21" xfId="0" applyFont="1" applyFill="1" applyBorder="1" applyAlignment="1">
      <alignment horizontal="center"/>
    </xf>
    <xf numFmtId="0" fontId="16" fillId="37" borderId="22" xfId="0" applyFont="1" applyFill="1" applyBorder="1" applyAlignment="1">
      <alignment horizontal="center"/>
    </xf>
    <xf numFmtId="0" fontId="16" fillId="37" borderId="25" xfId="0" applyFont="1" applyFill="1" applyBorder="1"/>
    <xf numFmtId="2" fontId="16" fillId="37" borderId="26" xfId="0" applyNumberFormat="1" applyFont="1" applyFill="1" applyBorder="1"/>
    <xf numFmtId="2" fontId="16" fillId="37" borderId="27" xfId="0" applyNumberFormat="1" applyFont="1" applyFill="1" applyBorder="1"/>
    <xf numFmtId="0" fontId="14" fillId="37" borderId="23" xfId="0" applyFont="1" applyFill="1" applyBorder="1"/>
    <xf numFmtId="0" fontId="14" fillId="37" borderId="0" xfId="0" applyFont="1" applyFill="1"/>
    <xf numFmtId="0" fontId="14" fillId="37" borderId="24" xfId="0" applyFont="1" applyFill="1" applyBorder="1"/>
    <xf numFmtId="0" fontId="25" fillId="37" borderId="0" xfId="0" applyFont="1" applyFill="1"/>
    <xf numFmtId="0" fontId="25" fillId="37" borderId="24" xfId="0" applyFont="1" applyFill="1" applyBorder="1"/>
    <xf numFmtId="0" fontId="0" fillId="38" borderId="0" xfId="0" applyFill="1"/>
    <xf numFmtId="0" fontId="0" fillId="39" borderId="0" xfId="0" applyFill="1"/>
    <xf numFmtId="0" fontId="18" fillId="33" borderId="0" xfId="0" applyFont="1" applyFill="1"/>
    <xf numFmtId="2" fontId="18" fillId="33" borderId="0" xfId="0" applyNumberFormat="1" applyFont="1" applyFill="1"/>
    <xf numFmtId="0" fontId="23" fillId="0" borderId="0" xfId="0" applyFont="1" applyAlignment="1">
      <alignment horizontal="center"/>
    </xf>
    <xf numFmtId="0" fontId="28" fillId="40" borderId="0" xfId="0" applyFont="1" applyFill="1"/>
    <xf numFmtId="164" fontId="28" fillId="40" borderId="0" xfId="0" applyNumberFormat="1" applyFont="1" applyFill="1"/>
    <xf numFmtId="0" fontId="20" fillId="0" borderId="0" xfId="0" applyFont="1"/>
    <xf numFmtId="0" fontId="21" fillId="0" borderId="0" xfId="0" applyFont="1"/>
    <xf numFmtId="0" fontId="0" fillId="0" borderId="16" xfId="0" applyBorder="1"/>
    <xf numFmtId="0" fontId="18" fillId="0" borderId="0" xfId="0" applyFont="1"/>
    <xf numFmtId="0" fontId="0" fillId="0" borderId="16" xfId="0" applyBorder="1" applyAlignment="1">
      <alignment horizontal="center"/>
    </xf>
    <xf numFmtId="14" fontId="30" fillId="0" borderId="0" xfId="0" applyNumberFormat="1" applyFont="1" applyAlignment="1">
      <alignment vertical="center"/>
    </xf>
    <xf numFmtId="14" fontId="31" fillId="37" borderId="0" xfId="0" applyNumberFormat="1" applyFont="1" applyFill="1" applyAlignment="1">
      <alignment vertical="center"/>
    </xf>
    <xf numFmtId="2" fontId="25" fillId="37" borderId="0" xfId="0" applyNumberFormat="1" applyFont="1" applyFill="1"/>
    <xf numFmtId="0" fontId="0" fillId="0" borderId="0" xfId="0" applyNumberFormat="1"/>
    <xf numFmtId="0" fontId="0" fillId="41" borderId="0" xfId="0" applyFill="1"/>
    <xf numFmtId="0" fontId="0" fillId="41" borderId="0" xfId="0" applyNumberFormat="1" applyFill="1"/>
  </cellXfs>
  <cellStyles count="150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" xfId="130" builtinId="8" hidden="1"/>
    <cellStyle name="Hiperlink" xfId="132" builtinId="8" hidden="1"/>
    <cellStyle name="Hiperlink" xfId="134" builtinId="8" hidden="1"/>
    <cellStyle name="Hiperlink" xfId="136" builtinId="8" hidden="1"/>
    <cellStyle name="Hiperlink" xfId="138" builtinId="8" hidden="1"/>
    <cellStyle name="Hiperlink" xfId="140" builtinId="8" hidden="1"/>
    <cellStyle name="Hiperlink" xfId="142" builtinId="8" hidden="1"/>
    <cellStyle name="Hiperlink" xfId="144" builtinId="8" hidden="1"/>
    <cellStyle name="Hiperlink" xfId="146" builtinId="8" hidden="1"/>
    <cellStyle name="Hiperlink" xfId="148" builtinId="8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Hiperlink Visitado" xfId="131" builtinId="9" hidden="1"/>
    <cellStyle name="Hiperlink Visitado" xfId="133" builtinId="9" hidden="1"/>
    <cellStyle name="Hiperlink Visitado" xfId="135" builtinId="9" hidden="1"/>
    <cellStyle name="Hiperlink Visitado" xfId="137" builtinId="9" hidden="1"/>
    <cellStyle name="Hiperlink Visitado" xfId="139" builtinId="9" hidden="1"/>
    <cellStyle name="Hiperlink Visitado" xfId="141" builtinId="9" hidden="1"/>
    <cellStyle name="Hiperlink Visitado" xfId="143" builtinId="9" hidden="1"/>
    <cellStyle name="Hiperlink Visitado" xfId="145" builtinId="9" hidden="1"/>
    <cellStyle name="Hiperlink Visitado" xfId="147" builtinId="9" hidden="1"/>
    <cellStyle name="Hiperlink Visitado" xfId="149" builtinId="9" hidde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0000FF"/>
      <color rgb="FFBD676E"/>
      <color rgb="FF3FDBFF"/>
      <color rgb="FFFFFFCC"/>
      <color rgb="FF66FF33"/>
      <color rgb="FFF5F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3848336525501"/>
          <c:y val="0.227525816914807"/>
          <c:w val="0.85565963298247505"/>
          <c:h val="0.690363442560945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Retorno!$C$72</c:f>
              <c:strCache>
                <c:ptCount val="1"/>
                <c:pt idx="0">
                  <c:v>Retorno</c:v>
                </c:pt>
              </c:strCache>
            </c:strRef>
          </c:tx>
          <c:spPr>
            <a:solidFill>
              <a:srgbClr val="3FDBFF"/>
            </a:solidFill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Retorno!$A$73:$A$77</c:f>
              <c:strCache>
                <c:ptCount val="5"/>
                <c:pt idx="0">
                  <c:v>elet6</c:v>
                </c:pt>
                <c:pt idx="1">
                  <c:v>itsa4</c:v>
                </c:pt>
                <c:pt idx="2">
                  <c:v>rent3</c:v>
                </c:pt>
                <c:pt idx="3">
                  <c:v>iwsa3</c:v>
                </c:pt>
                <c:pt idx="4">
                  <c:v>brfs3</c:v>
                </c:pt>
              </c:strCache>
            </c:strRef>
          </c:cat>
          <c:val>
            <c:numRef>
              <c:f>Retorno!$C$73:$C$77</c:f>
              <c:numCache>
                <c:formatCode>General</c:formatCode>
                <c:ptCount val="5"/>
                <c:pt idx="0">
                  <c:v>-1.8817650515772184E-2</c:v>
                </c:pt>
                <c:pt idx="1">
                  <c:v>0.21393543102075943</c:v>
                </c:pt>
                <c:pt idx="2">
                  <c:v>0.2446350001518667</c:v>
                </c:pt>
                <c:pt idx="3">
                  <c:v>0.68514294698649336</c:v>
                </c:pt>
                <c:pt idx="4">
                  <c:v>-2.0318907728762284E-2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5-EE4C-B27B-7772850E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062432"/>
        <c:axId val="-158060384"/>
      </c:barChart>
      <c:catAx>
        <c:axId val="-1580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8060384"/>
        <c:crosses val="autoZero"/>
        <c:auto val="1"/>
        <c:lblAlgn val="ctr"/>
        <c:lblOffset val="100"/>
        <c:noMultiLvlLbl val="0"/>
      </c:catAx>
      <c:valAx>
        <c:axId val="-15806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58062432"/>
        <c:crosses val="autoZero"/>
        <c:crossBetween val="between"/>
      </c:valAx>
      <c:spPr>
        <a:ln>
          <a:gradFill flip="none" rotWithShape="1">
            <a:gsLst>
              <a:gs pos="0">
                <a:schemeClr val="bg1">
                  <a:lumMod val="85000"/>
                </a:schemeClr>
              </a:gs>
              <a:gs pos="100000">
                <a:srgbClr val="FFFFFF"/>
              </a:gs>
            </a:gsLst>
            <a:lin ang="0" scaled="1"/>
            <a:tileRect/>
          </a:gradFill>
        </a:ln>
      </c:spPr>
    </c:plotArea>
    <c:plotVisOnly val="1"/>
    <c:dispBlanksAs val="gap"/>
    <c:showDLblsOverMax val="0"/>
  </c:chart>
  <c:spPr>
    <a:effectLst>
      <a:glow rad="101600">
        <a:schemeClr val="accent5">
          <a:lumMod val="20000"/>
          <a:lumOff val="80000"/>
          <a:alpha val="75000"/>
        </a:schemeClr>
      </a:glow>
    </a:effectLst>
  </c:spPr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Precos!$Q$3:$Q$61</c:f>
              <c:numCache>
                <c:formatCode>General</c:formatCode>
                <c:ptCount val="59"/>
                <c:pt idx="0">
                  <c:v>-0.13519603424966276</c:v>
                </c:pt>
                <c:pt idx="1">
                  <c:v>1.0830324909747224</c:v>
                </c:pt>
                <c:pt idx="2">
                  <c:v>-1.7857142857142794</c:v>
                </c:pt>
                <c:pt idx="3">
                  <c:v>-0.4090909090909034</c:v>
                </c:pt>
                <c:pt idx="4">
                  <c:v>9.128251939753973E-2</c:v>
                </c:pt>
                <c:pt idx="5">
                  <c:v>1.7555859553123554</c:v>
                </c:pt>
                <c:pt idx="6">
                  <c:v>1.1203226529240329</c:v>
                </c:pt>
                <c:pt idx="7">
                  <c:v>-0.64258807888322167</c:v>
                </c:pt>
                <c:pt idx="8">
                  <c:v>1.605709188224802</c:v>
                </c:pt>
                <c:pt idx="9">
                  <c:v>-0.65847234416155365</c:v>
                </c:pt>
                <c:pt idx="10">
                  <c:v>-1.9885108263367202</c:v>
                </c:pt>
                <c:pt idx="11">
                  <c:v>2.7953110910730494</c:v>
                </c:pt>
                <c:pt idx="12">
                  <c:v>-0.48245614035087314</c:v>
                </c:pt>
                <c:pt idx="13">
                  <c:v>1.4764213309828023</c:v>
                </c:pt>
                <c:pt idx="14">
                  <c:v>2.9098805646037063</c:v>
                </c:pt>
                <c:pt idx="15">
                  <c:v>-0.42202996412745719</c:v>
                </c:pt>
                <c:pt idx="16">
                  <c:v>0.46620046620047262</c:v>
                </c:pt>
                <c:pt idx="17">
                  <c:v>0.50622231596710865</c:v>
                </c:pt>
                <c:pt idx="18">
                  <c:v>1.2172088142707205</c:v>
                </c:pt>
                <c:pt idx="19">
                  <c:v>-0.53908355795148077</c:v>
                </c:pt>
                <c:pt idx="20">
                  <c:v>-1.6260162601625994</c:v>
                </c:pt>
                <c:pt idx="21">
                  <c:v>0.12714558169104606</c:v>
                </c:pt>
                <c:pt idx="22">
                  <c:v>-0.59259259259260011</c:v>
                </c:pt>
                <c:pt idx="23">
                  <c:v>1.298701298701288</c:v>
                </c:pt>
                <c:pt idx="24">
                  <c:v>0.69356872635559785</c:v>
                </c:pt>
                <c:pt idx="25">
                  <c:v>-0.81402629931119908</c:v>
                </c:pt>
                <c:pt idx="26">
                  <c:v>0.61026936026935541</c:v>
                </c:pt>
                <c:pt idx="27">
                  <c:v>-0.37649027400125101</c:v>
                </c:pt>
                <c:pt idx="28">
                  <c:v>-3.1282804954860466</c:v>
                </c:pt>
                <c:pt idx="29">
                  <c:v>0.45513654096229761</c:v>
                </c:pt>
                <c:pt idx="30">
                  <c:v>1.0571736785329078</c:v>
                </c:pt>
                <c:pt idx="31">
                  <c:v>-0.44833475661827382</c:v>
                </c:pt>
                <c:pt idx="32">
                  <c:v>-0.98648938451640911</c:v>
                </c:pt>
                <c:pt idx="33">
                  <c:v>-6.4977257959719648E-2</c:v>
                </c:pt>
                <c:pt idx="34">
                  <c:v>0.84525357607281304</c:v>
                </c:pt>
                <c:pt idx="35">
                  <c:v>0.27938964109175402</c:v>
                </c:pt>
                <c:pt idx="36">
                  <c:v>1.1144449207029616</c:v>
                </c:pt>
                <c:pt idx="37">
                  <c:v>-1.0597710894446832</c:v>
                </c:pt>
                <c:pt idx="38">
                  <c:v>1.4138817480719768</c:v>
                </c:pt>
                <c:pt idx="39">
                  <c:v>-0.78158005914661377</c:v>
                </c:pt>
                <c:pt idx="40">
                  <c:v>-0.7877368533106166</c:v>
                </c:pt>
                <c:pt idx="41">
                  <c:v>0.40772532188839694</c:v>
                </c:pt>
                <c:pt idx="42">
                  <c:v>-0.61979055353708068</c:v>
                </c:pt>
                <c:pt idx="43">
                  <c:v>-0.75268817204301453</c:v>
                </c:pt>
                <c:pt idx="44">
                  <c:v>0</c:v>
                </c:pt>
                <c:pt idx="45">
                  <c:v>-0.9750812567713929</c:v>
                </c:pt>
                <c:pt idx="46">
                  <c:v>1.3785557986870867</c:v>
                </c:pt>
                <c:pt idx="47">
                  <c:v>-0.51802287934382685</c:v>
                </c:pt>
                <c:pt idx="48">
                  <c:v>0</c:v>
                </c:pt>
                <c:pt idx="49">
                  <c:v>-0.86786721631592068</c:v>
                </c:pt>
                <c:pt idx="50">
                  <c:v>1.6414970453053179</c:v>
                </c:pt>
                <c:pt idx="51">
                  <c:v>-0.60292850990525393</c:v>
                </c:pt>
                <c:pt idx="52">
                  <c:v>-2.2746967071057167</c:v>
                </c:pt>
                <c:pt idx="53">
                  <c:v>-2.2389714032365338</c:v>
                </c:pt>
                <c:pt idx="54">
                  <c:v>0.72562358276644368</c:v>
                </c:pt>
                <c:pt idx="55">
                  <c:v>9.0049527239988159E-2</c:v>
                </c:pt>
                <c:pt idx="56">
                  <c:v>-1.3495276653171406</c:v>
                </c:pt>
                <c:pt idx="57">
                  <c:v>0.29639762881896736</c:v>
                </c:pt>
                <c:pt idx="58">
                  <c:v>-0.22732439190725762</c:v>
                </c:pt>
              </c:numCache>
            </c:numRef>
          </c:xVal>
          <c:yVal>
            <c:numRef>
              <c:f>Precos!$R$3:$R$61</c:f>
              <c:numCache>
                <c:formatCode>General</c:formatCode>
                <c:ptCount val="59"/>
                <c:pt idx="0">
                  <c:v>0.10593220338983578</c:v>
                </c:pt>
                <c:pt idx="1">
                  <c:v>1.7989417989418</c:v>
                </c:pt>
                <c:pt idx="2">
                  <c:v>-2.9106029106028997</c:v>
                </c:pt>
                <c:pt idx="3">
                  <c:v>0.64239828693790635</c:v>
                </c:pt>
                <c:pt idx="4">
                  <c:v>-0.21276595744680327</c:v>
                </c:pt>
                <c:pt idx="5">
                  <c:v>2.3454157782515805</c:v>
                </c:pt>
                <c:pt idx="6">
                  <c:v>-0.52083333333332593</c:v>
                </c:pt>
                <c:pt idx="7">
                  <c:v>1.0471204188481575</c:v>
                </c:pt>
                <c:pt idx="8">
                  <c:v>1.3471502590673534</c:v>
                </c:pt>
                <c:pt idx="9">
                  <c:v>1.3292433537832382</c:v>
                </c:pt>
                <c:pt idx="10">
                  <c:v>-0.20181634712411745</c:v>
                </c:pt>
                <c:pt idx="11">
                  <c:v>0.60667340748228327</c:v>
                </c:pt>
                <c:pt idx="12">
                  <c:v>2.2110552763819236</c:v>
                </c:pt>
                <c:pt idx="13">
                  <c:v>1.6715830875122961</c:v>
                </c:pt>
                <c:pt idx="14">
                  <c:v>2.1276595744680993</c:v>
                </c:pt>
                <c:pt idx="15">
                  <c:v>9.4696969696972388E-2</c:v>
                </c:pt>
                <c:pt idx="16">
                  <c:v>0.56764427625355385</c:v>
                </c:pt>
                <c:pt idx="17">
                  <c:v>0</c:v>
                </c:pt>
                <c:pt idx="18">
                  <c:v>0.65851364063969076</c:v>
                </c:pt>
                <c:pt idx="19">
                  <c:v>-1.5887850467289688</c:v>
                </c:pt>
                <c:pt idx="20">
                  <c:v>-0.47483380816712994</c:v>
                </c:pt>
                <c:pt idx="21">
                  <c:v>-0.28625954198474579</c:v>
                </c:pt>
                <c:pt idx="22">
                  <c:v>0.8612440191387627</c:v>
                </c:pt>
                <c:pt idx="23">
                  <c:v>0.56925996204935103</c:v>
                </c:pt>
                <c:pt idx="24">
                  <c:v>4.2452830188679291</c:v>
                </c:pt>
                <c:pt idx="25">
                  <c:v>-2.2624434389140302</c:v>
                </c:pt>
                <c:pt idx="26">
                  <c:v>1.5740740740740833</c:v>
                </c:pt>
                <c:pt idx="27">
                  <c:v>0.27347310847765094</c:v>
                </c:pt>
                <c:pt idx="28">
                  <c:v>1.2727272727272698</c:v>
                </c:pt>
                <c:pt idx="29">
                  <c:v>0.71813285457809073</c:v>
                </c:pt>
                <c:pt idx="30">
                  <c:v>1.0695187165775222</c:v>
                </c:pt>
                <c:pt idx="31">
                  <c:v>0.17636684303350414</c:v>
                </c:pt>
                <c:pt idx="32">
                  <c:v>-1.4964788732394374</c:v>
                </c:pt>
                <c:pt idx="33">
                  <c:v>-1.2511170688114248</c:v>
                </c:pt>
                <c:pt idx="34">
                  <c:v>0.81447963800904688</c:v>
                </c:pt>
                <c:pt idx="35">
                  <c:v>0.4488330341112956</c:v>
                </c:pt>
                <c:pt idx="36">
                  <c:v>0.8936550491510209</c:v>
                </c:pt>
                <c:pt idx="37">
                  <c:v>-1.0628875110717417</c:v>
                </c:pt>
                <c:pt idx="38">
                  <c:v>-0.71620411817368002</c:v>
                </c:pt>
                <c:pt idx="39">
                  <c:v>-0.18034265103696878</c:v>
                </c:pt>
                <c:pt idx="40">
                  <c:v>-0.63233965672990777</c:v>
                </c:pt>
                <c:pt idx="41">
                  <c:v>-0.18181818181818299</c:v>
                </c:pt>
                <c:pt idx="42">
                  <c:v>-0.2732240437158584</c:v>
                </c:pt>
                <c:pt idx="43">
                  <c:v>-1.0958904109588996</c:v>
                </c:pt>
                <c:pt idx="44">
                  <c:v>-0.18467220683286989</c:v>
                </c:pt>
                <c:pt idx="45">
                  <c:v>-0.27752081406106077</c:v>
                </c:pt>
                <c:pt idx="46">
                  <c:v>-0.74211502782931538</c:v>
                </c:pt>
                <c:pt idx="47">
                  <c:v>0.93457943925234765</c:v>
                </c:pt>
                <c:pt idx="48">
                  <c:v>0.18518518518517713</c:v>
                </c:pt>
                <c:pt idx="49">
                  <c:v>-1.0166358595193992</c:v>
                </c:pt>
                <c:pt idx="50">
                  <c:v>1.3071895424836555</c:v>
                </c:pt>
                <c:pt idx="51">
                  <c:v>0.46082949308756671</c:v>
                </c:pt>
                <c:pt idx="52">
                  <c:v>-0.18348623853210455</c:v>
                </c:pt>
                <c:pt idx="53">
                  <c:v>-0.64338235294117974</c:v>
                </c:pt>
                <c:pt idx="54">
                  <c:v>-1.3876040703052817</c:v>
                </c:pt>
                <c:pt idx="55">
                  <c:v>2.157598499061919</c:v>
                </c:pt>
                <c:pt idx="56">
                  <c:v>-1.377410468319562</c:v>
                </c:pt>
                <c:pt idx="57">
                  <c:v>0</c:v>
                </c:pt>
                <c:pt idx="58">
                  <c:v>-0.27932960893853886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5-2346-969E-C787ED25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29856"/>
        <c:axId val="-158027536"/>
      </c:scatterChart>
      <c:valAx>
        <c:axId val="-1580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8027536"/>
        <c:crosses val="autoZero"/>
        <c:crossBetween val="midCat"/>
      </c:valAx>
      <c:valAx>
        <c:axId val="-1580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802985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70</xdr:row>
      <xdr:rowOff>136525</xdr:rowOff>
    </xdr:from>
    <xdr:to>
      <xdr:col>8</xdr:col>
      <xdr:colOff>501650</xdr:colOff>
      <xdr:row>83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4063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zoomScaleNormal="100" zoomScalePageLayoutView="280" workbookViewId="0">
      <selection activeCell="F2" sqref="F2:F61"/>
    </sheetView>
  </sheetViews>
  <sheetFormatPr defaultColWidth="8.85546875" defaultRowHeight="15" x14ac:dyDescent="0.25"/>
  <cols>
    <col min="1" max="1" width="12.140625" customWidth="1"/>
    <col min="7" max="8" width="3.7109375" customWidth="1"/>
    <col min="9" max="9" width="13.28515625" customWidth="1"/>
    <col min="11" max="11" width="9.85546875" customWidth="1"/>
    <col min="12" max="13" width="11.28515625" customWidth="1"/>
    <col min="14" max="14" width="10.140625" customWidth="1"/>
    <col min="15" max="15" width="4.7109375" style="60" customWidth="1"/>
    <col min="16" max="16" width="14.5703125" customWidth="1"/>
    <col min="17" max="17" width="11.42578125" customWidth="1"/>
    <col min="19" max="19" width="12.42578125" customWidth="1"/>
    <col min="20" max="20" width="13.85546875" customWidth="1"/>
    <col min="21" max="21" width="12.85546875" customWidth="1"/>
    <col min="22" max="22" width="25" customWidth="1"/>
  </cols>
  <sheetData>
    <row r="1" spans="1:22" ht="18.75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I1" s="5" t="s">
        <v>14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P1" s="5" t="s">
        <v>11</v>
      </c>
      <c r="Q1" t="str">
        <f>J1</f>
        <v>elet6</v>
      </c>
      <c r="R1" t="str">
        <f>K1</f>
        <v>itsa4</v>
      </c>
      <c r="S1" t="str">
        <f>L1</f>
        <v>rent3</v>
      </c>
      <c r="T1" t="str">
        <f>M1</f>
        <v>iwsa3</v>
      </c>
      <c r="U1" t="str">
        <f>N1</f>
        <v>brfs3</v>
      </c>
      <c r="V1" s="7" t="s">
        <v>16</v>
      </c>
    </row>
    <row r="2" spans="1:22" x14ac:dyDescent="0.25">
      <c r="A2" s="56">
        <v>45748</v>
      </c>
      <c r="B2" s="59">
        <v>44.38</v>
      </c>
      <c r="C2" s="59">
        <v>9.44</v>
      </c>
      <c r="D2" s="59">
        <v>35.1</v>
      </c>
      <c r="E2" s="59">
        <v>2.71</v>
      </c>
      <c r="F2" s="59">
        <v>20.14</v>
      </c>
      <c r="G2" s="8">
        <v>1</v>
      </c>
      <c r="H2" s="60"/>
      <c r="I2" s="4">
        <f t="shared" ref="I2:I33" si="0">A2</f>
        <v>45748</v>
      </c>
      <c r="J2" s="59">
        <v>44.38</v>
      </c>
      <c r="K2" s="59">
        <v>9.44</v>
      </c>
      <c r="L2" s="59">
        <v>35.1</v>
      </c>
      <c r="M2" s="59">
        <v>2.71</v>
      </c>
      <c r="N2" s="59">
        <v>20.14</v>
      </c>
      <c r="O2" s="61"/>
      <c r="P2" s="4">
        <f t="shared" ref="P2:P33" si="1">A2</f>
        <v>45748</v>
      </c>
      <c r="V2">
        <f>CORREL(J2:J61,K2:K61)</f>
        <v>0.57022209094846477</v>
      </c>
    </row>
    <row r="3" spans="1:22" x14ac:dyDescent="0.25">
      <c r="A3" s="56">
        <v>45749</v>
      </c>
      <c r="B3" s="59">
        <v>44.32</v>
      </c>
      <c r="C3" s="59">
        <v>9.4499999999999993</v>
      </c>
      <c r="D3" s="59">
        <v>36.450000000000003</v>
      </c>
      <c r="E3" s="59">
        <v>2.71</v>
      </c>
      <c r="F3" s="59">
        <v>19.8</v>
      </c>
      <c r="G3" s="8">
        <v>2</v>
      </c>
      <c r="H3" s="8"/>
      <c r="I3" s="4">
        <f t="shared" si="0"/>
        <v>45749</v>
      </c>
      <c r="J3" s="59">
        <v>44.32</v>
      </c>
      <c r="K3" s="59">
        <v>9.4499999999999993</v>
      </c>
      <c r="L3" s="59">
        <v>36.450000000000003</v>
      </c>
      <c r="M3" s="59">
        <v>2.71</v>
      </c>
      <c r="N3" s="59">
        <v>19.8</v>
      </c>
      <c r="O3" s="61"/>
      <c r="P3" s="4">
        <f t="shared" si="1"/>
        <v>45749</v>
      </c>
      <c r="Q3">
        <f>((J3/J2)-1)*100</f>
        <v>-0.13519603424966276</v>
      </c>
      <c r="R3">
        <f>((K3/K2)-1)*100</f>
        <v>0.10593220338983578</v>
      </c>
      <c r="S3">
        <f>((L3/L2)-1)*100</f>
        <v>3.8461538461538547</v>
      </c>
      <c r="T3">
        <f>((M3/M2)-1)*100</f>
        <v>0</v>
      </c>
      <c r="U3">
        <f>((N3/N2)-1)*100</f>
        <v>-1.688182720953324</v>
      </c>
    </row>
    <row r="4" spans="1:22" ht="18.75" x14ac:dyDescent="0.3">
      <c r="A4" s="56">
        <v>45750</v>
      </c>
      <c r="B4" s="59">
        <v>44.8</v>
      </c>
      <c r="C4" s="59">
        <v>9.6199999999999992</v>
      </c>
      <c r="D4" s="59">
        <v>37.24</v>
      </c>
      <c r="E4" s="59">
        <v>2.73</v>
      </c>
      <c r="F4" s="59">
        <v>19.64</v>
      </c>
      <c r="G4" s="8">
        <v>3</v>
      </c>
      <c r="H4" s="8"/>
      <c r="I4" s="4">
        <f t="shared" si="0"/>
        <v>45750</v>
      </c>
      <c r="J4" s="59">
        <v>44.8</v>
      </c>
      <c r="K4" s="59">
        <v>9.6199999999999992</v>
      </c>
      <c r="L4" s="59">
        <v>37.24</v>
      </c>
      <c r="M4" s="59">
        <v>2.73</v>
      </c>
      <c r="N4" s="59">
        <v>19.64</v>
      </c>
      <c r="O4" s="61"/>
      <c r="P4" s="4">
        <f t="shared" si="1"/>
        <v>45750</v>
      </c>
      <c r="Q4">
        <f t="shared" ref="Q4:Q35" si="2">((J4/J3)-1)*100</f>
        <v>1.0830324909747224</v>
      </c>
      <c r="R4">
        <f t="shared" ref="R4:R35" si="3">((K4/K3)-1)*100</f>
        <v>1.7989417989418</v>
      </c>
      <c r="S4">
        <f t="shared" ref="S4:S61" si="4">((L4/L3)-1)*100</f>
        <v>2.1673525377229108</v>
      </c>
      <c r="T4">
        <f t="shared" ref="T4:T61" si="5">((M4/M3)-1)*100</f>
        <v>0.73800738007379074</v>
      </c>
      <c r="U4">
        <f t="shared" ref="U4:U61" si="6">((N4/N3)-1)*100</f>
        <v>-0.80808080808081328</v>
      </c>
      <c r="V4" s="7" t="s">
        <v>17</v>
      </c>
    </row>
    <row r="5" spans="1:22" x14ac:dyDescent="0.25">
      <c r="A5" s="56">
        <v>45751</v>
      </c>
      <c r="B5" s="59">
        <v>44</v>
      </c>
      <c r="C5" s="59">
        <v>9.34</v>
      </c>
      <c r="D5" s="59">
        <v>36.1</v>
      </c>
      <c r="E5" s="59">
        <v>2.58</v>
      </c>
      <c r="F5" s="59">
        <v>19.25</v>
      </c>
      <c r="G5" s="8">
        <v>4</v>
      </c>
      <c r="H5" s="8"/>
      <c r="I5" s="4">
        <f t="shared" si="0"/>
        <v>45751</v>
      </c>
      <c r="J5" s="59">
        <v>44</v>
      </c>
      <c r="K5" s="59">
        <v>9.34</v>
      </c>
      <c r="L5" s="59">
        <v>36.1</v>
      </c>
      <c r="M5" s="59">
        <v>2.58</v>
      </c>
      <c r="N5" s="59">
        <v>19.25</v>
      </c>
      <c r="O5" s="61"/>
      <c r="P5" s="4">
        <f t="shared" si="1"/>
        <v>45751</v>
      </c>
      <c r="Q5">
        <f t="shared" si="2"/>
        <v>-1.7857142857142794</v>
      </c>
      <c r="R5">
        <f t="shared" si="3"/>
        <v>-2.9106029106028997</v>
      </c>
      <c r="S5">
        <f t="shared" si="4"/>
        <v>-3.0612244897959218</v>
      </c>
      <c r="T5">
        <f t="shared" si="5"/>
        <v>-5.4945054945054856</v>
      </c>
      <c r="U5">
        <f t="shared" si="6"/>
        <v>-1.9857433808553981</v>
      </c>
      <c r="V5">
        <f>CORREL(Q3:Q61,R3:R61)</f>
        <v>0.42285896878171081</v>
      </c>
    </row>
    <row r="6" spans="1:22" x14ac:dyDescent="0.25">
      <c r="A6" s="56">
        <v>45754</v>
      </c>
      <c r="B6" s="59">
        <v>43.82</v>
      </c>
      <c r="C6" s="59">
        <v>9.4</v>
      </c>
      <c r="D6" s="59">
        <v>35.81</v>
      </c>
      <c r="E6" s="59">
        <v>2.62</v>
      </c>
      <c r="F6" s="59">
        <v>19.2</v>
      </c>
      <c r="G6" s="8">
        <v>5</v>
      </c>
      <c r="H6" s="8"/>
      <c r="I6" s="4">
        <f t="shared" si="0"/>
        <v>45754</v>
      </c>
      <c r="J6" s="59">
        <v>43.82</v>
      </c>
      <c r="K6" s="59">
        <v>9.4</v>
      </c>
      <c r="L6" s="59">
        <v>35.81</v>
      </c>
      <c r="M6" s="59">
        <v>2.62</v>
      </c>
      <c r="N6" s="59">
        <v>19.2</v>
      </c>
      <c r="O6" s="61"/>
      <c r="P6" s="4">
        <f t="shared" si="1"/>
        <v>45754</v>
      </c>
      <c r="Q6">
        <f t="shared" si="2"/>
        <v>-0.4090909090909034</v>
      </c>
      <c r="R6">
        <f t="shared" si="3"/>
        <v>0.64239828693790635</v>
      </c>
      <c r="S6">
        <f t="shared" si="4"/>
        <v>-0.80332409972299068</v>
      </c>
      <c r="T6">
        <f t="shared" si="5"/>
        <v>1.5503875968992276</v>
      </c>
      <c r="U6">
        <f t="shared" si="6"/>
        <v>-0.25974025974025983</v>
      </c>
    </row>
    <row r="7" spans="1:22" x14ac:dyDescent="0.25">
      <c r="A7" s="56">
        <v>45755</v>
      </c>
      <c r="B7" s="59">
        <v>43.86</v>
      </c>
      <c r="C7" s="59">
        <v>9.3800000000000008</v>
      </c>
      <c r="D7" s="59">
        <v>35.700000000000003</v>
      </c>
      <c r="E7" s="59">
        <v>2.69</v>
      </c>
      <c r="F7" s="59">
        <v>19.059999999999999</v>
      </c>
      <c r="G7" s="8">
        <v>6</v>
      </c>
      <c r="H7" s="8"/>
      <c r="I7" s="4">
        <f t="shared" si="0"/>
        <v>45755</v>
      </c>
      <c r="J7" s="59">
        <v>43.86</v>
      </c>
      <c r="K7" s="59">
        <v>9.3800000000000008</v>
      </c>
      <c r="L7" s="59">
        <v>35.700000000000003</v>
      </c>
      <c r="M7" s="59">
        <v>2.69</v>
      </c>
      <c r="N7" s="59">
        <v>19.059999999999999</v>
      </c>
      <c r="O7" s="61"/>
      <c r="P7" s="4">
        <f t="shared" si="1"/>
        <v>45755</v>
      </c>
      <c r="Q7">
        <f t="shared" si="2"/>
        <v>9.128251939753973E-2</v>
      </c>
      <c r="R7">
        <f t="shared" si="3"/>
        <v>-0.21276595744680327</v>
      </c>
      <c r="S7">
        <f t="shared" si="4"/>
        <v>-0.30717676626640378</v>
      </c>
      <c r="T7">
        <f t="shared" si="5"/>
        <v>2.6717557251908275</v>
      </c>
      <c r="U7">
        <f t="shared" si="6"/>
        <v>-0.72916666666666963</v>
      </c>
    </row>
    <row r="8" spans="1:22" x14ac:dyDescent="0.25">
      <c r="A8" s="56">
        <v>45756</v>
      </c>
      <c r="B8" s="59">
        <v>44.63</v>
      </c>
      <c r="C8" s="59">
        <v>9.6</v>
      </c>
      <c r="D8" s="59">
        <v>36.97</v>
      </c>
      <c r="E8" s="59">
        <v>2.84</v>
      </c>
      <c r="F8" s="59">
        <v>20.56</v>
      </c>
      <c r="G8" s="8">
        <v>7</v>
      </c>
      <c r="H8" s="8"/>
      <c r="I8" s="4">
        <f t="shared" si="0"/>
        <v>45756</v>
      </c>
      <c r="J8" s="59">
        <v>44.63</v>
      </c>
      <c r="K8" s="59">
        <v>9.6</v>
      </c>
      <c r="L8" s="59">
        <v>36.97</v>
      </c>
      <c r="M8" s="59">
        <v>2.84</v>
      </c>
      <c r="N8" s="59">
        <v>20.56</v>
      </c>
      <c r="O8" s="61"/>
      <c r="P8" s="4">
        <f t="shared" si="1"/>
        <v>45756</v>
      </c>
      <c r="Q8">
        <f t="shared" si="2"/>
        <v>1.7555859553123554</v>
      </c>
      <c r="R8">
        <f t="shared" si="3"/>
        <v>2.3454157782515805</v>
      </c>
      <c r="S8">
        <f t="shared" si="4"/>
        <v>3.5574229691876624</v>
      </c>
      <c r="T8">
        <f t="shared" si="5"/>
        <v>5.5762081784386686</v>
      </c>
      <c r="U8">
        <f t="shared" si="6"/>
        <v>7.8698845750262425</v>
      </c>
    </row>
    <row r="9" spans="1:22" x14ac:dyDescent="0.25">
      <c r="A9" s="56">
        <v>45757</v>
      </c>
      <c r="B9" s="59">
        <v>45.13</v>
      </c>
      <c r="C9" s="59">
        <v>9.5500000000000007</v>
      </c>
      <c r="D9" s="59">
        <v>37.4</v>
      </c>
      <c r="E9" s="59">
        <v>2.97</v>
      </c>
      <c r="F9" s="59">
        <v>20.350000000000001</v>
      </c>
      <c r="G9" s="8">
        <v>8</v>
      </c>
      <c r="H9" s="8"/>
      <c r="I9" s="4">
        <f t="shared" si="0"/>
        <v>45757</v>
      </c>
      <c r="J9" s="59">
        <v>45.13</v>
      </c>
      <c r="K9" s="59">
        <v>9.5500000000000007</v>
      </c>
      <c r="L9" s="59">
        <v>37.4</v>
      </c>
      <c r="M9" s="59">
        <v>2.97</v>
      </c>
      <c r="N9" s="59">
        <v>20.350000000000001</v>
      </c>
      <c r="O9" s="61"/>
      <c r="P9" s="4">
        <f t="shared" si="1"/>
        <v>45757</v>
      </c>
      <c r="Q9">
        <f t="shared" si="2"/>
        <v>1.1203226529240329</v>
      </c>
      <c r="R9">
        <f t="shared" si="3"/>
        <v>-0.52083333333332593</v>
      </c>
      <c r="S9">
        <f t="shared" si="4"/>
        <v>1.1631052204490011</v>
      </c>
      <c r="T9">
        <f t="shared" si="5"/>
        <v>4.5774647887323994</v>
      </c>
      <c r="U9">
        <f t="shared" si="6"/>
        <v>-1.021400778210102</v>
      </c>
    </row>
    <row r="10" spans="1:22" x14ac:dyDescent="0.25">
      <c r="A10" s="56">
        <v>45758</v>
      </c>
      <c r="B10" s="59">
        <v>44.84</v>
      </c>
      <c r="C10" s="59">
        <v>9.65</v>
      </c>
      <c r="D10" s="59">
        <v>38.57</v>
      </c>
      <c r="E10" s="59">
        <v>2.94</v>
      </c>
      <c r="F10" s="59">
        <v>20.54</v>
      </c>
      <c r="G10" s="8">
        <v>9</v>
      </c>
      <c r="H10" s="8"/>
      <c r="I10" s="4">
        <f t="shared" si="0"/>
        <v>45758</v>
      </c>
      <c r="J10" s="59">
        <v>44.84</v>
      </c>
      <c r="K10" s="59">
        <v>9.65</v>
      </c>
      <c r="L10" s="59">
        <v>38.57</v>
      </c>
      <c r="M10" s="59">
        <v>2.94</v>
      </c>
      <c r="N10" s="59">
        <v>20.54</v>
      </c>
      <c r="O10" s="61"/>
      <c r="P10" s="4">
        <f t="shared" si="1"/>
        <v>45758</v>
      </c>
      <c r="Q10">
        <f t="shared" si="2"/>
        <v>-0.64258807888322167</v>
      </c>
      <c r="R10">
        <f t="shared" si="3"/>
        <v>1.0471204188481575</v>
      </c>
      <c r="S10">
        <f t="shared" si="4"/>
        <v>3.1283422459893018</v>
      </c>
      <c r="T10">
        <f t="shared" si="5"/>
        <v>-1.0101010101010166</v>
      </c>
      <c r="U10">
        <f t="shared" si="6"/>
        <v>0.93366093366091807</v>
      </c>
    </row>
    <row r="11" spans="1:22" x14ac:dyDescent="0.25">
      <c r="A11" s="56">
        <v>45761</v>
      </c>
      <c r="B11" s="59">
        <v>45.56</v>
      </c>
      <c r="C11" s="59">
        <v>9.7799999999999994</v>
      </c>
      <c r="D11" s="59">
        <v>39.26</v>
      </c>
      <c r="E11" s="59">
        <v>2.99</v>
      </c>
      <c r="F11" s="59">
        <v>20.41</v>
      </c>
      <c r="G11" s="8">
        <v>10</v>
      </c>
      <c r="H11" s="8"/>
      <c r="I11" s="4">
        <f t="shared" si="0"/>
        <v>45761</v>
      </c>
      <c r="J11" s="59">
        <v>45.56</v>
      </c>
      <c r="K11" s="59">
        <v>9.7799999999999994</v>
      </c>
      <c r="L11" s="59">
        <v>39.26</v>
      </c>
      <c r="M11" s="59">
        <v>2.99</v>
      </c>
      <c r="N11" s="59">
        <v>20.41</v>
      </c>
      <c r="O11" s="61"/>
      <c r="P11" s="4">
        <f t="shared" si="1"/>
        <v>45761</v>
      </c>
      <c r="Q11">
        <f t="shared" si="2"/>
        <v>1.605709188224802</v>
      </c>
      <c r="R11">
        <f t="shared" si="3"/>
        <v>1.3471502590673534</v>
      </c>
      <c r="S11">
        <f t="shared" si="4"/>
        <v>1.7889551464868925</v>
      </c>
      <c r="T11">
        <f t="shared" si="5"/>
        <v>1.7006802721088565</v>
      </c>
      <c r="U11">
        <f t="shared" si="6"/>
        <v>-0.63291139240505556</v>
      </c>
    </row>
    <row r="12" spans="1:22" x14ac:dyDescent="0.25">
      <c r="A12" s="56">
        <v>45762</v>
      </c>
      <c r="B12" s="59">
        <v>45.26</v>
      </c>
      <c r="C12" s="59">
        <v>9.91</v>
      </c>
      <c r="D12" s="59">
        <v>39.4</v>
      </c>
      <c r="E12" s="59">
        <v>3.02</v>
      </c>
      <c r="F12" s="59">
        <v>20.67</v>
      </c>
      <c r="G12" s="8">
        <v>11</v>
      </c>
      <c r="H12" s="8"/>
      <c r="I12" s="4">
        <f t="shared" si="0"/>
        <v>45762</v>
      </c>
      <c r="J12" s="59">
        <v>45.26</v>
      </c>
      <c r="K12" s="59">
        <v>9.91</v>
      </c>
      <c r="L12" s="59">
        <v>39.4</v>
      </c>
      <c r="M12" s="59">
        <v>3.02</v>
      </c>
      <c r="N12" s="59">
        <v>20.67</v>
      </c>
      <c r="O12" s="61"/>
      <c r="P12" s="4">
        <f t="shared" si="1"/>
        <v>45762</v>
      </c>
      <c r="Q12">
        <f t="shared" si="2"/>
        <v>-0.65847234416155365</v>
      </c>
      <c r="R12">
        <f t="shared" si="3"/>
        <v>1.3292433537832382</v>
      </c>
      <c r="S12">
        <f t="shared" si="4"/>
        <v>0.35659704533876901</v>
      </c>
      <c r="T12">
        <f t="shared" si="5"/>
        <v>1.0033444816053505</v>
      </c>
      <c r="U12">
        <f t="shared" si="6"/>
        <v>1.2738853503184711</v>
      </c>
    </row>
    <row r="13" spans="1:22" x14ac:dyDescent="0.25">
      <c r="A13" s="56">
        <v>45763</v>
      </c>
      <c r="B13" s="59">
        <v>44.36</v>
      </c>
      <c r="C13" s="59">
        <v>9.89</v>
      </c>
      <c r="D13" s="59">
        <v>38.75</v>
      </c>
      <c r="E13" s="59">
        <v>3.03</v>
      </c>
      <c r="F13" s="59">
        <v>20.68</v>
      </c>
      <c r="G13" s="8">
        <v>12</v>
      </c>
      <c r="H13" s="8"/>
      <c r="I13" s="4">
        <f t="shared" si="0"/>
        <v>45763</v>
      </c>
      <c r="J13" s="59">
        <v>44.36</v>
      </c>
      <c r="K13" s="59">
        <v>9.89</v>
      </c>
      <c r="L13" s="59">
        <v>38.75</v>
      </c>
      <c r="M13" s="59">
        <v>3.03</v>
      </c>
      <c r="N13" s="59">
        <v>20.68</v>
      </c>
      <c r="O13" s="61"/>
      <c r="P13" s="4">
        <f t="shared" si="1"/>
        <v>45763</v>
      </c>
      <c r="Q13">
        <f t="shared" si="2"/>
        <v>-1.9885108263367202</v>
      </c>
      <c r="R13">
        <f t="shared" si="3"/>
        <v>-0.20181634712411745</v>
      </c>
      <c r="S13">
        <f t="shared" si="4"/>
        <v>-1.6497461928933976</v>
      </c>
      <c r="T13">
        <f t="shared" si="5"/>
        <v>0.33112582781456013</v>
      </c>
      <c r="U13">
        <f t="shared" si="6"/>
        <v>4.8379293662303979E-2</v>
      </c>
    </row>
    <row r="14" spans="1:22" x14ac:dyDescent="0.25">
      <c r="A14" s="56">
        <v>45764</v>
      </c>
      <c r="B14" s="59">
        <v>45.6</v>
      </c>
      <c r="C14" s="59">
        <v>9.9499999999999993</v>
      </c>
      <c r="D14" s="59">
        <v>40.25</v>
      </c>
      <c r="E14" s="59">
        <v>3.5</v>
      </c>
      <c r="F14" s="59">
        <v>21.15</v>
      </c>
      <c r="G14" s="8">
        <v>13</v>
      </c>
      <c r="H14" s="8"/>
      <c r="I14" s="4">
        <f t="shared" si="0"/>
        <v>45764</v>
      </c>
      <c r="J14" s="59">
        <v>45.6</v>
      </c>
      <c r="K14" s="59">
        <v>9.9499999999999993</v>
      </c>
      <c r="L14" s="59">
        <v>40.25</v>
      </c>
      <c r="M14" s="59">
        <v>3.5</v>
      </c>
      <c r="N14" s="59">
        <v>21.15</v>
      </c>
      <c r="O14" s="61"/>
      <c r="P14" s="4">
        <f t="shared" si="1"/>
        <v>45764</v>
      </c>
      <c r="Q14">
        <f t="shared" si="2"/>
        <v>2.7953110910730494</v>
      </c>
      <c r="R14">
        <f t="shared" si="3"/>
        <v>0.60667340748228327</v>
      </c>
      <c r="S14">
        <f t="shared" si="4"/>
        <v>3.8709677419354938</v>
      </c>
      <c r="T14">
        <f t="shared" si="5"/>
        <v>15.511551155115511</v>
      </c>
      <c r="U14">
        <f t="shared" si="6"/>
        <v>2.2727272727272707</v>
      </c>
    </row>
    <row r="15" spans="1:22" x14ac:dyDescent="0.25">
      <c r="A15" s="56">
        <v>45769</v>
      </c>
      <c r="B15" s="59">
        <v>45.38</v>
      </c>
      <c r="C15" s="59">
        <v>10.17</v>
      </c>
      <c r="D15" s="59">
        <v>39.15</v>
      </c>
      <c r="E15" s="59">
        <v>3.52</v>
      </c>
      <c r="F15" s="59">
        <v>21.78</v>
      </c>
      <c r="G15" s="8">
        <v>14</v>
      </c>
      <c r="H15" s="8"/>
      <c r="I15" s="4">
        <f t="shared" si="0"/>
        <v>45769</v>
      </c>
      <c r="J15" s="59">
        <v>45.38</v>
      </c>
      <c r="K15" s="59">
        <v>10.17</v>
      </c>
      <c r="L15" s="59">
        <v>39.15</v>
      </c>
      <c r="M15" s="59">
        <v>3.52</v>
      </c>
      <c r="N15" s="59">
        <v>21.78</v>
      </c>
      <c r="O15" s="61"/>
      <c r="P15" s="4">
        <f t="shared" si="1"/>
        <v>45769</v>
      </c>
      <c r="Q15">
        <f t="shared" si="2"/>
        <v>-0.48245614035087314</v>
      </c>
      <c r="R15">
        <f t="shared" si="3"/>
        <v>2.2110552763819236</v>
      </c>
      <c r="S15">
        <f t="shared" si="4"/>
        <v>-2.7329192546583836</v>
      </c>
      <c r="T15">
        <f t="shared" si="5"/>
        <v>0.57142857142857828</v>
      </c>
      <c r="U15">
        <f t="shared" si="6"/>
        <v>2.9787234042553346</v>
      </c>
    </row>
    <row r="16" spans="1:22" x14ac:dyDescent="0.25">
      <c r="A16" s="56">
        <v>45770</v>
      </c>
      <c r="B16" s="59">
        <v>46.05</v>
      </c>
      <c r="C16" s="59">
        <v>10.34</v>
      </c>
      <c r="D16" s="59">
        <v>40.36</v>
      </c>
      <c r="E16" s="59">
        <v>3.71</v>
      </c>
      <c r="F16" s="59">
        <v>21.49</v>
      </c>
      <c r="G16" s="8">
        <v>15</v>
      </c>
      <c r="H16" s="8"/>
      <c r="I16" s="4">
        <f t="shared" si="0"/>
        <v>45770</v>
      </c>
      <c r="J16" s="59">
        <v>46.05</v>
      </c>
      <c r="K16" s="59">
        <v>10.34</v>
      </c>
      <c r="L16" s="59">
        <v>40.36</v>
      </c>
      <c r="M16" s="59">
        <v>3.71</v>
      </c>
      <c r="N16" s="59">
        <v>21.49</v>
      </c>
      <c r="O16" s="61"/>
      <c r="P16" s="4">
        <f t="shared" si="1"/>
        <v>45770</v>
      </c>
      <c r="Q16">
        <f t="shared" si="2"/>
        <v>1.4764213309828023</v>
      </c>
      <c r="R16">
        <f t="shared" si="3"/>
        <v>1.6715830875122961</v>
      </c>
      <c r="S16">
        <f t="shared" si="4"/>
        <v>3.09067688378033</v>
      </c>
      <c r="T16">
        <f t="shared" si="5"/>
        <v>5.3977272727272707</v>
      </c>
      <c r="U16">
        <f t="shared" si="6"/>
        <v>-1.3314967860422522</v>
      </c>
    </row>
    <row r="17" spans="1:21" x14ac:dyDescent="0.25">
      <c r="A17" s="56">
        <v>45771</v>
      </c>
      <c r="B17" s="59">
        <v>47.39</v>
      </c>
      <c r="C17" s="59">
        <v>10.56</v>
      </c>
      <c r="D17" s="59">
        <v>41.6</v>
      </c>
      <c r="E17" s="59">
        <v>3.79</v>
      </c>
      <c r="F17" s="59">
        <v>22.01</v>
      </c>
      <c r="G17" s="8">
        <v>16</v>
      </c>
      <c r="H17" s="8"/>
      <c r="I17" s="4">
        <f t="shared" si="0"/>
        <v>45771</v>
      </c>
      <c r="J17" s="59">
        <v>47.39</v>
      </c>
      <c r="K17" s="59">
        <v>10.56</v>
      </c>
      <c r="L17" s="59">
        <v>41.6</v>
      </c>
      <c r="M17" s="59">
        <v>3.79</v>
      </c>
      <c r="N17" s="59">
        <v>22.01</v>
      </c>
      <c r="O17" s="61"/>
      <c r="P17" s="4">
        <f t="shared" si="1"/>
        <v>45771</v>
      </c>
      <c r="Q17">
        <f t="shared" si="2"/>
        <v>2.9098805646037063</v>
      </c>
      <c r="R17">
        <f t="shared" si="3"/>
        <v>2.1276595744680993</v>
      </c>
      <c r="S17">
        <f t="shared" si="4"/>
        <v>3.0723488602576898</v>
      </c>
      <c r="T17">
        <f t="shared" si="5"/>
        <v>2.1563342318059231</v>
      </c>
      <c r="U17">
        <f t="shared" si="6"/>
        <v>2.4197301070265409</v>
      </c>
    </row>
    <row r="18" spans="1:21" x14ac:dyDescent="0.25">
      <c r="A18" s="56">
        <v>45772</v>
      </c>
      <c r="B18" s="59">
        <v>47.19</v>
      </c>
      <c r="C18" s="59">
        <v>10.57</v>
      </c>
      <c r="D18" s="59">
        <v>42.81</v>
      </c>
      <c r="E18" s="59">
        <v>3.89</v>
      </c>
      <c r="F18" s="59">
        <v>22.9</v>
      </c>
      <c r="G18" s="8">
        <v>17</v>
      </c>
      <c r="H18" s="8"/>
      <c r="I18" s="4">
        <f t="shared" si="0"/>
        <v>45772</v>
      </c>
      <c r="J18" s="59">
        <v>47.19</v>
      </c>
      <c r="K18" s="59">
        <v>10.57</v>
      </c>
      <c r="L18" s="59">
        <v>42.81</v>
      </c>
      <c r="M18" s="59">
        <v>3.89</v>
      </c>
      <c r="N18" s="59">
        <v>22.9</v>
      </c>
      <c r="O18" s="61"/>
      <c r="P18" s="4">
        <f t="shared" si="1"/>
        <v>45772</v>
      </c>
      <c r="Q18">
        <f t="shared" si="2"/>
        <v>-0.42202996412745719</v>
      </c>
      <c r="R18">
        <f t="shared" si="3"/>
        <v>9.4696969696972388E-2</v>
      </c>
      <c r="S18">
        <f t="shared" si="4"/>
        <v>2.9086538461538414</v>
      </c>
      <c r="T18">
        <f t="shared" si="5"/>
        <v>2.638522427440626</v>
      </c>
      <c r="U18">
        <f t="shared" si="6"/>
        <v>4.0436165379372779</v>
      </c>
    </row>
    <row r="19" spans="1:21" x14ac:dyDescent="0.25">
      <c r="A19" s="56">
        <v>45775</v>
      </c>
      <c r="B19" s="59">
        <v>47.41</v>
      </c>
      <c r="C19" s="59">
        <v>10.63</v>
      </c>
      <c r="D19" s="59">
        <v>43.06</v>
      </c>
      <c r="E19" s="59">
        <v>3.76</v>
      </c>
      <c r="F19" s="59">
        <v>22.7</v>
      </c>
      <c r="G19" s="8">
        <v>18</v>
      </c>
      <c r="H19" s="8"/>
      <c r="I19" s="4">
        <f t="shared" si="0"/>
        <v>45775</v>
      </c>
      <c r="J19" s="59">
        <v>47.41</v>
      </c>
      <c r="K19" s="59">
        <v>10.63</v>
      </c>
      <c r="L19" s="59">
        <v>43.06</v>
      </c>
      <c r="M19" s="59">
        <v>3.76</v>
      </c>
      <c r="N19" s="59">
        <v>22.7</v>
      </c>
      <c r="O19" s="61"/>
      <c r="P19" s="4">
        <f t="shared" si="1"/>
        <v>45775</v>
      </c>
      <c r="Q19">
        <f t="shared" si="2"/>
        <v>0.46620046620047262</v>
      </c>
      <c r="R19">
        <f t="shared" si="3"/>
        <v>0.56764427625355385</v>
      </c>
      <c r="S19">
        <f t="shared" si="4"/>
        <v>0.5839757066105955</v>
      </c>
      <c r="T19">
        <f t="shared" si="5"/>
        <v>-3.3419023136246895</v>
      </c>
      <c r="U19">
        <f t="shared" si="6"/>
        <v>-0.8733624454148492</v>
      </c>
    </row>
    <row r="20" spans="1:21" x14ac:dyDescent="0.25">
      <c r="A20" s="56">
        <v>45776</v>
      </c>
      <c r="B20" s="59">
        <v>47.65</v>
      </c>
      <c r="C20" s="59">
        <v>10.63</v>
      </c>
      <c r="D20" s="59">
        <v>43.18</v>
      </c>
      <c r="E20" s="59">
        <v>3.67</v>
      </c>
      <c r="F20" s="59">
        <v>22.75</v>
      </c>
      <c r="G20" s="8">
        <v>19</v>
      </c>
      <c r="H20" s="8"/>
      <c r="I20" s="4">
        <f t="shared" si="0"/>
        <v>45776</v>
      </c>
      <c r="J20" s="59">
        <v>47.65</v>
      </c>
      <c r="K20" s="59">
        <v>10.63</v>
      </c>
      <c r="L20" s="59">
        <v>43.18</v>
      </c>
      <c r="M20" s="59">
        <v>3.67</v>
      </c>
      <c r="N20" s="59">
        <v>22.75</v>
      </c>
      <c r="O20" s="61"/>
      <c r="P20" s="4">
        <f t="shared" si="1"/>
        <v>45776</v>
      </c>
      <c r="Q20">
        <f t="shared" si="2"/>
        <v>0.50622231596710865</v>
      </c>
      <c r="R20">
        <f t="shared" si="3"/>
        <v>0</v>
      </c>
      <c r="S20">
        <f t="shared" si="4"/>
        <v>0.27868091035763154</v>
      </c>
      <c r="T20">
        <f t="shared" si="5"/>
        <v>-2.393617021276595</v>
      </c>
      <c r="U20">
        <f t="shared" si="6"/>
        <v>0.22026431718062955</v>
      </c>
    </row>
    <row r="21" spans="1:21" x14ac:dyDescent="0.25">
      <c r="A21" s="56">
        <v>45777</v>
      </c>
      <c r="B21" s="59">
        <v>48.23</v>
      </c>
      <c r="C21" s="59">
        <v>10.7</v>
      </c>
      <c r="D21" s="59">
        <v>42.96</v>
      </c>
      <c r="E21" s="59">
        <v>3.61</v>
      </c>
      <c r="F21" s="59">
        <v>22.7</v>
      </c>
      <c r="G21" s="8">
        <v>20</v>
      </c>
      <c r="H21" s="8"/>
      <c r="I21" s="4">
        <f t="shared" si="0"/>
        <v>45777</v>
      </c>
      <c r="J21" s="59">
        <v>48.23</v>
      </c>
      <c r="K21" s="59">
        <v>10.7</v>
      </c>
      <c r="L21" s="59">
        <v>42.96</v>
      </c>
      <c r="M21" s="59">
        <v>3.61</v>
      </c>
      <c r="N21" s="59">
        <v>22.7</v>
      </c>
      <c r="O21" s="61"/>
      <c r="P21" s="4">
        <f t="shared" si="1"/>
        <v>45777</v>
      </c>
      <c r="Q21">
        <f t="shared" si="2"/>
        <v>1.2172088142707205</v>
      </c>
      <c r="R21">
        <f t="shared" si="3"/>
        <v>0.65851364063969076</v>
      </c>
      <c r="S21">
        <f t="shared" si="4"/>
        <v>-0.50949513663732793</v>
      </c>
      <c r="T21">
        <f t="shared" si="5"/>
        <v>-1.6348773841961872</v>
      </c>
      <c r="U21">
        <f t="shared" si="6"/>
        <v>-0.219780219780219</v>
      </c>
    </row>
    <row r="22" spans="1:21" x14ac:dyDescent="0.25">
      <c r="A22" s="56">
        <v>45779</v>
      </c>
      <c r="B22" s="59">
        <v>47.97</v>
      </c>
      <c r="C22" s="59">
        <v>10.53</v>
      </c>
      <c r="D22" s="59">
        <v>43.1</v>
      </c>
      <c r="E22" s="59">
        <v>3.6</v>
      </c>
      <c r="F22" s="59">
        <v>22.46</v>
      </c>
      <c r="G22" s="8">
        <v>21</v>
      </c>
      <c r="H22" s="8"/>
      <c r="I22" s="4">
        <f t="shared" si="0"/>
        <v>45779</v>
      </c>
      <c r="J22" s="59">
        <v>47.97</v>
      </c>
      <c r="K22" s="59">
        <v>10.53</v>
      </c>
      <c r="L22" s="59">
        <v>43.1</v>
      </c>
      <c r="M22" s="59">
        <v>3.6</v>
      </c>
      <c r="N22" s="59">
        <v>22.46</v>
      </c>
      <c r="O22" s="61"/>
      <c r="P22" s="4">
        <f t="shared" si="1"/>
        <v>45779</v>
      </c>
      <c r="Q22">
        <f t="shared" si="2"/>
        <v>-0.53908355795148077</v>
      </c>
      <c r="R22">
        <f t="shared" si="3"/>
        <v>-1.5887850467289688</v>
      </c>
      <c r="S22">
        <f t="shared" si="4"/>
        <v>0.32588454376163423</v>
      </c>
      <c r="T22">
        <f t="shared" si="5"/>
        <v>-0.27700831024930483</v>
      </c>
      <c r="U22">
        <f t="shared" si="6"/>
        <v>-1.057268722466953</v>
      </c>
    </row>
    <row r="23" spans="1:21" x14ac:dyDescent="0.25">
      <c r="A23" s="56">
        <v>45782</v>
      </c>
      <c r="B23" s="59">
        <v>47.19</v>
      </c>
      <c r="C23" s="59">
        <v>10.48</v>
      </c>
      <c r="D23" s="59">
        <v>43.06</v>
      </c>
      <c r="E23" s="59">
        <v>3.51</v>
      </c>
      <c r="F23" s="59">
        <v>21.44</v>
      </c>
      <c r="G23" s="8">
        <v>22</v>
      </c>
      <c r="H23" s="8"/>
      <c r="I23" s="4">
        <f t="shared" si="0"/>
        <v>45782</v>
      </c>
      <c r="J23" s="59">
        <v>47.19</v>
      </c>
      <c r="K23" s="59">
        <v>10.48</v>
      </c>
      <c r="L23" s="59">
        <v>43.06</v>
      </c>
      <c r="M23" s="59">
        <v>3.51</v>
      </c>
      <c r="N23" s="59">
        <v>21.44</v>
      </c>
      <c r="O23" s="61"/>
      <c r="P23" s="4">
        <f t="shared" si="1"/>
        <v>45782</v>
      </c>
      <c r="Q23">
        <f t="shared" si="2"/>
        <v>-1.6260162601625994</v>
      </c>
      <c r="R23">
        <f t="shared" si="3"/>
        <v>-0.47483380816712994</v>
      </c>
      <c r="S23">
        <f t="shared" si="4"/>
        <v>-9.2807424593965848E-2</v>
      </c>
      <c r="T23">
        <f t="shared" si="5"/>
        <v>-2.5000000000000133</v>
      </c>
      <c r="U23">
        <f t="shared" si="6"/>
        <v>-4.5414069456812145</v>
      </c>
    </row>
    <row r="24" spans="1:21" x14ac:dyDescent="0.25">
      <c r="A24" s="56">
        <v>45783</v>
      </c>
      <c r="B24" s="59">
        <v>47.25</v>
      </c>
      <c r="C24" s="59">
        <v>10.45</v>
      </c>
      <c r="D24" s="59">
        <v>42</v>
      </c>
      <c r="E24" s="59">
        <v>3.5</v>
      </c>
      <c r="F24" s="59">
        <v>20.350000000000001</v>
      </c>
      <c r="G24" s="8">
        <v>23</v>
      </c>
      <c r="H24" s="8"/>
      <c r="I24" s="4">
        <f t="shared" si="0"/>
        <v>45783</v>
      </c>
      <c r="J24" s="59">
        <v>47.25</v>
      </c>
      <c r="K24" s="59">
        <v>10.45</v>
      </c>
      <c r="L24" s="59">
        <v>42</v>
      </c>
      <c r="M24" s="59">
        <v>3.5</v>
      </c>
      <c r="N24" s="59">
        <v>20.350000000000001</v>
      </c>
      <c r="O24" s="61"/>
      <c r="P24" s="4">
        <f t="shared" si="1"/>
        <v>45783</v>
      </c>
      <c r="Q24">
        <f t="shared" si="2"/>
        <v>0.12714558169104606</v>
      </c>
      <c r="R24">
        <f t="shared" si="3"/>
        <v>-0.28625954198474579</v>
      </c>
      <c r="S24">
        <f t="shared" si="4"/>
        <v>-2.4616813748258304</v>
      </c>
      <c r="T24">
        <f t="shared" si="5"/>
        <v>-0.28490028490028019</v>
      </c>
      <c r="U24">
        <f t="shared" si="6"/>
        <v>-5.083955223880599</v>
      </c>
    </row>
    <row r="25" spans="1:21" x14ac:dyDescent="0.25">
      <c r="A25" s="56">
        <v>45784</v>
      </c>
      <c r="B25" s="59">
        <v>46.97</v>
      </c>
      <c r="C25" s="59">
        <v>10.54</v>
      </c>
      <c r="D25" s="59">
        <v>42.09</v>
      </c>
      <c r="E25" s="59">
        <v>3.45</v>
      </c>
      <c r="F25" s="59">
        <v>20.260000000000002</v>
      </c>
      <c r="G25" s="8">
        <v>24</v>
      </c>
      <c r="H25" s="8"/>
      <c r="I25" s="4">
        <f t="shared" si="0"/>
        <v>45784</v>
      </c>
      <c r="J25" s="59">
        <v>46.97</v>
      </c>
      <c r="K25" s="59">
        <v>10.54</v>
      </c>
      <c r="L25" s="59">
        <v>42.09</v>
      </c>
      <c r="M25" s="59">
        <v>3.45</v>
      </c>
      <c r="N25" s="59">
        <v>20.260000000000002</v>
      </c>
      <c r="O25" s="61"/>
      <c r="P25" s="4">
        <f t="shared" si="1"/>
        <v>45784</v>
      </c>
      <c r="Q25">
        <f t="shared" si="2"/>
        <v>-0.59259259259260011</v>
      </c>
      <c r="R25">
        <f t="shared" si="3"/>
        <v>0.8612440191387627</v>
      </c>
      <c r="S25">
        <f t="shared" si="4"/>
        <v>0.21428571428572241</v>
      </c>
      <c r="T25">
        <f t="shared" si="5"/>
        <v>-1.4285714285714235</v>
      </c>
      <c r="U25">
        <f t="shared" si="6"/>
        <v>-0.44226044226044481</v>
      </c>
    </row>
    <row r="26" spans="1:21" x14ac:dyDescent="0.25">
      <c r="A26" s="56">
        <v>45785</v>
      </c>
      <c r="B26" s="59">
        <v>47.58</v>
      </c>
      <c r="C26" s="59">
        <v>10.6</v>
      </c>
      <c r="D26" s="59">
        <v>43.9</v>
      </c>
      <c r="E26" s="59">
        <v>3.57</v>
      </c>
      <c r="F26" s="59">
        <v>20.39</v>
      </c>
      <c r="G26" s="8">
        <v>25</v>
      </c>
      <c r="H26" s="8"/>
      <c r="I26" s="4">
        <f t="shared" si="0"/>
        <v>45785</v>
      </c>
      <c r="J26" s="59">
        <v>47.58</v>
      </c>
      <c r="K26" s="59">
        <v>10.6</v>
      </c>
      <c r="L26" s="59">
        <v>43.9</v>
      </c>
      <c r="M26" s="59">
        <v>3.57</v>
      </c>
      <c r="N26" s="59">
        <v>20.39</v>
      </c>
      <c r="O26" s="61"/>
      <c r="P26" s="4">
        <f t="shared" si="1"/>
        <v>45785</v>
      </c>
      <c r="Q26">
        <f t="shared" si="2"/>
        <v>1.298701298701288</v>
      </c>
      <c r="R26">
        <f t="shared" si="3"/>
        <v>0.56925996204935103</v>
      </c>
      <c r="S26">
        <f t="shared" si="4"/>
        <v>4.300308861962443</v>
      </c>
      <c r="T26">
        <f t="shared" si="5"/>
        <v>3.4782608695651973</v>
      </c>
      <c r="U26">
        <f t="shared" si="6"/>
        <v>0.64165844027639363</v>
      </c>
    </row>
    <row r="27" spans="1:21" x14ac:dyDescent="0.25">
      <c r="A27" s="56">
        <v>45786</v>
      </c>
      <c r="B27" s="59">
        <v>47.91</v>
      </c>
      <c r="C27" s="59">
        <v>11.05</v>
      </c>
      <c r="D27" s="59">
        <v>41</v>
      </c>
      <c r="E27" s="59">
        <v>3.53</v>
      </c>
      <c r="F27" s="59">
        <v>19.2</v>
      </c>
      <c r="G27" s="8">
        <v>26</v>
      </c>
      <c r="H27" s="8"/>
      <c r="I27" s="4">
        <f t="shared" si="0"/>
        <v>45786</v>
      </c>
      <c r="J27" s="59">
        <v>47.91</v>
      </c>
      <c r="K27" s="59">
        <v>11.05</v>
      </c>
      <c r="L27" s="59">
        <v>41</v>
      </c>
      <c r="M27" s="59">
        <v>3.53</v>
      </c>
      <c r="N27" s="59">
        <v>19.2</v>
      </c>
      <c r="O27" s="61"/>
      <c r="P27" s="4">
        <f t="shared" si="1"/>
        <v>45786</v>
      </c>
      <c r="Q27">
        <f t="shared" si="2"/>
        <v>0.69356872635559785</v>
      </c>
      <c r="R27">
        <f t="shared" si="3"/>
        <v>4.2452830188679291</v>
      </c>
      <c r="S27">
        <f t="shared" si="4"/>
        <v>-6.6059225512528403</v>
      </c>
      <c r="T27">
        <f t="shared" si="5"/>
        <v>-1.1204481792717047</v>
      </c>
      <c r="U27">
        <f t="shared" si="6"/>
        <v>-5.8361942128494437</v>
      </c>
    </row>
    <row r="28" spans="1:21" x14ac:dyDescent="0.25">
      <c r="A28" s="56">
        <v>45789</v>
      </c>
      <c r="B28" s="59">
        <v>47.52</v>
      </c>
      <c r="C28" s="59">
        <v>10.8</v>
      </c>
      <c r="D28" s="59">
        <v>41.5</v>
      </c>
      <c r="E28" s="59">
        <v>3.34</v>
      </c>
      <c r="F28" s="59">
        <v>19.71</v>
      </c>
      <c r="G28" s="8">
        <v>27</v>
      </c>
      <c r="H28" s="8"/>
      <c r="I28" s="4">
        <f t="shared" si="0"/>
        <v>45789</v>
      </c>
      <c r="J28" s="59">
        <v>47.52</v>
      </c>
      <c r="K28" s="59">
        <v>10.8</v>
      </c>
      <c r="L28" s="59">
        <v>41.5</v>
      </c>
      <c r="M28" s="59">
        <v>3.34</v>
      </c>
      <c r="N28" s="59">
        <v>19.71</v>
      </c>
      <c r="O28" s="61"/>
      <c r="P28" s="4">
        <f t="shared" si="1"/>
        <v>45789</v>
      </c>
      <c r="Q28">
        <f t="shared" si="2"/>
        <v>-0.81402629931119908</v>
      </c>
      <c r="R28">
        <f t="shared" si="3"/>
        <v>-2.2624434389140302</v>
      </c>
      <c r="S28">
        <f t="shared" si="4"/>
        <v>1.2195121951219523</v>
      </c>
      <c r="T28">
        <f t="shared" si="5"/>
        <v>-5.3824362606232246</v>
      </c>
      <c r="U28">
        <f t="shared" si="6"/>
        <v>2.6562500000000044</v>
      </c>
    </row>
    <row r="29" spans="1:21" x14ac:dyDescent="0.25">
      <c r="A29" s="56">
        <v>45790</v>
      </c>
      <c r="B29" s="59">
        <v>47.81</v>
      </c>
      <c r="C29" s="59">
        <v>10.97</v>
      </c>
      <c r="D29" s="59">
        <v>41.74</v>
      </c>
      <c r="E29" s="59">
        <v>3.6</v>
      </c>
      <c r="F29" s="59">
        <v>20.2</v>
      </c>
      <c r="G29" s="8">
        <v>28</v>
      </c>
      <c r="H29" s="8"/>
      <c r="I29" s="4">
        <f t="shared" si="0"/>
        <v>45790</v>
      </c>
      <c r="J29" s="59">
        <v>47.81</v>
      </c>
      <c r="K29" s="59">
        <v>10.97</v>
      </c>
      <c r="L29" s="59">
        <v>41.74</v>
      </c>
      <c r="M29" s="59">
        <v>3.6</v>
      </c>
      <c r="N29" s="59">
        <v>20.2</v>
      </c>
      <c r="O29" s="61"/>
      <c r="P29" s="4">
        <f t="shared" si="1"/>
        <v>45790</v>
      </c>
      <c r="Q29">
        <f t="shared" si="2"/>
        <v>0.61026936026935541</v>
      </c>
      <c r="R29">
        <f t="shared" si="3"/>
        <v>1.5740740740740833</v>
      </c>
      <c r="S29">
        <f t="shared" si="4"/>
        <v>0.57831325301205272</v>
      </c>
      <c r="T29">
        <f t="shared" si="5"/>
        <v>7.7844311377245567</v>
      </c>
      <c r="U29">
        <f t="shared" si="6"/>
        <v>2.4860476915271379</v>
      </c>
    </row>
    <row r="30" spans="1:21" x14ac:dyDescent="0.25">
      <c r="A30" s="56">
        <v>45791</v>
      </c>
      <c r="B30" s="59">
        <v>47.63</v>
      </c>
      <c r="C30" s="59">
        <v>11</v>
      </c>
      <c r="D30" s="59">
        <v>39.71</v>
      </c>
      <c r="E30" s="59">
        <v>3.61</v>
      </c>
      <c r="F30" s="59">
        <v>19.68</v>
      </c>
      <c r="G30" s="8">
        <v>29</v>
      </c>
      <c r="H30" s="8"/>
      <c r="I30" s="4">
        <f t="shared" si="0"/>
        <v>45791</v>
      </c>
      <c r="J30" s="59">
        <v>47.63</v>
      </c>
      <c r="K30" s="59">
        <v>11</v>
      </c>
      <c r="L30" s="59">
        <v>39.71</v>
      </c>
      <c r="M30" s="59">
        <v>3.61</v>
      </c>
      <c r="N30" s="59">
        <v>19.68</v>
      </c>
      <c r="O30" s="61"/>
      <c r="P30" s="4">
        <f t="shared" si="1"/>
        <v>45791</v>
      </c>
      <c r="Q30">
        <f t="shared" si="2"/>
        <v>-0.37649027400125101</v>
      </c>
      <c r="R30">
        <f t="shared" si="3"/>
        <v>0.27347310847765094</v>
      </c>
      <c r="S30">
        <f t="shared" si="4"/>
        <v>-4.8634403449928199</v>
      </c>
      <c r="T30">
        <f t="shared" si="5"/>
        <v>0.27777777777777679</v>
      </c>
      <c r="U30">
        <f t="shared" si="6"/>
        <v>-2.5742574257425765</v>
      </c>
    </row>
    <row r="31" spans="1:21" x14ac:dyDescent="0.25">
      <c r="A31" s="56">
        <v>45792</v>
      </c>
      <c r="B31" s="59">
        <v>46.14</v>
      </c>
      <c r="C31" s="59">
        <v>11.14</v>
      </c>
      <c r="D31" s="59">
        <v>40.75</v>
      </c>
      <c r="E31" s="59">
        <v>3.66</v>
      </c>
      <c r="F31" s="59">
        <v>20.62</v>
      </c>
      <c r="G31" s="8">
        <v>30</v>
      </c>
      <c r="H31" s="8"/>
      <c r="I31" s="4">
        <f t="shared" si="0"/>
        <v>45792</v>
      </c>
      <c r="J31" s="59">
        <v>46.14</v>
      </c>
      <c r="K31" s="59">
        <v>11.14</v>
      </c>
      <c r="L31" s="59">
        <v>40.75</v>
      </c>
      <c r="M31" s="59">
        <v>3.66</v>
      </c>
      <c r="N31" s="59">
        <v>20.62</v>
      </c>
      <c r="O31" s="61"/>
      <c r="P31" s="4">
        <f t="shared" si="1"/>
        <v>45792</v>
      </c>
      <c r="Q31">
        <f t="shared" si="2"/>
        <v>-3.1282804954860466</v>
      </c>
      <c r="R31">
        <f t="shared" si="3"/>
        <v>1.2727272727272698</v>
      </c>
      <c r="S31">
        <f t="shared" si="4"/>
        <v>2.6189876605388962</v>
      </c>
      <c r="T31">
        <f t="shared" si="5"/>
        <v>1.3850415512465464</v>
      </c>
      <c r="U31">
        <f t="shared" si="6"/>
        <v>4.7764227642276502</v>
      </c>
    </row>
    <row r="32" spans="1:21" x14ac:dyDescent="0.25">
      <c r="A32" s="56">
        <v>45793</v>
      </c>
      <c r="B32" s="59">
        <v>46.35</v>
      </c>
      <c r="C32" s="59">
        <v>11.22</v>
      </c>
      <c r="D32" s="59">
        <v>41.84</v>
      </c>
      <c r="E32" s="59">
        <v>3.69</v>
      </c>
      <c r="F32" s="59">
        <v>20.78</v>
      </c>
      <c r="G32" s="8">
        <v>31</v>
      </c>
      <c r="H32" s="8"/>
      <c r="I32" s="4">
        <f t="shared" si="0"/>
        <v>45793</v>
      </c>
      <c r="J32" s="59">
        <v>46.35</v>
      </c>
      <c r="K32" s="59">
        <v>11.22</v>
      </c>
      <c r="L32" s="59">
        <v>41.84</v>
      </c>
      <c r="M32" s="59">
        <v>3.69</v>
      </c>
      <c r="N32" s="59">
        <v>20.78</v>
      </c>
      <c r="O32" s="61"/>
      <c r="P32" s="4">
        <f t="shared" si="1"/>
        <v>45793</v>
      </c>
      <c r="Q32">
        <f t="shared" si="2"/>
        <v>0.45513654096229761</v>
      </c>
      <c r="R32">
        <f t="shared" si="3"/>
        <v>0.71813285457809073</v>
      </c>
      <c r="S32">
        <f t="shared" si="4"/>
        <v>2.674846625766869</v>
      </c>
      <c r="T32">
        <f t="shared" si="5"/>
        <v>0.81967213114753079</v>
      </c>
      <c r="U32">
        <f t="shared" si="6"/>
        <v>0.77594568380212614</v>
      </c>
    </row>
    <row r="33" spans="1:21" x14ac:dyDescent="0.25">
      <c r="A33" s="56">
        <v>45796</v>
      </c>
      <c r="B33" s="59">
        <v>46.84</v>
      </c>
      <c r="C33" s="59">
        <v>11.34</v>
      </c>
      <c r="D33" s="59">
        <v>42.1</v>
      </c>
      <c r="E33" s="59">
        <v>3.69</v>
      </c>
      <c r="F33" s="59">
        <v>20.5</v>
      </c>
      <c r="G33" s="8">
        <v>32</v>
      </c>
      <c r="H33" s="8"/>
      <c r="I33" s="4">
        <f t="shared" si="0"/>
        <v>45796</v>
      </c>
      <c r="J33" s="59">
        <v>46.84</v>
      </c>
      <c r="K33" s="59">
        <v>11.34</v>
      </c>
      <c r="L33" s="59">
        <v>42.1</v>
      </c>
      <c r="M33" s="59">
        <v>3.69</v>
      </c>
      <c r="N33" s="59">
        <v>20.5</v>
      </c>
      <c r="O33" s="61"/>
      <c r="P33" s="4">
        <f t="shared" si="1"/>
        <v>45796</v>
      </c>
      <c r="Q33">
        <f t="shared" si="2"/>
        <v>1.0571736785329078</v>
      </c>
      <c r="R33">
        <f t="shared" si="3"/>
        <v>1.0695187165775222</v>
      </c>
      <c r="S33">
        <f t="shared" si="4"/>
        <v>0.62141491395792947</v>
      </c>
      <c r="T33">
        <f t="shared" si="5"/>
        <v>0</v>
      </c>
      <c r="U33">
        <f t="shared" si="6"/>
        <v>-1.347449470644857</v>
      </c>
    </row>
    <row r="34" spans="1:21" x14ac:dyDescent="0.25">
      <c r="A34" s="56">
        <v>45797</v>
      </c>
      <c r="B34" s="59">
        <v>46.63</v>
      </c>
      <c r="C34" s="59">
        <v>11.36</v>
      </c>
      <c r="D34" s="59">
        <v>41.7</v>
      </c>
      <c r="E34" s="59">
        <v>3.84</v>
      </c>
      <c r="F34" s="59">
        <v>21</v>
      </c>
      <c r="G34" s="8">
        <v>33</v>
      </c>
      <c r="H34" s="8"/>
      <c r="I34" s="4">
        <f t="shared" ref="I34:I61" si="7">A34</f>
        <v>45797</v>
      </c>
      <c r="J34" s="59">
        <v>46.63</v>
      </c>
      <c r="K34" s="59">
        <v>11.36</v>
      </c>
      <c r="L34" s="59">
        <v>41.7</v>
      </c>
      <c r="M34" s="59">
        <v>3.84</v>
      </c>
      <c r="N34" s="59">
        <v>21</v>
      </c>
      <c r="O34" s="61"/>
      <c r="P34" s="4">
        <f t="shared" ref="P34:P61" si="8">A34</f>
        <v>45797</v>
      </c>
      <c r="Q34">
        <f t="shared" si="2"/>
        <v>-0.44833475661827382</v>
      </c>
      <c r="R34">
        <f t="shared" si="3"/>
        <v>0.17636684303350414</v>
      </c>
      <c r="S34">
        <f t="shared" si="4"/>
        <v>-0.95011876484559776</v>
      </c>
      <c r="T34">
        <f t="shared" si="5"/>
        <v>4.0650406504064929</v>
      </c>
      <c r="U34">
        <f t="shared" si="6"/>
        <v>2.4390243902439046</v>
      </c>
    </row>
    <row r="35" spans="1:21" x14ac:dyDescent="0.25">
      <c r="A35" s="56">
        <v>45798</v>
      </c>
      <c r="B35" s="59">
        <v>46.17</v>
      </c>
      <c r="C35" s="59">
        <v>11.19</v>
      </c>
      <c r="D35" s="59">
        <v>40.36</v>
      </c>
      <c r="E35" s="59">
        <v>3.77</v>
      </c>
      <c r="F35" s="59">
        <v>21.04</v>
      </c>
      <c r="G35" s="8">
        <v>34</v>
      </c>
      <c r="H35" s="8"/>
      <c r="I35" s="4">
        <f t="shared" si="7"/>
        <v>45798</v>
      </c>
      <c r="J35" s="59">
        <v>46.17</v>
      </c>
      <c r="K35" s="59">
        <v>11.19</v>
      </c>
      <c r="L35" s="59">
        <v>40.36</v>
      </c>
      <c r="M35" s="59">
        <v>3.77</v>
      </c>
      <c r="N35" s="59">
        <v>21.04</v>
      </c>
      <c r="O35" s="61"/>
      <c r="P35" s="4">
        <f t="shared" si="8"/>
        <v>45798</v>
      </c>
      <c r="Q35">
        <f t="shared" si="2"/>
        <v>-0.98648938451640911</v>
      </c>
      <c r="R35">
        <f t="shared" si="3"/>
        <v>-1.4964788732394374</v>
      </c>
      <c r="S35">
        <f t="shared" si="4"/>
        <v>-3.2134292565947353</v>
      </c>
      <c r="T35">
        <f t="shared" si="5"/>
        <v>-1.822916666666663</v>
      </c>
      <c r="U35">
        <f t="shared" si="6"/>
        <v>0.19047619047618536</v>
      </c>
    </row>
    <row r="36" spans="1:21" x14ac:dyDescent="0.25">
      <c r="A36" s="56">
        <v>45799</v>
      </c>
      <c r="B36" s="59">
        <v>46.14</v>
      </c>
      <c r="C36" s="59">
        <v>11.05</v>
      </c>
      <c r="D36" s="59">
        <v>40.56</v>
      </c>
      <c r="E36" s="59">
        <v>3.85</v>
      </c>
      <c r="F36" s="59">
        <v>21.42</v>
      </c>
      <c r="G36" s="8">
        <v>35</v>
      </c>
      <c r="H36" s="8"/>
      <c r="I36" s="4">
        <f t="shared" si="7"/>
        <v>45799</v>
      </c>
      <c r="J36" s="59">
        <v>46.14</v>
      </c>
      <c r="K36" s="59">
        <v>11.05</v>
      </c>
      <c r="L36" s="59">
        <v>40.56</v>
      </c>
      <c r="M36" s="59">
        <v>3.85</v>
      </c>
      <c r="N36" s="59">
        <v>21.42</v>
      </c>
      <c r="O36" s="61"/>
      <c r="P36" s="4">
        <f t="shared" si="8"/>
        <v>45799</v>
      </c>
      <c r="Q36">
        <f t="shared" ref="Q36:Q61" si="9">((J36/J35)-1)*100</f>
        <v>-6.4977257959719648E-2</v>
      </c>
      <c r="R36">
        <f t="shared" ref="R36:R61" si="10">((K36/K35)-1)*100</f>
        <v>-1.2511170688114248</v>
      </c>
      <c r="S36">
        <f t="shared" si="4"/>
        <v>0.49554013875123815</v>
      </c>
      <c r="T36">
        <f t="shared" si="5"/>
        <v>2.1220159151193574</v>
      </c>
      <c r="U36">
        <f t="shared" si="6"/>
        <v>1.8060836501901267</v>
      </c>
    </row>
    <row r="37" spans="1:21" x14ac:dyDescent="0.25">
      <c r="A37" s="56">
        <v>45800</v>
      </c>
      <c r="B37" s="59">
        <v>46.53</v>
      </c>
      <c r="C37" s="59">
        <v>11.14</v>
      </c>
      <c r="D37" s="59">
        <v>40.590000000000003</v>
      </c>
      <c r="E37" s="59">
        <v>3.82</v>
      </c>
      <c r="F37" s="59">
        <v>21.42</v>
      </c>
      <c r="G37" s="8">
        <v>36</v>
      </c>
      <c r="H37" s="8"/>
      <c r="I37" s="4">
        <f t="shared" si="7"/>
        <v>45800</v>
      </c>
      <c r="J37" s="59">
        <v>46.53</v>
      </c>
      <c r="K37" s="59">
        <v>11.14</v>
      </c>
      <c r="L37" s="59">
        <v>40.590000000000003</v>
      </c>
      <c r="M37" s="59">
        <v>3.82</v>
      </c>
      <c r="N37" s="59">
        <v>21.42</v>
      </c>
      <c r="O37" s="61"/>
      <c r="P37" s="4">
        <f t="shared" si="8"/>
        <v>45800</v>
      </c>
      <c r="Q37">
        <f t="shared" si="9"/>
        <v>0.84525357607281304</v>
      </c>
      <c r="R37">
        <f t="shared" si="10"/>
        <v>0.81447963800904688</v>
      </c>
      <c r="S37">
        <f t="shared" si="4"/>
        <v>7.3964497041423272E-2</v>
      </c>
      <c r="T37">
        <f t="shared" si="5"/>
        <v>-0.77922077922079058</v>
      </c>
      <c r="U37">
        <f t="shared" si="6"/>
        <v>0</v>
      </c>
    </row>
    <row r="38" spans="1:21" x14ac:dyDescent="0.25">
      <c r="A38" s="56">
        <v>45803</v>
      </c>
      <c r="B38" s="59">
        <v>46.66</v>
      </c>
      <c r="C38" s="59">
        <v>11.19</v>
      </c>
      <c r="D38" s="59">
        <v>40.85</v>
      </c>
      <c r="E38" s="59">
        <v>3.85</v>
      </c>
      <c r="F38" s="59">
        <v>21.31</v>
      </c>
      <c r="G38" s="8">
        <v>37</v>
      </c>
      <c r="H38" s="8"/>
      <c r="I38" s="4">
        <f t="shared" si="7"/>
        <v>45803</v>
      </c>
      <c r="J38" s="59">
        <v>46.66</v>
      </c>
      <c r="K38" s="59">
        <v>11.19</v>
      </c>
      <c r="L38" s="59">
        <v>40.85</v>
      </c>
      <c r="M38" s="59">
        <v>3.85</v>
      </c>
      <c r="N38" s="59">
        <v>21.31</v>
      </c>
      <c r="O38" s="61"/>
      <c r="P38" s="4">
        <f t="shared" si="8"/>
        <v>45803</v>
      </c>
      <c r="Q38">
        <f t="shared" si="9"/>
        <v>0.27938964109175402</v>
      </c>
      <c r="R38">
        <f t="shared" si="10"/>
        <v>0.4488330341112956</v>
      </c>
      <c r="S38">
        <f t="shared" si="4"/>
        <v>0.64055186006404252</v>
      </c>
      <c r="T38">
        <f t="shared" si="5"/>
        <v>0.78534031413612926</v>
      </c>
      <c r="U38">
        <f t="shared" si="6"/>
        <v>-0.51353874883287576</v>
      </c>
    </row>
    <row r="39" spans="1:21" x14ac:dyDescent="0.25">
      <c r="A39" s="56">
        <v>45804</v>
      </c>
      <c r="B39" s="59">
        <v>47.18</v>
      </c>
      <c r="C39" s="59">
        <v>11.29</v>
      </c>
      <c r="D39" s="59">
        <v>42.65</v>
      </c>
      <c r="E39" s="59">
        <v>3.85</v>
      </c>
      <c r="F39" s="59">
        <v>20.56</v>
      </c>
      <c r="G39" s="8">
        <v>38</v>
      </c>
      <c r="H39" s="8"/>
      <c r="I39" s="4">
        <f t="shared" si="7"/>
        <v>45804</v>
      </c>
      <c r="J39" s="59">
        <v>47.18</v>
      </c>
      <c r="K39" s="59">
        <v>11.29</v>
      </c>
      <c r="L39" s="59">
        <v>42.65</v>
      </c>
      <c r="M39" s="59">
        <v>3.85</v>
      </c>
      <c r="N39" s="59">
        <v>20.56</v>
      </c>
      <c r="O39" s="61"/>
      <c r="P39" s="4">
        <f t="shared" si="8"/>
        <v>45804</v>
      </c>
      <c r="Q39">
        <f t="shared" si="9"/>
        <v>1.1144449207029616</v>
      </c>
      <c r="R39">
        <f t="shared" si="10"/>
        <v>0.8936550491510209</v>
      </c>
      <c r="S39">
        <f t="shared" si="4"/>
        <v>4.4063647490820035</v>
      </c>
      <c r="T39">
        <f t="shared" si="5"/>
        <v>0</v>
      </c>
      <c r="U39">
        <f t="shared" si="6"/>
        <v>-3.5194744251525134</v>
      </c>
    </row>
    <row r="40" spans="1:21" x14ac:dyDescent="0.25">
      <c r="A40" s="56">
        <v>45805</v>
      </c>
      <c r="B40" s="59">
        <v>46.68</v>
      </c>
      <c r="C40" s="59">
        <v>11.17</v>
      </c>
      <c r="D40" s="59">
        <v>43.32</v>
      </c>
      <c r="E40" s="59">
        <v>3.78</v>
      </c>
      <c r="F40" s="59">
        <v>20.39</v>
      </c>
      <c r="G40" s="8">
        <v>39</v>
      </c>
      <c r="H40" s="8"/>
      <c r="I40" s="4">
        <f t="shared" si="7"/>
        <v>45805</v>
      </c>
      <c r="J40" s="59">
        <v>46.68</v>
      </c>
      <c r="K40" s="59">
        <v>11.17</v>
      </c>
      <c r="L40" s="59">
        <v>43.32</v>
      </c>
      <c r="M40" s="59">
        <v>3.78</v>
      </c>
      <c r="N40" s="59">
        <v>20.39</v>
      </c>
      <c r="O40" s="61"/>
      <c r="P40" s="4">
        <f t="shared" si="8"/>
        <v>45805</v>
      </c>
      <c r="Q40">
        <f t="shared" si="9"/>
        <v>-1.0597710894446832</v>
      </c>
      <c r="R40">
        <f t="shared" si="10"/>
        <v>-1.0628875110717417</v>
      </c>
      <c r="S40">
        <f t="shared" si="4"/>
        <v>1.5709261430246313</v>
      </c>
      <c r="T40">
        <f t="shared" si="5"/>
        <v>-1.8181818181818299</v>
      </c>
      <c r="U40">
        <f t="shared" si="6"/>
        <v>-0.82684824902722331</v>
      </c>
    </row>
    <row r="41" spans="1:21" x14ac:dyDescent="0.25">
      <c r="A41" s="56">
        <v>45806</v>
      </c>
      <c r="B41" s="59">
        <v>47.34</v>
      </c>
      <c r="C41" s="59">
        <v>11.09</v>
      </c>
      <c r="D41" s="59">
        <v>43.44</v>
      </c>
      <c r="E41" s="59">
        <v>3.71</v>
      </c>
      <c r="F41" s="59">
        <v>20.56</v>
      </c>
      <c r="G41" s="8">
        <v>40</v>
      </c>
      <c r="H41" s="8"/>
      <c r="I41" s="4">
        <f t="shared" si="7"/>
        <v>45806</v>
      </c>
      <c r="J41" s="59">
        <v>47.34</v>
      </c>
      <c r="K41" s="59">
        <v>11.09</v>
      </c>
      <c r="L41" s="59">
        <v>43.44</v>
      </c>
      <c r="M41" s="59">
        <v>3.71</v>
      </c>
      <c r="N41" s="59">
        <v>20.56</v>
      </c>
      <c r="O41" s="61"/>
      <c r="P41" s="4">
        <f t="shared" si="8"/>
        <v>45806</v>
      </c>
      <c r="Q41">
        <f t="shared" si="9"/>
        <v>1.4138817480719768</v>
      </c>
      <c r="R41">
        <f t="shared" si="10"/>
        <v>-0.71620411817368002</v>
      </c>
      <c r="S41">
        <f t="shared" si="4"/>
        <v>0.27700831024930483</v>
      </c>
      <c r="T41">
        <f t="shared" si="5"/>
        <v>-1.851851851851849</v>
      </c>
      <c r="U41">
        <f t="shared" si="6"/>
        <v>0.83374203040704753</v>
      </c>
    </row>
    <row r="42" spans="1:21" x14ac:dyDescent="0.25">
      <c r="A42" s="56">
        <v>45807</v>
      </c>
      <c r="B42" s="59">
        <v>46.97</v>
      </c>
      <c r="C42" s="59">
        <v>11.07</v>
      </c>
      <c r="D42" s="59">
        <v>42.96</v>
      </c>
      <c r="E42" s="59">
        <v>3.76</v>
      </c>
      <c r="F42" s="59">
        <v>20.3</v>
      </c>
      <c r="G42" s="8">
        <v>41</v>
      </c>
      <c r="H42" s="8"/>
      <c r="I42" s="4">
        <f t="shared" si="7"/>
        <v>45807</v>
      </c>
      <c r="J42" s="59">
        <v>46.97</v>
      </c>
      <c r="K42" s="59">
        <v>11.07</v>
      </c>
      <c r="L42" s="59">
        <v>42.96</v>
      </c>
      <c r="M42" s="59">
        <v>3.76</v>
      </c>
      <c r="N42" s="59">
        <v>20.3</v>
      </c>
      <c r="O42" s="61"/>
      <c r="P42" s="4">
        <f t="shared" si="8"/>
        <v>45807</v>
      </c>
      <c r="Q42">
        <f t="shared" si="9"/>
        <v>-0.78158005914661377</v>
      </c>
      <c r="R42">
        <f t="shared" si="10"/>
        <v>-0.18034265103696878</v>
      </c>
      <c r="S42">
        <f t="shared" si="4"/>
        <v>-1.1049723756906049</v>
      </c>
      <c r="T42">
        <f t="shared" si="5"/>
        <v>1.3477088948786964</v>
      </c>
      <c r="U42">
        <f t="shared" si="6"/>
        <v>-1.2645914396887115</v>
      </c>
    </row>
    <row r="43" spans="1:21" x14ac:dyDescent="0.25">
      <c r="A43" s="56">
        <v>45810</v>
      </c>
      <c r="B43" s="59">
        <v>46.6</v>
      </c>
      <c r="C43" s="59">
        <v>11</v>
      </c>
      <c r="D43" s="59">
        <v>43.31</v>
      </c>
      <c r="E43" s="59">
        <v>3.74</v>
      </c>
      <c r="F43" s="59">
        <v>20.5</v>
      </c>
      <c r="G43" s="8">
        <v>42</v>
      </c>
      <c r="H43" s="8"/>
      <c r="I43" s="4">
        <f t="shared" si="7"/>
        <v>45810</v>
      </c>
      <c r="J43" s="59">
        <v>46.6</v>
      </c>
      <c r="K43" s="59">
        <v>11</v>
      </c>
      <c r="L43" s="59">
        <v>43.31</v>
      </c>
      <c r="M43" s="59">
        <v>3.74</v>
      </c>
      <c r="N43" s="59">
        <v>20.5</v>
      </c>
      <c r="O43" s="61"/>
      <c r="P43" s="4">
        <f t="shared" si="8"/>
        <v>45810</v>
      </c>
      <c r="Q43">
        <f t="shared" si="9"/>
        <v>-0.7877368533106166</v>
      </c>
      <c r="R43">
        <f t="shared" si="10"/>
        <v>-0.63233965672990777</v>
      </c>
      <c r="S43">
        <f t="shared" si="4"/>
        <v>0.81471135940409667</v>
      </c>
      <c r="T43">
        <f t="shared" si="5"/>
        <v>-0.53191489361701372</v>
      </c>
      <c r="U43">
        <f t="shared" si="6"/>
        <v>0.98522167487684609</v>
      </c>
    </row>
    <row r="44" spans="1:21" x14ac:dyDescent="0.25">
      <c r="A44" s="56">
        <v>45811</v>
      </c>
      <c r="B44" s="59">
        <v>46.79</v>
      </c>
      <c r="C44" s="59">
        <v>10.98</v>
      </c>
      <c r="D44" s="59">
        <v>43.12</v>
      </c>
      <c r="E44" s="59">
        <v>3.94</v>
      </c>
      <c r="F44" s="59">
        <v>20.5</v>
      </c>
      <c r="G44" s="8">
        <v>43</v>
      </c>
      <c r="H44" s="8"/>
      <c r="I44" s="4">
        <f t="shared" si="7"/>
        <v>45811</v>
      </c>
      <c r="J44" s="59">
        <v>46.79</v>
      </c>
      <c r="K44" s="59">
        <v>10.98</v>
      </c>
      <c r="L44" s="59">
        <v>43.12</v>
      </c>
      <c r="M44" s="59">
        <v>3.94</v>
      </c>
      <c r="N44" s="59">
        <v>20.5</v>
      </c>
      <c r="O44" s="61"/>
      <c r="P44" s="4">
        <f t="shared" si="8"/>
        <v>45811</v>
      </c>
      <c r="Q44">
        <f t="shared" si="9"/>
        <v>0.40772532188839694</v>
      </c>
      <c r="R44">
        <f t="shared" si="10"/>
        <v>-0.18181818181818299</v>
      </c>
      <c r="S44">
        <f t="shared" si="4"/>
        <v>-0.43869776033249597</v>
      </c>
      <c r="T44">
        <f t="shared" si="5"/>
        <v>5.3475935828876997</v>
      </c>
      <c r="U44">
        <f t="shared" si="6"/>
        <v>0</v>
      </c>
    </row>
    <row r="45" spans="1:21" x14ac:dyDescent="0.25">
      <c r="A45" s="56">
        <v>45812</v>
      </c>
      <c r="B45" s="59">
        <v>46.5</v>
      </c>
      <c r="C45" s="59">
        <v>10.95</v>
      </c>
      <c r="D45" s="59">
        <v>43.7</v>
      </c>
      <c r="E45" s="59">
        <v>4.1399999999999997</v>
      </c>
      <c r="F45" s="59">
        <v>20.5</v>
      </c>
      <c r="G45" s="8">
        <v>44</v>
      </c>
      <c r="H45" s="8"/>
      <c r="I45" s="4">
        <f t="shared" si="7"/>
        <v>45812</v>
      </c>
      <c r="J45" s="59">
        <v>46.5</v>
      </c>
      <c r="K45" s="59">
        <v>10.95</v>
      </c>
      <c r="L45" s="59">
        <v>43.7</v>
      </c>
      <c r="M45" s="59">
        <v>4.1399999999999997</v>
      </c>
      <c r="N45" s="59">
        <v>20.5</v>
      </c>
      <c r="O45" s="61"/>
      <c r="P45" s="4">
        <f t="shared" si="8"/>
        <v>45812</v>
      </c>
      <c r="Q45">
        <f t="shared" si="9"/>
        <v>-0.61979055353708068</v>
      </c>
      <c r="R45">
        <f t="shared" si="10"/>
        <v>-0.2732240437158584</v>
      </c>
      <c r="S45">
        <f t="shared" si="4"/>
        <v>1.3450834879406459</v>
      </c>
      <c r="T45">
        <f t="shared" si="5"/>
        <v>5.0761421319796884</v>
      </c>
      <c r="U45">
        <f t="shared" si="6"/>
        <v>0</v>
      </c>
    </row>
    <row r="46" spans="1:21" x14ac:dyDescent="0.25">
      <c r="A46" s="56">
        <v>45813</v>
      </c>
      <c r="B46" s="59">
        <v>46.15</v>
      </c>
      <c r="C46" s="59">
        <v>10.83</v>
      </c>
      <c r="D46" s="59">
        <v>44.2</v>
      </c>
      <c r="E46" s="59">
        <v>3.92</v>
      </c>
      <c r="F46" s="59">
        <v>20.5</v>
      </c>
      <c r="G46" s="8">
        <v>45</v>
      </c>
      <c r="H46" s="8"/>
      <c r="I46" s="4">
        <f t="shared" si="7"/>
        <v>45813</v>
      </c>
      <c r="J46" s="59">
        <v>46.15</v>
      </c>
      <c r="K46" s="59">
        <v>10.83</v>
      </c>
      <c r="L46" s="59">
        <v>44.2</v>
      </c>
      <c r="M46" s="59">
        <v>3.92</v>
      </c>
      <c r="N46" s="59">
        <v>20.5</v>
      </c>
      <c r="O46" s="61"/>
      <c r="P46" s="4">
        <f t="shared" si="8"/>
        <v>45813</v>
      </c>
      <c r="Q46">
        <f t="shared" si="9"/>
        <v>-0.75268817204301453</v>
      </c>
      <c r="R46">
        <f t="shared" si="10"/>
        <v>-1.0958904109588996</v>
      </c>
      <c r="S46">
        <f t="shared" si="4"/>
        <v>1.1441647597254079</v>
      </c>
      <c r="T46">
        <f t="shared" si="5"/>
        <v>-5.3140096618357386</v>
      </c>
      <c r="U46">
        <f t="shared" si="6"/>
        <v>0</v>
      </c>
    </row>
    <row r="47" spans="1:21" x14ac:dyDescent="0.25">
      <c r="A47" s="56">
        <v>45814</v>
      </c>
      <c r="B47" s="59">
        <v>46.15</v>
      </c>
      <c r="C47" s="59">
        <v>10.81</v>
      </c>
      <c r="D47" s="59">
        <v>43.8</v>
      </c>
      <c r="E47" s="59">
        <v>3.93</v>
      </c>
      <c r="F47" s="59">
        <v>20.52</v>
      </c>
      <c r="G47" s="8">
        <v>46</v>
      </c>
      <c r="H47" s="8"/>
      <c r="I47" s="4">
        <f t="shared" si="7"/>
        <v>45814</v>
      </c>
      <c r="J47" s="59">
        <v>46.15</v>
      </c>
      <c r="K47" s="59">
        <v>10.81</v>
      </c>
      <c r="L47" s="59">
        <v>43.8</v>
      </c>
      <c r="M47" s="59">
        <v>3.93</v>
      </c>
      <c r="N47" s="59">
        <v>20.52</v>
      </c>
      <c r="O47" s="61"/>
      <c r="P47" s="4">
        <f t="shared" si="8"/>
        <v>45814</v>
      </c>
      <c r="Q47">
        <f t="shared" si="9"/>
        <v>0</v>
      </c>
      <c r="R47">
        <f t="shared" si="10"/>
        <v>-0.18467220683286989</v>
      </c>
      <c r="S47">
        <f t="shared" si="4"/>
        <v>-0.90497737556561875</v>
      </c>
      <c r="T47">
        <f t="shared" si="5"/>
        <v>0.25510204081633514</v>
      </c>
      <c r="U47">
        <f t="shared" si="6"/>
        <v>9.7560975609756184E-2</v>
      </c>
    </row>
    <row r="48" spans="1:21" x14ac:dyDescent="0.25">
      <c r="A48" s="56">
        <v>45817</v>
      </c>
      <c r="B48" s="59">
        <v>45.7</v>
      </c>
      <c r="C48" s="59">
        <v>10.78</v>
      </c>
      <c r="D48" s="59">
        <v>43.66</v>
      </c>
      <c r="E48" s="59">
        <v>3.87</v>
      </c>
      <c r="F48" s="59">
        <v>21</v>
      </c>
      <c r="G48" s="8">
        <v>47</v>
      </c>
      <c r="H48" s="8"/>
      <c r="I48" s="4">
        <f t="shared" si="7"/>
        <v>45817</v>
      </c>
      <c r="J48" s="59">
        <v>45.7</v>
      </c>
      <c r="K48" s="59">
        <v>10.78</v>
      </c>
      <c r="L48" s="59">
        <v>43.66</v>
      </c>
      <c r="M48" s="59">
        <v>3.87</v>
      </c>
      <c r="N48" s="59">
        <v>21</v>
      </c>
      <c r="O48" s="61"/>
      <c r="P48" s="4">
        <f t="shared" si="8"/>
        <v>45817</v>
      </c>
      <c r="Q48">
        <f t="shared" si="9"/>
        <v>-0.9750812567713929</v>
      </c>
      <c r="R48">
        <f t="shared" si="10"/>
        <v>-0.27752081406106077</v>
      </c>
      <c r="S48">
        <f t="shared" si="4"/>
        <v>-0.31963470319634757</v>
      </c>
      <c r="T48">
        <f t="shared" si="5"/>
        <v>-1.5267175572519109</v>
      </c>
      <c r="U48">
        <f t="shared" si="6"/>
        <v>2.3391812865497075</v>
      </c>
    </row>
    <row r="49" spans="1:21" x14ac:dyDescent="0.25">
      <c r="A49" s="56">
        <v>45818</v>
      </c>
      <c r="B49" s="59">
        <v>46.33</v>
      </c>
      <c r="C49" s="59">
        <v>10.7</v>
      </c>
      <c r="D49" s="59">
        <v>43.99</v>
      </c>
      <c r="E49" s="59">
        <v>4.12</v>
      </c>
      <c r="F49" s="59">
        <v>21.51</v>
      </c>
      <c r="G49" s="8">
        <v>48</v>
      </c>
      <c r="H49" s="8"/>
      <c r="I49" s="4">
        <f t="shared" si="7"/>
        <v>45818</v>
      </c>
      <c r="J49" s="59">
        <v>46.33</v>
      </c>
      <c r="K49" s="59">
        <v>10.7</v>
      </c>
      <c r="L49" s="59">
        <v>43.99</v>
      </c>
      <c r="M49" s="59">
        <v>4.12</v>
      </c>
      <c r="N49" s="59">
        <v>21.51</v>
      </c>
      <c r="O49" s="61"/>
      <c r="P49" s="4">
        <f t="shared" si="8"/>
        <v>45818</v>
      </c>
      <c r="Q49">
        <f t="shared" si="9"/>
        <v>1.3785557986870867</v>
      </c>
      <c r="R49">
        <f t="shared" si="10"/>
        <v>-0.74211502782931538</v>
      </c>
      <c r="S49">
        <f t="shared" si="4"/>
        <v>0.75584058634907691</v>
      </c>
      <c r="T49">
        <f t="shared" si="5"/>
        <v>6.4599483204134334</v>
      </c>
      <c r="U49">
        <f t="shared" si="6"/>
        <v>2.4285714285714466</v>
      </c>
    </row>
    <row r="50" spans="1:21" x14ac:dyDescent="0.25">
      <c r="A50" s="56">
        <v>45819</v>
      </c>
      <c r="B50" s="59">
        <v>46.09</v>
      </c>
      <c r="C50" s="59">
        <v>10.8</v>
      </c>
      <c r="D50" s="59">
        <v>44</v>
      </c>
      <c r="E50" s="59">
        <v>4.13</v>
      </c>
      <c r="F50" s="59">
        <v>21.36</v>
      </c>
      <c r="G50" s="8">
        <v>49</v>
      </c>
      <c r="H50" s="8"/>
      <c r="I50" s="4">
        <f t="shared" si="7"/>
        <v>45819</v>
      </c>
      <c r="J50" s="59">
        <v>46.09</v>
      </c>
      <c r="K50" s="59">
        <v>10.8</v>
      </c>
      <c r="L50" s="59">
        <v>44</v>
      </c>
      <c r="M50" s="59">
        <v>4.13</v>
      </c>
      <c r="N50" s="59">
        <v>21.36</v>
      </c>
      <c r="O50" s="61"/>
      <c r="P50" s="4">
        <f t="shared" si="8"/>
        <v>45819</v>
      </c>
      <c r="Q50">
        <f t="shared" si="9"/>
        <v>-0.51802287934382685</v>
      </c>
      <c r="R50">
        <f t="shared" si="10"/>
        <v>0.93457943925234765</v>
      </c>
      <c r="S50">
        <f t="shared" si="4"/>
        <v>2.2732439190731313E-2</v>
      </c>
      <c r="T50">
        <f t="shared" si="5"/>
        <v>0.24271844660193054</v>
      </c>
      <c r="U50">
        <f t="shared" si="6"/>
        <v>-0.69735006973501434</v>
      </c>
    </row>
    <row r="51" spans="1:21" x14ac:dyDescent="0.25">
      <c r="A51" s="56">
        <v>45820</v>
      </c>
      <c r="B51" s="59">
        <v>46.09</v>
      </c>
      <c r="C51" s="59">
        <v>10.82</v>
      </c>
      <c r="D51" s="59">
        <v>44.46</v>
      </c>
      <c r="E51" s="59">
        <v>4.13</v>
      </c>
      <c r="F51" s="59">
        <v>20.69</v>
      </c>
      <c r="G51" s="8">
        <v>50</v>
      </c>
      <c r="H51" s="8"/>
      <c r="I51" s="4">
        <f t="shared" si="7"/>
        <v>45820</v>
      </c>
      <c r="J51" s="59">
        <v>46.09</v>
      </c>
      <c r="K51" s="59">
        <v>10.82</v>
      </c>
      <c r="L51" s="59">
        <v>44.46</v>
      </c>
      <c r="M51" s="59">
        <v>4.13</v>
      </c>
      <c r="N51" s="59">
        <v>20.69</v>
      </c>
      <c r="O51" s="61"/>
      <c r="P51" s="4">
        <f t="shared" si="8"/>
        <v>45820</v>
      </c>
      <c r="Q51">
        <f t="shared" si="9"/>
        <v>0</v>
      </c>
      <c r="R51">
        <f t="shared" si="10"/>
        <v>0.18518518518517713</v>
      </c>
      <c r="S51">
        <f t="shared" si="4"/>
        <v>1.0454545454545494</v>
      </c>
      <c r="T51">
        <f t="shared" si="5"/>
        <v>0</v>
      </c>
      <c r="U51">
        <f t="shared" si="6"/>
        <v>-3.1367041198501755</v>
      </c>
    </row>
    <row r="52" spans="1:21" x14ac:dyDescent="0.25">
      <c r="A52" s="56">
        <v>45821</v>
      </c>
      <c r="B52" s="59">
        <v>45.69</v>
      </c>
      <c r="C52" s="59">
        <v>10.71</v>
      </c>
      <c r="D52" s="59">
        <v>44.02</v>
      </c>
      <c r="E52" s="59">
        <v>4.08</v>
      </c>
      <c r="F52" s="59">
        <v>21</v>
      </c>
      <c r="G52" s="8">
        <v>51</v>
      </c>
      <c r="H52" s="8"/>
      <c r="I52" s="4">
        <f t="shared" si="7"/>
        <v>45821</v>
      </c>
      <c r="J52" s="59">
        <v>45.69</v>
      </c>
      <c r="K52" s="59">
        <v>10.71</v>
      </c>
      <c r="L52" s="59">
        <v>44.02</v>
      </c>
      <c r="M52" s="59">
        <v>4.08</v>
      </c>
      <c r="N52" s="59">
        <v>21</v>
      </c>
      <c r="O52" s="61"/>
      <c r="P52" s="4">
        <f t="shared" si="8"/>
        <v>45821</v>
      </c>
      <c r="Q52">
        <f t="shared" si="9"/>
        <v>-0.86786721631592068</v>
      </c>
      <c r="R52">
        <f t="shared" si="10"/>
        <v>-1.0166358595193992</v>
      </c>
      <c r="S52">
        <f t="shared" si="4"/>
        <v>-0.98965362123256684</v>
      </c>
      <c r="T52">
        <f t="shared" si="5"/>
        <v>-1.2106537530266248</v>
      </c>
      <c r="U52">
        <f t="shared" si="6"/>
        <v>1.4983083615273118</v>
      </c>
    </row>
    <row r="53" spans="1:21" x14ac:dyDescent="0.25">
      <c r="A53" s="56">
        <v>45824</v>
      </c>
      <c r="B53" s="59">
        <v>46.44</v>
      </c>
      <c r="C53" s="59">
        <v>10.85</v>
      </c>
      <c r="D53" s="59">
        <v>44.99</v>
      </c>
      <c r="E53" s="59">
        <v>4.2</v>
      </c>
      <c r="F53" s="59">
        <v>20.5</v>
      </c>
      <c r="G53" s="8">
        <v>52</v>
      </c>
      <c r="H53" s="8"/>
      <c r="I53" s="4">
        <f t="shared" si="7"/>
        <v>45824</v>
      </c>
      <c r="J53" s="59">
        <v>46.44</v>
      </c>
      <c r="K53" s="59">
        <v>10.85</v>
      </c>
      <c r="L53" s="59">
        <v>44.99</v>
      </c>
      <c r="M53" s="59">
        <v>4.2</v>
      </c>
      <c r="N53" s="59">
        <v>20.5</v>
      </c>
      <c r="O53" s="61"/>
      <c r="P53" s="4">
        <f t="shared" si="8"/>
        <v>45824</v>
      </c>
      <c r="Q53">
        <f t="shared" si="9"/>
        <v>1.6414970453053179</v>
      </c>
      <c r="R53">
        <f t="shared" si="10"/>
        <v>1.3071895424836555</v>
      </c>
      <c r="S53">
        <f t="shared" si="4"/>
        <v>2.2035438437074006</v>
      </c>
      <c r="T53">
        <f t="shared" si="5"/>
        <v>2.941176470588247</v>
      </c>
      <c r="U53">
        <f t="shared" si="6"/>
        <v>-2.3809523809523836</v>
      </c>
    </row>
    <row r="54" spans="1:21" x14ac:dyDescent="0.25">
      <c r="A54" s="56">
        <v>45825</v>
      </c>
      <c r="B54" s="59">
        <v>46.16</v>
      </c>
      <c r="C54" s="59">
        <v>10.9</v>
      </c>
      <c r="D54" s="59">
        <v>44.6</v>
      </c>
      <c r="E54" s="59">
        <v>4.1399999999999997</v>
      </c>
      <c r="F54" s="59">
        <v>20.49</v>
      </c>
      <c r="G54" s="8">
        <v>53</v>
      </c>
      <c r="H54" s="8"/>
      <c r="I54" s="4">
        <f t="shared" si="7"/>
        <v>45825</v>
      </c>
      <c r="J54" s="59">
        <v>46.16</v>
      </c>
      <c r="K54" s="59">
        <v>10.9</v>
      </c>
      <c r="L54" s="59">
        <v>44.6</v>
      </c>
      <c r="M54" s="59">
        <v>4.1399999999999997</v>
      </c>
      <c r="N54" s="59">
        <v>20.49</v>
      </c>
      <c r="O54" s="61"/>
      <c r="P54" s="4">
        <f t="shared" si="8"/>
        <v>45825</v>
      </c>
      <c r="Q54">
        <f t="shared" si="9"/>
        <v>-0.60292850990525393</v>
      </c>
      <c r="R54">
        <f t="shared" si="10"/>
        <v>0.46082949308756671</v>
      </c>
      <c r="S54">
        <f t="shared" si="4"/>
        <v>-0.86685930206712447</v>
      </c>
      <c r="T54">
        <f t="shared" si="5"/>
        <v>-1.4285714285714457</v>
      </c>
      <c r="U54">
        <f t="shared" si="6"/>
        <v>-4.8780487804889194E-2</v>
      </c>
    </row>
    <row r="55" spans="1:21" x14ac:dyDescent="0.25">
      <c r="A55" s="56">
        <v>45826</v>
      </c>
      <c r="B55" s="59">
        <v>45.11</v>
      </c>
      <c r="C55" s="59">
        <v>10.88</v>
      </c>
      <c r="D55" s="59">
        <v>44.88</v>
      </c>
      <c r="E55" s="59">
        <v>4.1500000000000004</v>
      </c>
      <c r="F55" s="59">
        <v>20.92</v>
      </c>
      <c r="G55" s="8">
        <v>54</v>
      </c>
      <c r="H55" s="8"/>
      <c r="I55" s="4">
        <f t="shared" si="7"/>
        <v>45826</v>
      </c>
      <c r="J55" s="59">
        <v>45.11</v>
      </c>
      <c r="K55" s="59">
        <v>10.88</v>
      </c>
      <c r="L55" s="59">
        <v>44.88</v>
      </c>
      <c r="M55" s="59">
        <v>4.1500000000000004</v>
      </c>
      <c r="N55" s="59">
        <v>20.92</v>
      </c>
      <c r="O55" s="61"/>
      <c r="P55" s="4">
        <f t="shared" si="8"/>
        <v>45826</v>
      </c>
      <c r="Q55">
        <f t="shared" si="9"/>
        <v>-2.2746967071057167</v>
      </c>
      <c r="R55">
        <f t="shared" si="10"/>
        <v>-0.18348623853210455</v>
      </c>
      <c r="S55">
        <f t="shared" si="4"/>
        <v>0.62780269058295701</v>
      </c>
      <c r="T55">
        <f t="shared" si="5"/>
        <v>0.24154589371983004</v>
      </c>
      <c r="U55">
        <f t="shared" si="6"/>
        <v>2.0985846754514537</v>
      </c>
    </row>
    <row r="56" spans="1:21" x14ac:dyDescent="0.25">
      <c r="A56" s="56">
        <v>45828</v>
      </c>
      <c r="B56" s="59">
        <v>44.1</v>
      </c>
      <c r="C56" s="59">
        <v>10.81</v>
      </c>
      <c r="D56" s="59">
        <v>43.26</v>
      </c>
      <c r="E56" s="59">
        <v>4.13</v>
      </c>
      <c r="F56" s="59">
        <v>20.79</v>
      </c>
      <c r="G56" s="8">
        <v>55</v>
      </c>
      <c r="H56" s="8"/>
      <c r="I56" s="4">
        <f t="shared" si="7"/>
        <v>45828</v>
      </c>
      <c r="J56" s="59">
        <v>44.1</v>
      </c>
      <c r="K56" s="59">
        <v>10.81</v>
      </c>
      <c r="L56" s="59">
        <v>43.26</v>
      </c>
      <c r="M56" s="59">
        <v>4.13</v>
      </c>
      <c r="N56" s="59">
        <v>20.79</v>
      </c>
      <c r="O56" s="61"/>
      <c r="P56" s="4">
        <f t="shared" si="8"/>
        <v>45828</v>
      </c>
      <c r="Q56">
        <f t="shared" si="9"/>
        <v>-2.2389714032365338</v>
      </c>
      <c r="R56">
        <f t="shared" si="10"/>
        <v>-0.64338235294117974</v>
      </c>
      <c r="S56">
        <f t="shared" si="4"/>
        <v>-3.6096256684492123</v>
      </c>
      <c r="T56">
        <f t="shared" si="5"/>
        <v>-0.48192771084338837</v>
      </c>
      <c r="U56">
        <f t="shared" si="6"/>
        <v>-0.62141491395795168</v>
      </c>
    </row>
    <row r="57" spans="1:21" x14ac:dyDescent="0.25">
      <c r="A57" s="56">
        <v>45831</v>
      </c>
      <c r="B57" s="59">
        <v>44.42</v>
      </c>
      <c r="C57" s="59">
        <v>10.66</v>
      </c>
      <c r="D57" s="59">
        <v>42.41</v>
      </c>
      <c r="E57" s="59">
        <v>4.08</v>
      </c>
      <c r="F57" s="59">
        <v>21.76</v>
      </c>
      <c r="G57" s="8">
        <v>56</v>
      </c>
      <c r="H57" s="8"/>
      <c r="I57" s="4">
        <f t="shared" si="7"/>
        <v>45831</v>
      </c>
      <c r="J57" s="59">
        <v>44.42</v>
      </c>
      <c r="K57" s="59">
        <v>10.66</v>
      </c>
      <c r="L57" s="59">
        <v>42.41</v>
      </c>
      <c r="M57" s="59">
        <v>4.08</v>
      </c>
      <c r="N57" s="59">
        <v>21.76</v>
      </c>
      <c r="O57" s="61"/>
      <c r="P57" s="4">
        <f t="shared" si="8"/>
        <v>45831</v>
      </c>
      <c r="Q57">
        <f t="shared" si="9"/>
        <v>0.72562358276644368</v>
      </c>
      <c r="R57">
        <f t="shared" si="10"/>
        <v>-1.3876040703052817</v>
      </c>
      <c r="S57">
        <f t="shared" si="4"/>
        <v>-1.9648636153490551</v>
      </c>
      <c r="T57">
        <f t="shared" si="5"/>
        <v>-1.2106537530266248</v>
      </c>
      <c r="U57">
        <f t="shared" si="6"/>
        <v>4.6657046657046841</v>
      </c>
    </row>
    <row r="58" spans="1:21" x14ac:dyDescent="0.25">
      <c r="A58" s="56">
        <v>45832</v>
      </c>
      <c r="B58" s="59">
        <v>44.46</v>
      </c>
      <c r="C58" s="59">
        <v>10.89</v>
      </c>
      <c r="D58" s="59">
        <v>43.51</v>
      </c>
      <c r="E58" s="59">
        <v>4.13</v>
      </c>
      <c r="F58" s="59">
        <v>20.75</v>
      </c>
      <c r="G58" s="8">
        <v>57</v>
      </c>
      <c r="H58" s="8"/>
      <c r="I58" s="4">
        <f t="shared" si="7"/>
        <v>45832</v>
      </c>
      <c r="J58" s="59">
        <v>44.46</v>
      </c>
      <c r="K58" s="59">
        <v>10.89</v>
      </c>
      <c r="L58" s="59">
        <v>43.51</v>
      </c>
      <c r="M58" s="59">
        <v>4.13</v>
      </c>
      <c r="N58" s="59">
        <v>20.75</v>
      </c>
      <c r="O58" s="61"/>
      <c r="P58" s="4">
        <f t="shared" si="8"/>
        <v>45832</v>
      </c>
      <c r="Q58">
        <f t="shared" si="9"/>
        <v>9.0049527239988159E-2</v>
      </c>
      <c r="R58">
        <f t="shared" si="10"/>
        <v>2.157598499061919</v>
      </c>
      <c r="S58">
        <f t="shared" si="4"/>
        <v>2.5937278943645392</v>
      </c>
      <c r="T58">
        <f t="shared" si="5"/>
        <v>1.225490196078427</v>
      </c>
      <c r="U58">
        <f t="shared" si="6"/>
        <v>-4.6415441176470669</v>
      </c>
    </row>
    <row r="59" spans="1:21" x14ac:dyDescent="0.25">
      <c r="A59" s="56">
        <v>45833</v>
      </c>
      <c r="B59" s="59">
        <v>43.86</v>
      </c>
      <c r="C59" s="59">
        <v>10.74</v>
      </c>
      <c r="D59" s="59">
        <v>43.15</v>
      </c>
      <c r="E59" s="59">
        <v>4.05</v>
      </c>
      <c r="F59" s="59">
        <v>20.010000000000002</v>
      </c>
      <c r="G59" s="8">
        <v>58</v>
      </c>
      <c r="H59" s="8"/>
      <c r="I59" s="4">
        <f t="shared" si="7"/>
        <v>45833</v>
      </c>
      <c r="J59" s="59">
        <v>43.86</v>
      </c>
      <c r="K59" s="59">
        <v>10.74</v>
      </c>
      <c r="L59" s="59">
        <v>43.15</v>
      </c>
      <c r="M59" s="59">
        <v>4.05</v>
      </c>
      <c r="N59" s="59">
        <v>20.010000000000002</v>
      </c>
      <c r="O59" s="61"/>
      <c r="P59" s="4">
        <f t="shared" si="8"/>
        <v>45833</v>
      </c>
      <c r="Q59">
        <f t="shared" si="9"/>
        <v>-1.3495276653171406</v>
      </c>
      <c r="R59">
        <f t="shared" si="10"/>
        <v>-1.377410468319562</v>
      </c>
      <c r="S59">
        <f t="shared" si="4"/>
        <v>-0.82739600091932264</v>
      </c>
      <c r="T59">
        <f t="shared" si="5"/>
        <v>-1.937046004842613</v>
      </c>
      <c r="U59">
        <f t="shared" si="6"/>
        <v>-3.5662650602409585</v>
      </c>
    </row>
    <row r="60" spans="1:21" x14ac:dyDescent="0.25">
      <c r="A60" s="56">
        <v>45834</v>
      </c>
      <c r="B60" s="59">
        <v>43.99</v>
      </c>
      <c r="C60" s="59">
        <v>10.74</v>
      </c>
      <c r="D60" s="59">
        <v>40.01</v>
      </c>
      <c r="E60" s="59">
        <v>4.1500000000000004</v>
      </c>
      <c r="F60" s="59">
        <v>20.100000000000001</v>
      </c>
      <c r="G60" s="8">
        <v>59</v>
      </c>
      <c r="H60" s="8"/>
      <c r="I60" s="4">
        <f t="shared" si="7"/>
        <v>45834</v>
      </c>
      <c r="J60" s="59">
        <v>43.99</v>
      </c>
      <c r="K60" s="59">
        <v>10.74</v>
      </c>
      <c r="L60" s="59">
        <v>40.01</v>
      </c>
      <c r="M60" s="59">
        <v>4.1500000000000004</v>
      </c>
      <c r="N60" s="59">
        <v>20.100000000000001</v>
      </c>
      <c r="O60" s="61"/>
      <c r="P60" s="4">
        <f t="shared" si="8"/>
        <v>45834</v>
      </c>
      <c r="Q60">
        <f t="shared" si="9"/>
        <v>0.29639762881896736</v>
      </c>
      <c r="R60">
        <f t="shared" si="10"/>
        <v>0</v>
      </c>
      <c r="S60">
        <f t="shared" si="4"/>
        <v>-7.2769409038238697</v>
      </c>
      <c r="T60">
        <f t="shared" si="5"/>
        <v>2.4691358024691468</v>
      </c>
      <c r="U60">
        <f t="shared" si="6"/>
        <v>0.44977511244377322</v>
      </c>
    </row>
    <row r="61" spans="1:21" ht="15.75" thickBot="1" x14ac:dyDescent="0.3">
      <c r="A61" s="57">
        <v>45835</v>
      </c>
      <c r="B61" s="59">
        <v>43.89</v>
      </c>
      <c r="C61" s="59">
        <v>10.71</v>
      </c>
      <c r="D61" s="59">
        <v>40.549999999999997</v>
      </c>
      <c r="E61" s="59">
        <v>4.0599999999999996</v>
      </c>
      <c r="F61" s="59">
        <v>19.899999999999999</v>
      </c>
      <c r="G61" s="8">
        <v>60</v>
      </c>
      <c r="H61" s="8"/>
      <c r="I61" s="4">
        <f t="shared" si="7"/>
        <v>45835</v>
      </c>
      <c r="J61" s="59">
        <v>43.89</v>
      </c>
      <c r="K61" s="59">
        <v>10.71</v>
      </c>
      <c r="L61" s="59">
        <v>40.549999999999997</v>
      </c>
      <c r="M61" s="59">
        <v>4.0599999999999996</v>
      </c>
      <c r="N61" s="59">
        <v>19.899999999999999</v>
      </c>
      <c r="O61" s="61"/>
      <c r="P61" s="4">
        <f t="shared" si="8"/>
        <v>45835</v>
      </c>
      <c r="Q61">
        <f t="shared" si="9"/>
        <v>-0.22732439190725762</v>
      </c>
      <c r="R61">
        <f t="shared" si="10"/>
        <v>-0.27932960893853886</v>
      </c>
      <c r="S61">
        <f t="shared" si="4"/>
        <v>1.3496625843539167</v>
      </c>
      <c r="T61">
        <f t="shared" si="5"/>
        <v>-2.1686746987952032</v>
      </c>
      <c r="U61">
        <f t="shared" si="6"/>
        <v>-0.99502487562190822</v>
      </c>
    </row>
    <row r="62" spans="1:21" ht="15.75" thickTop="1" x14ac:dyDescent="0.25">
      <c r="A62" s="33"/>
      <c r="B62" s="34" t="str">
        <f>B1</f>
        <v>elet6</v>
      </c>
      <c r="C62" s="34" t="str">
        <f t="shared" ref="C62:F62" si="11">C1</f>
        <v>itsa4</v>
      </c>
      <c r="D62" s="34" t="str">
        <f t="shared" si="11"/>
        <v>rent3</v>
      </c>
      <c r="E62" s="34" t="str">
        <f t="shared" si="11"/>
        <v>iwsa3</v>
      </c>
      <c r="F62" s="35" t="str">
        <f t="shared" si="11"/>
        <v>brfs3</v>
      </c>
    </row>
    <row r="63" spans="1:21" x14ac:dyDescent="0.25">
      <c r="A63" s="31" t="s">
        <v>1</v>
      </c>
      <c r="B63" s="58">
        <f>AVERAGE(B2:B61)</f>
        <v>46.030666666666669</v>
      </c>
      <c r="C63" s="42">
        <f>AVERAGE(C2:C61)</f>
        <v>10.579833333333333</v>
      </c>
      <c r="D63" s="42">
        <f>AVERAGE(D2:D61)</f>
        <v>41.416000000000004</v>
      </c>
      <c r="E63" s="42">
        <f>AVERAGE(E2:E61)</f>
        <v>3.6224999999999996</v>
      </c>
      <c r="F63" s="43">
        <f>AVERAGE(F2:F61)</f>
        <v>20.744499999999995</v>
      </c>
    </row>
    <row r="64" spans="1:21" x14ac:dyDescent="0.25">
      <c r="A64" s="30" t="s">
        <v>2</v>
      </c>
      <c r="B64" s="29">
        <f>VARP(B2:B61)</f>
        <v>1.5681962222222205</v>
      </c>
      <c r="C64" s="29">
        <f>VARP(C2:C61)</f>
        <v>0.32310163888888904</v>
      </c>
      <c r="D64" s="29">
        <f>VARP(D2:D61)</f>
        <v>6.5374339999999993</v>
      </c>
      <c r="E64" s="29">
        <f>VARP(E2:E61)</f>
        <v>0.20875541666666927</v>
      </c>
      <c r="F64" s="32">
        <f>VARP(F2:F61)</f>
        <v>0.74871141666666641</v>
      </c>
    </row>
    <row r="65" spans="1:6" x14ac:dyDescent="0.25">
      <c r="A65" s="39" t="s">
        <v>3</v>
      </c>
      <c r="B65" s="40">
        <f>STDEVP(B2:B61)</f>
        <v>1.2522764160608553</v>
      </c>
      <c r="C65" s="40">
        <f>STDEVP(C2:C61)</f>
        <v>0.56842030126385268</v>
      </c>
      <c r="D65" s="40">
        <f>STDEVP(D2:D61)</f>
        <v>2.5568406285883363</v>
      </c>
      <c r="E65" s="40">
        <f>STDEVP(E2:E61)</f>
        <v>0.45689759976024091</v>
      </c>
      <c r="F65" s="41">
        <f>STDEVP(F2:F61)</f>
        <v>0.86528112002208069</v>
      </c>
    </row>
    <row r="66" spans="1:6" ht="15.75" thickBot="1" x14ac:dyDescent="0.3">
      <c r="A66" s="36" t="s">
        <v>18</v>
      </c>
      <c r="B66" s="37">
        <f>(B65/B63)*100</f>
        <v>2.7205263506811153</v>
      </c>
      <c r="C66" s="37">
        <f t="shared" ref="C66:F66" si="12">(C65/C63)*100</f>
        <v>5.3726772752927996</v>
      </c>
      <c r="D66" s="37">
        <f t="shared" si="12"/>
        <v>6.1735576313220397</v>
      </c>
      <c r="E66" s="37">
        <f t="shared" si="12"/>
        <v>12.612770179716797</v>
      </c>
      <c r="F66" s="38">
        <f t="shared" si="12"/>
        <v>4.1711350961559974</v>
      </c>
    </row>
    <row r="67" spans="1:6" ht="15.75" thickTop="1" x14ac:dyDescent="0.25"/>
    <row r="70" spans="1:6" x14ac:dyDescent="0.25">
      <c r="B70" s="20"/>
    </row>
    <row r="71" spans="1:6" x14ac:dyDescent="0.25">
      <c r="B71" s="20"/>
    </row>
    <row r="72" spans="1:6" x14ac:dyDescent="0.25">
      <c r="B72" s="20"/>
    </row>
    <row r="73" spans="1:6" x14ac:dyDescent="0.25">
      <c r="B73" s="20"/>
    </row>
    <row r="74" spans="1:6" x14ac:dyDescent="0.25">
      <c r="B74" s="20"/>
    </row>
    <row r="82" spans="2:2" x14ac:dyDescent="0.25">
      <c r="B82" s="28"/>
    </row>
    <row r="83" spans="2:2" x14ac:dyDescent="0.25">
      <c r="B83" s="28"/>
    </row>
    <row r="84" spans="2:2" x14ac:dyDescent="0.25">
      <c r="B84" s="28"/>
    </row>
    <row r="85" spans="2:2" x14ac:dyDescent="0.25">
      <c r="B85" s="28"/>
    </row>
  </sheetData>
  <phoneticPr fontId="29" type="noConversion"/>
  <pageMargins left="0.51" right="0.51" top="0.79000000000000015" bottom="0.79000000000000015" header="0.31" footer="0.31"/>
  <pageSetup paperSize="9" scale="7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A37" zoomScale="70" zoomScaleNormal="70" zoomScalePageLayoutView="270" workbookViewId="0">
      <selection activeCell="L68" sqref="L68"/>
    </sheetView>
  </sheetViews>
  <sheetFormatPr defaultColWidth="8.85546875" defaultRowHeight="15" x14ac:dyDescent="0.25"/>
  <cols>
    <col min="1" max="1" width="12.5703125" customWidth="1"/>
    <col min="5" max="5" width="10.42578125" customWidth="1"/>
  </cols>
  <sheetData>
    <row r="1" spans="1:16" x14ac:dyDescent="0.25">
      <c r="A1" t="s">
        <v>0</v>
      </c>
      <c r="B1" t="str">
        <f>Precos!B1</f>
        <v>elet6</v>
      </c>
      <c r="C1" t="str">
        <f>Precos!C1</f>
        <v>itsa4</v>
      </c>
      <c r="D1" t="str">
        <f>Precos!D1</f>
        <v>rent3</v>
      </c>
      <c r="E1" t="str">
        <f>Precos!E1</f>
        <v>iwsa3</v>
      </c>
      <c r="F1" t="str">
        <f>Precos!F1</f>
        <v>brfs3</v>
      </c>
    </row>
    <row r="2" spans="1:16" x14ac:dyDescent="0.25">
      <c r="A2" s="4">
        <f>Precos!A2</f>
        <v>45748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4">
        <f>Precos!A3</f>
        <v>45749</v>
      </c>
      <c r="B3">
        <f>LN(Precos!B3/Precos!B2)*100</f>
        <v>-0.13528750654194988</v>
      </c>
      <c r="C3">
        <f>LN(Precos!C3/Precos!C2)*100</f>
        <v>0.10587613482421182</v>
      </c>
      <c r="D3">
        <f>LN(Precos!D3/Precos!D2)*100</f>
        <v>3.7740327982847113</v>
      </c>
      <c r="E3">
        <f>LN(Precos!E3/Precos!E2)*100</f>
        <v>0</v>
      </c>
      <c r="F3">
        <f>LN(Precos!F3/Precos!F2)*100</f>
        <v>-1.7025949589926654</v>
      </c>
    </row>
    <row r="4" spans="1:16" x14ac:dyDescent="0.25">
      <c r="A4" s="4">
        <f>Precos!A4</f>
        <v>45750</v>
      </c>
      <c r="B4">
        <f>LN(Precos!B4/Precos!B3)*100</f>
        <v>1.0772096981911041</v>
      </c>
      <c r="C4">
        <f>LN(Precos!C4/Precos!C3)*100</f>
        <v>1.7829523171963746</v>
      </c>
      <c r="D4">
        <f>LN(Precos!D4/Precos!D3)*100</f>
        <v>2.144199395419919</v>
      </c>
      <c r="E4">
        <f>LN(Precos!E4/Precos!E3)*100</f>
        <v>0.73529743052587326</v>
      </c>
      <c r="F4">
        <f>LN(Precos!F4/Precos!F3)*100</f>
        <v>-0.81136347741697745</v>
      </c>
    </row>
    <row r="5" spans="1:16" x14ac:dyDescent="0.25">
      <c r="A5" s="4">
        <f>Precos!A5</f>
        <v>45751</v>
      </c>
      <c r="B5">
        <f>LN(Precos!B5/Precos!B4)*100</f>
        <v>-1.801850550267825</v>
      </c>
      <c r="C5">
        <f>LN(Precos!C5/Precos!C4)*100</f>
        <v>-2.9538012436863754</v>
      </c>
      <c r="D5">
        <f>LN(Precos!D5/Precos!D4)*100</f>
        <v>-3.1090587070031117</v>
      </c>
      <c r="E5">
        <f>LN(Precos!E5/Precos!E4)*100</f>
        <v>-5.6512210263342215</v>
      </c>
      <c r="F5">
        <f>LN(Precos!F5/Precos!F4)*100</f>
        <v>-2.0057242192526608</v>
      </c>
    </row>
    <row r="6" spans="1:16" x14ac:dyDescent="0.25">
      <c r="A6" s="4">
        <f>Precos!A6</f>
        <v>45754</v>
      </c>
      <c r="B6">
        <f>LN(Precos!B6/Precos!B5)*100</f>
        <v>-0.40992997509406426</v>
      </c>
      <c r="C6">
        <f>LN(Precos!C6/Precos!C5)*100</f>
        <v>0.64034370352070069</v>
      </c>
      <c r="D6">
        <f>LN(Precos!D6/Precos!D5)*100</f>
        <v>-0.80656813284938933</v>
      </c>
      <c r="E6">
        <f>LN(Precos!E6/Precos!E5)*100</f>
        <v>1.5384918839479456</v>
      </c>
      <c r="F6">
        <f>LN(Precos!F6/Precos!F5)*100</f>
        <v>-0.26007817000573674</v>
      </c>
    </row>
    <row r="7" spans="1:16" x14ac:dyDescent="0.25">
      <c r="A7" s="4">
        <f>Precos!A7</f>
        <v>45755</v>
      </c>
      <c r="B7">
        <f>LN(Precos!B7/Precos!B6)*100</f>
        <v>9.1240882242171681E-2</v>
      </c>
      <c r="C7">
        <f>LN(Precos!C7/Precos!C6)*100</f>
        <v>-0.21299262578248535</v>
      </c>
      <c r="D7">
        <f>LN(Precos!D7/Precos!D6)*100</f>
        <v>-0.30764952247479177</v>
      </c>
      <c r="E7">
        <f>LN(Precos!E7/Precos!E6)*100</f>
        <v>2.6366875840742132</v>
      </c>
      <c r="F7">
        <f>LN(Precos!F7/Precos!F6)*100</f>
        <v>-0.73183808076798396</v>
      </c>
    </row>
    <row r="8" spans="1:16" x14ac:dyDescent="0.25">
      <c r="A8" s="4">
        <f>Precos!A8</f>
        <v>45756</v>
      </c>
      <c r="B8">
        <f>LN(Precos!B8/Precos!B7)*100</f>
        <v>1.7403535651436381</v>
      </c>
      <c r="C8">
        <f>LN(Precos!C8/Precos!C7)*100</f>
        <v>2.3183335455657068</v>
      </c>
      <c r="D8">
        <f>LN(Precos!D8/Precos!D7)*100</f>
        <v>3.495608416294703</v>
      </c>
      <c r="E8">
        <f>LN(Precos!E8/Precos!E7)*100</f>
        <v>5.4262858559367002</v>
      </c>
      <c r="F8">
        <f>LN(Precos!F8/Precos!F7)*100</f>
        <v>7.5755542360908397</v>
      </c>
    </row>
    <row r="9" spans="1:16" x14ac:dyDescent="0.25">
      <c r="A9" s="4">
        <f>Precos!A9</f>
        <v>45757</v>
      </c>
      <c r="B9">
        <f>LN(Precos!B9/Precos!B8)*100</f>
        <v>1.1140935197731188</v>
      </c>
      <c r="C9">
        <f>LN(Precos!C9/Precos!C8)*100</f>
        <v>-0.52219439811516011</v>
      </c>
      <c r="D9">
        <f>LN(Precos!D9/Precos!D8)*100</f>
        <v>1.156393147194559</v>
      </c>
      <c r="E9">
        <f>LN(Precos!E9/Precos!E8)*100</f>
        <v>4.4757900641493622</v>
      </c>
      <c r="F9">
        <f>LN(Precos!F9/Precos!F8)*100</f>
        <v>-1.0266528698360216</v>
      </c>
    </row>
    <row r="10" spans="1:16" x14ac:dyDescent="0.25">
      <c r="A10" s="4">
        <f>Precos!A10</f>
        <v>45758</v>
      </c>
      <c r="B10">
        <f>LN(Precos!B10/Precos!B9)*100</f>
        <v>-0.64466156349506121</v>
      </c>
      <c r="C10">
        <f>LN(Precos!C10/Precos!C9)*100</f>
        <v>1.041676085825558</v>
      </c>
      <c r="D10">
        <f>LN(Precos!D10/Precos!D9)*100</f>
        <v>3.0804067799650148</v>
      </c>
      <c r="E10">
        <f>LN(Precos!E10/Precos!E9)*100</f>
        <v>-1.0152371464018073</v>
      </c>
      <c r="F10">
        <f>LN(Precos!F10/Precos!F9)*100</f>
        <v>0.92932926118080228</v>
      </c>
    </row>
    <row r="11" spans="1:16" x14ac:dyDescent="0.25">
      <c r="A11" s="4">
        <f>Precos!A11</f>
        <v>45761</v>
      </c>
      <c r="B11">
        <f>LN(Precos!B11/Precos!B10)*100</f>
        <v>1.5929540375022255</v>
      </c>
      <c r="C11">
        <f>LN(Precos!C11/Precos!C10)*100</f>
        <v>1.3381568695831367</v>
      </c>
      <c r="D11">
        <f>LN(Precos!D11/Precos!D10)*100</f>
        <v>1.773141662817844</v>
      </c>
      <c r="E11">
        <f>LN(Precos!E11/Precos!E10)*100</f>
        <v>1.6863806052004944</v>
      </c>
      <c r="F11">
        <f>LN(Precos!F11/Precos!F10)*100</f>
        <v>-0.63492276786586677</v>
      </c>
    </row>
    <row r="12" spans="1:16" x14ac:dyDescent="0.25">
      <c r="A12" s="4">
        <f>Precos!A12</f>
        <v>45762</v>
      </c>
      <c r="B12">
        <f>LN(Precos!B12/Precos!B11)*100</f>
        <v>-0.66064983735901595</v>
      </c>
      <c r="C12">
        <f>LN(Precos!C12/Precos!C11)*100</f>
        <v>1.3204864295170724</v>
      </c>
      <c r="D12">
        <f>LN(Precos!D12/Precos!D11)*100</f>
        <v>0.35596274555731439</v>
      </c>
      <c r="E12">
        <f>LN(Precos!E12/Precos!E11)*100</f>
        <v>0.99834439841832057</v>
      </c>
      <c r="F12">
        <f>LN(Precos!F12/Precos!F11)*100</f>
        <v>1.2658396871923465</v>
      </c>
    </row>
    <row r="13" spans="1:16" x14ac:dyDescent="0.25">
      <c r="A13" s="4">
        <f>Precos!A13</f>
        <v>45763</v>
      </c>
      <c r="B13">
        <f>LN(Precos!B13/Precos!B12)*100</f>
        <v>-2.008547772322502</v>
      </c>
      <c r="C13">
        <f>LN(Precos!C13/Precos!C12)*100</f>
        <v>-0.20202027072758794</v>
      </c>
      <c r="D13">
        <f>LN(Precos!D13/Precos!D12)*100</f>
        <v>-1.6635060504532098</v>
      </c>
      <c r="E13">
        <f>LN(Precos!E13/Precos!E12)*100</f>
        <v>0.33057881344994106</v>
      </c>
      <c r="F13">
        <f>LN(Precos!F13/Precos!F12)*100</f>
        <v>4.8367594655140268E-2</v>
      </c>
    </row>
    <row r="14" spans="1:16" x14ac:dyDescent="0.25">
      <c r="A14" s="4">
        <f>Precos!A14</f>
        <v>45764</v>
      </c>
      <c r="B14">
        <f>LN(Precos!B14/Precos!B13)*100</f>
        <v>2.7569554038174213</v>
      </c>
      <c r="C14">
        <f>LN(Precos!C14/Precos!C13)*100</f>
        <v>0.60484055358804356</v>
      </c>
      <c r="D14">
        <f>LN(Precos!D14/Precos!D13)*100</f>
        <v>3.7979248065216473</v>
      </c>
      <c r="E14">
        <f>LN(Precos!E14/Precos!E13)*100</f>
        <v>14.420034897409021</v>
      </c>
      <c r="F14">
        <f>LN(Precos!F14/Precos!F13)*100</f>
        <v>2.2472855852058577</v>
      </c>
    </row>
    <row r="15" spans="1:16" x14ac:dyDescent="0.25">
      <c r="A15" s="4">
        <f>Precos!A15</f>
        <v>45769</v>
      </c>
      <c r="B15">
        <f>LN(Precos!B15/Precos!B14)*100</f>
        <v>-0.48362371686446859</v>
      </c>
      <c r="C15">
        <f>LN(Precos!C15/Precos!C14)*100</f>
        <v>2.1869658889967321</v>
      </c>
      <c r="D15">
        <f>LN(Precos!D15/Precos!D14)*100</f>
        <v>-2.7709581427760255</v>
      </c>
      <c r="E15">
        <f>LN(Precos!E15/Precos!E14)*100</f>
        <v>0.56980211146377957</v>
      </c>
      <c r="F15">
        <f>LN(Precos!F15/Precos!F14)*100</f>
        <v>2.9352212012527588</v>
      </c>
    </row>
    <row r="16" spans="1:16" x14ac:dyDescent="0.25">
      <c r="A16" s="4">
        <f>Precos!A16</f>
        <v>45770</v>
      </c>
      <c r="B16">
        <f>LN(Precos!B16/Precos!B15)*100</f>
        <v>1.4656283349620089</v>
      </c>
      <c r="C16">
        <f>LN(Precos!C16/Precos!C15)*100</f>
        <v>1.6577659019814541</v>
      </c>
      <c r="D16">
        <f>LN(Precos!D16/Precos!D15)*100</f>
        <v>3.0438773048596079</v>
      </c>
      <c r="E16">
        <f>LN(Precos!E16/Precos!E15)*100</f>
        <v>5.257088700933803</v>
      </c>
      <c r="F16">
        <f>LN(Precos!F16/Precos!F15)*100</f>
        <v>-1.3404406850395438</v>
      </c>
    </row>
    <row r="17" spans="1:6" x14ac:dyDescent="0.25">
      <c r="A17" s="4">
        <f>Precos!A17</f>
        <v>45771</v>
      </c>
      <c r="B17">
        <f>LN(Precos!B17/Precos!B16)*100</f>
        <v>2.8683473278181224</v>
      </c>
      <c r="C17">
        <f>LN(Precos!C17/Precos!C16)*100</f>
        <v>2.1053409197832482</v>
      </c>
      <c r="D17">
        <f>LN(Precos!D17/Precos!D16)*100</f>
        <v>3.0260971781809478</v>
      </c>
      <c r="E17">
        <f>LN(Precos!E17/Precos!E16)*100</f>
        <v>2.1334142474991142</v>
      </c>
      <c r="F17">
        <f>LN(Precos!F17/Precos!F16)*100</f>
        <v>2.3909184883951373</v>
      </c>
    </row>
    <row r="18" spans="1:6" x14ac:dyDescent="0.25">
      <c r="A18" s="4">
        <f>Precos!A18</f>
        <v>45772</v>
      </c>
      <c r="B18">
        <f>LN(Precos!B18/Precos!B17)*100</f>
        <v>-0.42292302412008248</v>
      </c>
      <c r="C18">
        <f>LN(Precos!C18/Precos!C17)*100</f>
        <v>9.4652160403087826E-2</v>
      </c>
      <c r="D18">
        <f>LN(Precos!D18/Precos!D17)*100</f>
        <v>2.8671552889637097</v>
      </c>
      <c r="E18">
        <f>LN(Precos!E18/Precos!E17)*100</f>
        <v>2.6043138536019876</v>
      </c>
      <c r="F18">
        <f>LN(Precos!F18/Precos!F17)*100</f>
        <v>3.9640015021823438</v>
      </c>
    </row>
    <row r="19" spans="1:6" x14ac:dyDescent="0.25">
      <c r="A19" s="4">
        <f>Precos!A19</f>
        <v>45775</v>
      </c>
      <c r="B19">
        <f>LN(Precos!B19/Precos!B18)*100</f>
        <v>0.46511711757308805</v>
      </c>
      <c r="C19">
        <f>LN(Precos!C19/Precos!C18)*100</f>
        <v>0.56603924717103549</v>
      </c>
      <c r="D19">
        <f>LN(Precos!D19/Precos!D18)*100</f>
        <v>0.5822771779362137</v>
      </c>
      <c r="E19">
        <f>LN(Precos!E19/Precos!E18)*100</f>
        <v>-3.399020022855189</v>
      </c>
      <c r="F19">
        <f>LN(Precos!F19/Precos!F18)*100</f>
        <v>-0.87719860728369936</v>
      </c>
    </row>
    <row r="20" spans="1:6" x14ac:dyDescent="0.25">
      <c r="A20" s="4">
        <f>Precos!A20</f>
        <v>45776</v>
      </c>
      <c r="B20">
        <f>LN(Precos!B20/Precos!B19)*100</f>
        <v>0.50494531861842851</v>
      </c>
      <c r="C20">
        <f>LN(Precos!C20/Precos!C19)*100</f>
        <v>0</v>
      </c>
      <c r="D20">
        <f>LN(Precos!D20/Precos!D19)*100</f>
        <v>0.27829331504442334</v>
      </c>
      <c r="E20">
        <f>LN(Precos!E20/Precos!E19)*100</f>
        <v>-2.4227295335324235</v>
      </c>
      <c r="F20">
        <f>LN(Precos!F20/Precos!F19)*100</f>
        <v>0.22002209096025593</v>
      </c>
    </row>
    <row r="21" spans="1:6" x14ac:dyDescent="0.25">
      <c r="A21" s="4">
        <f>Precos!A21</f>
        <v>45777</v>
      </c>
      <c r="B21">
        <f>LN(Precos!B21/Precos!B20)*100</f>
        <v>1.2098603980669353</v>
      </c>
      <c r="C21">
        <f>LN(Precos!C21/Precos!C20)*100</f>
        <v>0.65635491140038471</v>
      </c>
      <c r="D21">
        <f>LN(Precos!D21/Precos!D20)*100</f>
        <v>-0.51079748860520047</v>
      </c>
      <c r="E21">
        <f>LN(Precos!E21/Precos!E20)*100</f>
        <v>-1.6483889721689369</v>
      </c>
      <c r="F21">
        <f>LN(Precos!F21/Precos!F20)*100</f>
        <v>-0.22002209096024233</v>
      </c>
    </row>
    <row r="22" spans="1:6" x14ac:dyDescent="0.25">
      <c r="A22" s="4">
        <f>Precos!A22</f>
        <v>45779</v>
      </c>
      <c r="B22">
        <f>LN(Precos!B22/Precos!B21)*100</f>
        <v>-0.54054185669079347</v>
      </c>
      <c r="C22">
        <f>LN(Precos!C22/Precos!C21)*100</f>
        <v>-1.6015415321976323</v>
      </c>
      <c r="D22">
        <f>LN(Precos!D22/Precos!D21)*100</f>
        <v>0.3253546909092811</v>
      </c>
      <c r="E22">
        <f>LN(Precos!E22/Precos!E21)*100</f>
        <v>-0.27739268827252078</v>
      </c>
      <c r="F22">
        <f>LN(Precos!F22/Precos!F21)*100</f>
        <v>-1.0628975177059794</v>
      </c>
    </row>
    <row r="23" spans="1:6" x14ac:dyDescent="0.25">
      <c r="A23" s="4">
        <f>Precos!A23</f>
        <v>45782</v>
      </c>
      <c r="B23">
        <f>LN(Precos!B23/Precos!B22)*100</f>
        <v>-1.6393809775676382</v>
      </c>
      <c r="C23">
        <f>LN(Precos!C23/Precos!C22)*100</f>
        <v>-0.4759647252987913</v>
      </c>
      <c r="D23">
        <f>LN(Precos!D23/Precos!D22)*100</f>
        <v>-9.2850517348511519E-2</v>
      </c>
      <c r="E23">
        <f>LN(Precos!E23/Precos!E22)*100</f>
        <v>-2.5317807984290011</v>
      </c>
      <c r="F23">
        <f>LN(Precos!F23/Precos!F22)*100</f>
        <v>-4.6477613107695923</v>
      </c>
    </row>
    <row r="24" spans="1:6" x14ac:dyDescent="0.25">
      <c r="A24" s="4">
        <f>Precos!A24</f>
        <v>45783</v>
      </c>
      <c r="B24">
        <f>LN(Precos!B24/Precos!B23)*100</f>
        <v>0.12706482014557111</v>
      </c>
      <c r="C24">
        <f>LN(Precos!C24/Precos!C23)*100</f>
        <v>-0.28667004820762237</v>
      </c>
      <c r="D24">
        <f>LN(Precos!D24/Precos!D23)*100</f>
        <v>-2.4924873652848727</v>
      </c>
      <c r="E24">
        <f>LN(Precos!E24/Precos!E23)*100</f>
        <v>-0.28530689824063993</v>
      </c>
      <c r="F24">
        <f>LN(Precos!F24/Precos!F23)*100</f>
        <v>-5.217742431399726</v>
      </c>
    </row>
    <row r="25" spans="1:6" x14ac:dyDescent="0.25">
      <c r="A25" s="4">
        <f>Precos!A25</f>
        <v>45784</v>
      </c>
      <c r="B25">
        <f>LN(Precos!B25/Precos!B24)*100</f>
        <v>-0.59435539008481064</v>
      </c>
      <c r="C25">
        <f>LN(Precos!C25/Precos!C24)*100</f>
        <v>0.85755647023963244</v>
      </c>
      <c r="D25">
        <f>LN(Precos!D25/Precos!D24)*100</f>
        <v>0.21405644991110379</v>
      </c>
      <c r="E25">
        <f>LN(Precos!E25/Precos!E24)*100</f>
        <v>-1.4388737452099556</v>
      </c>
      <c r="F25">
        <f>LN(Precos!F25/Precos!F24)*100</f>
        <v>-0.44324130680666984</v>
      </c>
    </row>
    <row r="26" spans="1:6" x14ac:dyDescent="0.25">
      <c r="A26" s="4">
        <f>Precos!A26</f>
        <v>45785</v>
      </c>
      <c r="B26">
        <f>LN(Precos!B26/Precos!B25)*100</f>
        <v>1.2903404835907784</v>
      </c>
      <c r="C26">
        <f>LN(Precos!C26/Precos!C25)*100</f>
        <v>0.56764580048053426</v>
      </c>
      <c r="D26">
        <f>LN(Precos!D26/Precos!D25)*100</f>
        <v>4.2104137298646229</v>
      </c>
      <c r="E26">
        <f>LN(Precos!E26/Precos!E25)*100</f>
        <v>3.4191364748279129</v>
      </c>
      <c r="F26">
        <f>LN(Precos!F26/Precos!F25)*100</f>
        <v>0.63960857658263559</v>
      </c>
    </row>
    <row r="27" spans="1:6" x14ac:dyDescent="0.25">
      <c r="A27" s="4">
        <f>Precos!A27</f>
        <v>45786</v>
      </c>
      <c r="B27">
        <f>LN(Precos!B27/Precos!B26)*100</f>
        <v>0.69117460202190029</v>
      </c>
      <c r="C27">
        <f>LN(Precos!C27/Precos!C26)*100</f>
        <v>4.1576426845740411</v>
      </c>
      <c r="D27">
        <f>LN(Precos!D27/Precos!D26)*100</f>
        <v>-6.8342253376817794</v>
      </c>
      <c r="E27">
        <f>LN(Precos!E27/Precos!E26)*100</f>
        <v>-1.1267724846342269</v>
      </c>
      <c r="F27">
        <f>LN(Precos!F27/Precos!F26)*100</f>
        <v>-6.0134305552628025</v>
      </c>
    </row>
    <row r="28" spans="1:6" x14ac:dyDescent="0.25">
      <c r="A28" s="4">
        <f>Precos!A28</f>
        <v>45789</v>
      </c>
      <c r="B28">
        <f>LN(Precos!B28/Precos!B27)*100</f>
        <v>-0.8173575840641174</v>
      </c>
      <c r="C28">
        <f>LN(Precos!C28/Precos!C27)*100</f>
        <v>-2.2884293833587845</v>
      </c>
      <c r="D28">
        <f>LN(Precos!D28/Precos!D27)*100</f>
        <v>1.212136053234482</v>
      </c>
      <c r="E28">
        <f>LN(Precos!E28/Precos!E27)*100</f>
        <v>-5.5327063956596296</v>
      </c>
      <c r="F28">
        <f>LN(Precos!F28/Precos!F27)*100</f>
        <v>2.6215842130893017</v>
      </c>
    </row>
    <row r="29" spans="1:6" x14ac:dyDescent="0.25">
      <c r="A29" s="4">
        <f>Precos!A29</f>
        <v>45790</v>
      </c>
      <c r="B29">
        <f>LN(Precos!B29/Precos!B28)*100</f>
        <v>0.60841475836224646</v>
      </c>
      <c r="C29">
        <f>LN(Precos!C29/Precos!C28)*100</f>
        <v>1.5618140156964959</v>
      </c>
      <c r="D29">
        <f>LN(Precos!D29/Precos!D28)*100</f>
        <v>0.57664744124021206</v>
      </c>
      <c r="E29">
        <f>LN(Precos!E29/Precos!E28)*100</f>
        <v>7.4963038473455326</v>
      </c>
      <c r="F29">
        <f>LN(Precos!F29/Precos!F28)*100</f>
        <v>2.4556483242530183</v>
      </c>
    </row>
    <row r="30" spans="1:6" x14ac:dyDescent="0.25">
      <c r="A30" s="4">
        <f>Precos!A30</f>
        <v>45791</v>
      </c>
      <c r="B30">
        <f>LN(Precos!B30/Precos!B29)*100</f>
        <v>-0.37720078252429384</v>
      </c>
      <c r="C30">
        <f>LN(Precos!C30/Precos!C29)*100</f>
        <v>0.27309985112315127</v>
      </c>
      <c r="D30">
        <f>LN(Precos!D30/Precos!D29)*100</f>
        <v>-4.9856856505894669</v>
      </c>
      <c r="E30">
        <f>LN(Precos!E30/Precos!E29)*100</f>
        <v>0.27739268827252245</v>
      </c>
      <c r="F30">
        <f>LN(Precos!F30/Precos!F29)*100</f>
        <v>-2.6079712783051736</v>
      </c>
    </row>
    <row r="31" spans="1:6" x14ac:dyDescent="0.25">
      <c r="A31" s="4">
        <f>Precos!A31</f>
        <v>45792</v>
      </c>
      <c r="B31">
        <f>LN(Precos!B31/Precos!B30)*100</f>
        <v>-3.1782562067161497</v>
      </c>
      <c r="C31">
        <f>LN(Precos!C31/Precos!C30)*100</f>
        <v>1.264696170076739</v>
      </c>
      <c r="D31">
        <f>LN(Precos!D31/Precos!D30)*100</f>
        <v>2.5852794543711513</v>
      </c>
      <c r="E31">
        <f>LN(Precos!E31/Precos!E30)*100</f>
        <v>1.3755375068485418</v>
      </c>
      <c r="F31">
        <f>LN(Precos!F31/Precos!F30)*100</f>
        <v>4.6658586964706581</v>
      </c>
    </row>
    <row r="32" spans="1:6" x14ac:dyDescent="0.25">
      <c r="A32" s="4">
        <f>Precos!A32</f>
        <v>45793</v>
      </c>
      <c r="B32">
        <f>LN(Precos!B32/Precos!B31)*100</f>
        <v>0.45410392662566418</v>
      </c>
      <c r="C32">
        <f>LN(Precos!C32/Precos!C31)*100</f>
        <v>0.71556655954122317</v>
      </c>
      <c r="D32">
        <f>LN(Precos!D32/Precos!D31)*100</f>
        <v>2.6396980069795726</v>
      </c>
      <c r="E32">
        <f>LN(Precos!E32/Precos!E31)*100</f>
        <v>0.81633106391608357</v>
      </c>
      <c r="F32">
        <f>LN(Precos!F32/Precos!F31)*100</f>
        <v>0.77295070822673906</v>
      </c>
    </row>
    <row r="33" spans="1:6" x14ac:dyDescent="0.25">
      <c r="A33" s="4">
        <f>Precos!A33</f>
        <v>45796</v>
      </c>
      <c r="B33">
        <f>LN(Precos!B33/Precos!B32)*100</f>
        <v>1.0516246717652491</v>
      </c>
      <c r="C33">
        <f>LN(Precos!C33/Precos!C32)*100</f>
        <v>1.0638398205055577</v>
      </c>
      <c r="D33">
        <f>LN(Precos!D33/Precos!D32)*100</f>
        <v>0.61949209316682174</v>
      </c>
      <c r="E33">
        <f>LN(Precos!E33/Precos!E32)*100</f>
        <v>0</v>
      </c>
      <c r="F33">
        <f>LN(Precos!F33/Precos!F32)*100</f>
        <v>-1.3566099526718902</v>
      </c>
    </row>
    <row r="34" spans="1:6" x14ac:dyDescent="0.25">
      <c r="A34" s="4">
        <f>Precos!A34</f>
        <v>45797</v>
      </c>
      <c r="B34">
        <f>LN(Precos!B34/Precos!B33)*100</f>
        <v>-0.44934279092870894</v>
      </c>
      <c r="C34">
        <f>LN(Precos!C34/Precos!C33)*100</f>
        <v>0.17621149933992233</v>
      </c>
      <c r="D34">
        <f>LN(Precos!D34/Precos!D33)*100</f>
        <v>-0.95466118835798885</v>
      </c>
      <c r="E34">
        <f>LN(Precos!E34/Precos!E33)*100</f>
        <v>3.9845908547199564</v>
      </c>
      <c r="F34">
        <f>LN(Precos!F34/Precos!F33)*100</f>
        <v>2.4097551579060523</v>
      </c>
    </row>
    <row r="35" spans="1:6" x14ac:dyDescent="0.25">
      <c r="A35" s="4">
        <f>Precos!A35</f>
        <v>45798</v>
      </c>
      <c r="B35">
        <f>LN(Precos!B35/Precos!B34)*100</f>
        <v>-0.99138743013319763</v>
      </c>
      <c r="C35">
        <f>LN(Precos!C35/Precos!C34)*100</f>
        <v>-1.5077890969171435</v>
      </c>
      <c r="D35">
        <f>LN(Precos!D35/Precos!D34)*100</f>
        <v>-3.2661933319347671</v>
      </c>
      <c r="E35">
        <f>LN(Precos!E35/Precos!E34)*100</f>
        <v>-1.8397365139716058</v>
      </c>
      <c r="F35">
        <f>LN(Precos!F35/Precos!F34)*100</f>
        <v>0.19029501460860637</v>
      </c>
    </row>
    <row r="36" spans="1:6" x14ac:dyDescent="0.25">
      <c r="A36" s="4">
        <f>Precos!A36</f>
        <v>45799</v>
      </c>
      <c r="B36">
        <f>LN(Precos!B36/Precos!B35)*100</f>
        <v>-6.4998377328999712E-2</v>
      </c>
      <c r="C36">
        <f>LN(Precos!C36/Precos!C35)*100</f>
        <v>-1.2590094360071902</v>
      </c>
      <c r="D36">
        <f>LN(Precos!D36/Precos!D35)*100</f>
        <v>0.49431637975195092</v>
      </c>
      <c r="E36">
        <f>LN(Precos!E36/Precos!E35)*100</f>
        <v>2.0998146839773404</v>
      </c>
      <c r="F36">
        <f>LN(Precos!F36/Precos!F35)*100</f>
        <v>1.7899677150093722</v>
      </c>
    </row>
    <row r="37" spans="1:6" x14ac:dyDescent="0.25">
      <c r="A37" s="4">
        <f>Precos!A37</f>
        <v>45800</v>
      </c>
      <c r="B37">
        <f>LN(Precos!B37/Precos!B36)*100</f>
        <v>0.84170131109494506</v>
      </c>
      <c r="C37">
        <f>LN(Precos!C37/Precos!C36)*100</f>
        <v>0.81118065353761126</v>
      </c>
      <c r="D37">
        <f>LN(Precos!D37/Precos!D36)*100</f>
        <v>7.3937156787867053E-2</v>
      </c>
      <c r="E37">
        <f>LN(Precos!E37/Precos!E36)*100</f>
        <v>-0.78227256812091561</v>
      </c>
      <c r="F37">
        <f>LN(Precos!F37/Precos!F36)*100</f>
        <v>0</v>
      </c>
    </row>
    <row r="38" spans="1:6" x14ac:dyDescent="0.25">
      <c r="A38" s="4">
        <f>Precos!A38</f>
        <v>45803</v>
      </c>
      <c r="B38">
        <f>LN(Precos!B38/Precos!B37)*100</f>
        <v>0.27900007367266177</v>
      </c>
      <c r="C38">
        <f>LN(Precos!C38/Precos!C37)*100</f>
        <v>0.44782878246957519</v>
      </c>
      <c r="D38">
        <f>LN(Precos!D38/Precos!D37)*100</f>
        <v>0.63850904552054011</v>
      </c>
      <c r="E38">
        <f>LN(Precos!E38/Precos!E37)*100</f>
        <v>0.78227256812090773</v>
      </c>
      <c r="F38">
        <f>LN(Precos!F38/Precos!F37)*100</f>
        <v>-0.51486189090770318</v>
      </c>
    </row>
    <row r="39" spans="1:6" x14ac:dyDescent="0.25">
      <c r="A39" s="4">
        <f>Precos!A39</f>
        <v>45804</v>
      </c>
      <c r="B39">
        <f>LN(Precos!B39/Precos!B38)*100</f>
        <v>1.1082807386245099</v>
      </c>
      <c r="C39">
        <f>LN(Precos!C39/Precos!C38)*100</f>
        <v>0.88968558377367168</v>
      </c>
      <c r="D39">
        <f>LN(Precos!D39/Precos!D38)*100</f>
        <v>4.3120452631676196</v>
      </c>
      <c r="E39">
        <f>LN(Precos!E39/Precos!E38)*100</f>
        <v>0</v>
      </c>
      <c r="F39">
        <f>LN(Precos!F39/Precos!F38)*100</f>
        <v>-3.5829005523561444</v>
      </c>
    </row>
    <row r="40" spans="1:6" x14ac:dyDescent="0.25">
      <c r="A40" s="4">
        <f>Precos!A40</f>
        <v>45805</v>
      </c>
      <c r="B40">
        <f>LN(Precos!B40/Precos!B39)*100</f>
        <v>-1.0654266561173769</v>
      </c>
      <c r="C40">
        <f>LN(Precos!C40/Precos!C39)*100</f>
        <v>-1.0685765080461276</v>
      </c>
      <c r="D40">
        <f>LN(Precos!D40/Precos!D39)*100</f>
        <v>1.5587148195101859</v>
      </c>
      <c r="E40">
        <f>LN(Precos!E40/Precos!E39)*100</f>
        <v>-1.8349138668196656</v>
      </c>
      <c r="F40">
        <f>LN(Precos!F40/Precos!F39)*100</f>
        <v>-0.83028560006004093</v>
      </c>
    </row>
    <row r="41" spans="1:6" x14ac:dyDescent="0.25">
      <c r="A41" s="4">
        <f>Precos!A41</f>
        <v>45806</v>
      </c>
      <c r="B41">
        <f>LN(Precos!B41/Precos!B40)*100</f>
        <v>1.4039796667482614</v>
      </c>
      <c r="C41">
        <f>LN(Precos!C41/Precos!C40)*100</f>
        <v>-0.71878117188336788</v>
      </c>
      <c r="D41">
        <f>LN(Precos!D41/Precos!D40)*100</f>
        <v>0.276625349289011</v>
      </c>
      <c r="E41">
        <f>LN(Precos!E41/Precos!E40)*100</f>
        <v>-1.8692133012152521</v>
      </c>
      <c r="F41">
        <f>LN(Precos!F41/Precos!F40)*100</f>
        <v>0.83028560006004037</v>
      </c>
    </row>
    <row r="42" spans="1:6" x14ac:dyDescent="0.25">
      <c r="A42" s="4">
        <f>Precos!A42</f>
        <v>45807</v>
      </c>
      <c r="B42">
        <f>LN(Precos!B42/Precos!B41)*100</f>
        <v>-0.78465040469342939</v>
      </c>
      <c r="C42">
        <f>LN(Precos!C42/Precos!C41)*100</f>
        <v>-0.18050546417301422</v>
      </c>
      <c r="D42">
        <f>LN(Precos!D42/Precos!D41)*100</f>
        <v>-1.1111225425070723</v>
      </c>
      <c r="E42">
        <f>LN(Precos!E42/Precos!E41)*100</f>
        <v>1.338708078245928</v>
      </c>
      <c r="F42">
        <f>LN(Precos!F42/Precos!F41)*100</f>
        <v>-1.2726554539222663</v>
      </c>
    </row>
    <row r="43" spans="1:6" x14ac:dyDescent="0.25">
      <c r="A43" s="4">
        <f>Precos!A43</f>
        <v>45810</v>
      </c>
      <c r="B43">
        <f>LN(Precos!B43/Precos!B42)*100</f>
        <v>-0.79085589073034668</v>
      </c>
      <c r="C43">
        <f>LN(Precos!C43/Precos!C42)*100</f>
        <v>-0.6343473922175038</v>
      </c>
      <c r="D43">
        <f>LN(Precos!D43/Precos!D42)*100</f>
        <v>0.81141050259260528</v>
      </c>
      <c r="E43">
        <f>LN(Precos!E43/Precos!E42)*100</f>
        <v>-0.53333459753625045</v>
      </c>
      <c r="F43">
        <f>LN(Precos!F43/Precos!F42)*100</f>
        <v>0.98040000966208352</v>
      </c>
    </row>
    <row r="44" spans="1:6" x14ac:dyDescent="0.25">
      <c r="A44" s="4">
        <f>Precos!A44</f>
        <v>45811</v>
      </c>
      <c r="B44">
        <f>LN(Precos!B44/Precos!B43)*100</f>
        <v>0.40689637465245782</v>
      </c>
      <c r="C44">
        <f>LN(Precos!C44/Precos!C43)*100</f>
        <v>-0.18198367169859828</v>
      </c>
      <c r="D44">
        <f>LN(Precos!D44/Precos!D43)*100</f>
        <v>-0.43966286257936804</v>
      </c>
      <c r="E44">
        <f>LN(Precos!E44/Precos!E43)*100</f>
        <v>5.209511188340187</v>
      </c>
      <c r="F44">
        <f>LN(Precos!F44/Precos!F43)*100</f>
        <v>0</v>
      </c>
    </row>
    <row r="45" spans="1:6" x14ac:dyDescent="0.25">
      <c r="A45" s="4">
        <f>Precos!A45</f>
        <v>45812</v>
      </c>
      <c r="B45">
        <f>LN(Precos!B45/Precos!B44)*100</f>
        <v>-0.62171922848142924</v>
      </c>
      <c r="C45">
        <f>LN(Precos!C45/Precos!C44)*100</f>
        <v>-0.27359798188748602</v>
      </c>
      <c r="D45">
        <f>LN(Precos!D45/Precos!D44)*100</f>
        <v>1.3361175500802902</v>
      </c>
      <c r="E45">
        <f>LN(Precos!E45/Precos!E44)*100</f>
        <v>4.9515064527380499</v>
      </c>
      <c r="F45">
        <f>LN(Precos!F45/Precos!F44)*100</f>
        <v>0</v>
      </c>
    </row>
    <row r="46" spans="1:6" x14ac:dyDescent="0.25">
      <c r="A46" s="4">
        <f>Precos!A46</f>
        <v>45813</v>
      </c>
      <c r="B46">
        <f>LN(Precos!B46/Precos!B45)*100</f>
        <v>-0.75553516444495017</v>
      </c>
      <c r="C46">
        <f>LN(Precos!C46/Precos!C45)*100</f>
        <v>-1.1019395249610537</v>
      </c>
      <c r="D46">
        <f>LN(Precos!D46/Precos!D45)*100</f>
        <v>1.1376686982108049</v>
      </c>
      <c r="E46">
        <f>LN(Precos!E46/Precos!E45)*100</f>
        <v>-5.4604134034851741</v>
      </c>
      <c r="F46">
        <f>LN(Precos!F46/Precos!F45)*100</f>
        <v>0</v>
      </c>
    </row>
    <row r="47" spans="1:6" x14ac:dyDescent="0.25">
      <c r="A47" s="4">
        <f>Precos!A47</f>
        <v>45814</v>
      </c>
      <c r="B47">
        <f>LN(Precos!B47/Precos!B46)*100</f>
        <v>0</v>
      </c>
      <c r="C47">
        <f>LN(Precos!C47/Precos!C46)*100</f>
        <v>-0.18484293617823161</v>
      </c>
      <c r="D47">
        <f>LN(Precos!D47/Precos!D46)*100</f>
        <v>-0.90909717012520752</v>
      </c>
      <c r="E47">
        <f>LN(Precos!E47/Precos!E46)*100</f>
        <v>0.25477720787987829</v>
      </c>
      <c r="F47">
        <f>LN(Precos!F47/Precos!F46)*100</f>
        <v>9.751341582062914E-2</v>
      </c>
    </row>
    <row r="48" spans="1:6" x14ac:dyDescent="0.25">
      <c r="A48" s="4">
        <f>Precos!A48</f>
        <v>45817</v>
      </c>
      <c r="B48">
        <f>LN(Precos!B48/Precos!B47)*100</f>
        <v>-0.97986630487021009</v>
      </c>
      <c r="C48">
        <f>LN(Precos!C48/Precos!C47)*100</f>
        <v>-0.27790661702658764</v>
      </c>
      <c r="D48">
        <f>LN(Precos!D48/Precos!D47)*100</f>
        <v>-0.32014662606026151</v>
      </c>
      <c r="E48">
        <f>LN(Precos!E48/Precos!E47)*100</f>
        <v>-1.5384918839479456</v>
      </c>
      <c r="F48">
        <f>LN(Precos!F48/Precos!F47)*100</f>
        <v>2.3122417420854213</v>
      </c>
    </row>
    <row r="49" spans="1:13" x14ac:dyDescent="0.25">
      <c r="A49" s="4">
        <f>Precos!A49</f>
        <v>45818</v>
      </c>
      <c r="B49">
        <f>LN(Precos!B49/Precos!B48)*100</f>
        <v>1.369140152839796</v>
      </c>
      <c r="C49">
        <f>LN(Precos!C49/Precos!C48)*100</f>
        <v>-0.74488240129906247</v>
      </c>
      <c r="D49">
        <f>LN(Precos!D49/Precos!D48)*100</f>
        <v>0.75299842388307126</v>
      </c>
      <c r="E49">
        <f>LN(Precos!E49/Precos!E48)*100</f>
        <v>6.2598656319744554</v>
      </c>
      <c r="F49">
        <f>LN(Precos!F49/Precos!F48)*100</f>
        <v>2.3995505556215861</v>
      </c>
    </row>
    <row r="50" spans="1:13" x14ac:dyDescent="0.25">
      <c r="A50" s="4">
        <f>Precos!A50</f>
        <v>45819</v>
      </c>
      <c r="B50">
        <f>LN(Precos!B50/Precos!B49)*100</f>
        <v>-0.51936926961399887</v>
      </c>
      <c r="C50">
        <f>LN(Precos!C50/Precos!C49)*100</f>
        <v>0.9302392662313631</v>
      </c>
      <c r="D50">
        <f>LN(Precos!D50/Precos!D49)*100</f>
        <v>2.2729855763283478E-2</v>
      </c>
      <c r="E50">
        <f>LN(Precos!E50/Precos!E49)*100</f>
        <v>0.24242436115062543</v>
      </c>
      <c r="F50">
        <f>LN(Precos!F50/Precos!F49)*100</f>
        <v>-0.69979291876446659</v>
      </c>
    </row>
    <row r="51" spans="1:13" x14ac:dyDescent="0.25">
      <c r="A51" s="4">
        <f>Precos!A51</f>
        <v>45820</v>
      </c>
      <c r="B51">
        <f>LN(Precos!B51/Precos!B50)*100</f>
        <v>0</v>
      </c>
      <c r="C51">
        <f>LN(Precos!C51/Precos!C50)*100</f>
        <v>0.18501392881613735</v>
      </c>
      <c r="D51">
        <f>LN(Precos!D51/Precos!D50)*100</f>
        <v>1.0400274617789398</v>
      </c>
      <c r="E51">
        <f>LN(Precos!E51/Precos!E50)*100</f>
        <v>0</v>
      </c>
      <c r="F51">
        <f>LN(Precos!F51/Precos!F50)*100</f>
        <v>-3.1869522334542308</v>
      </c>
    </row>
    <row r="52" spans="1:13" x14ac:dyDescent="0.25">
      <c r="A52" s="4">
        <f>Precos!A52</f>
        <v>45821</v>
      </c>
      <c r="B52">
        <f>LN(Precos!B52/Precos!B51)*100</f>
        <v>-0.87165511572369447</v>
      </c>
      <c r="C52">
        <f>LN(Precos!C52/Precos!C51)*100</f>
        <v>-1.0218388958677969</v>
      </c>
      <c r="D52">
        <f>LN(Precos!D52/Precos!D51)*100</f>
        <v>-0.99458324377348939</v>
      </c>
      <c r="E52">
        <f>LN(Precos!E52/Precos!E51)*100</f>
        <v>-1.218041855687096</v>
      </c>
      <c r="F52">
        <f>LN(Precos!F52/Precos!F51)*100</f>
        <v>1.4871945965971374</v>
      </c>
    </row>
    <row r="53" spans="1:13" x14ac:dyDescent="0.25">
      <c r="A53" s="4">
        <f>Precos!A53</f>
        <v>45824</v>
      </c>
      <c r="B53">
        <f>LN(Precos!B53/Precos!B52)*100</f>
        <v>1.628170125451061</v>
      </c>
      <c r="C53">
        <f>LN(Precos!C53/Precos!C52)*100</f>
        <v>1.2987195526811113</v>
      </c>
      <c r="D53">
        <f>LN(Precos!D53/Precos!D52)*100</f>
        <v>2.1796166754765265</v>
      </c>
      <c r="E53">
        <f>LN(Precos!E53/Precos!E52)*100</f>
        <v>2.8987536873252404</v>
      </c>
      <c r="F53">
        <f>LN(Precos!F53/Precos!F52)*100</f>
        <v>-2.4097551579060532</v>
      </c>
    </row>
    <row r="54" spans="1:13" x14ac:dyDescent="0.25">
      <c r="A54" s="4">
        <f>Precos!A54</f>
        <v>45825</v>
      </c>
      <c r="B54">
        <f>LN(Precos!B54/Precos!B53)*100</f>
        <v>-0.60475346298466248</v>
      </c>
      <c r="C54">
        <f>LN(Precos!C54/Precos!C53)*100</f>
        <v>0.45977092486295495</v>
      </c>
      <c r="D54">
        <f>LN(Precos!D54/Precos!D53)*100</f>
        <v>-0.87063838270625227</v>
      </c>
      <c r="E54">
        <f>LN(Precos!E54/Precos!E53)*100</f>
        <v>-1.438873745209978</v>
      </c>
      <c r="F54">
        <f>LN(Precos!F54/Precos!F53)*100</f>
        <v>-4.879238935542192E-2</v>
      </c>
    </row>
    <row r="55" spans="1:13" x14ac:dyDescent="0.25">
      <c r="A55" s="4">
        <f>Precos!A55</f>
        <v>45826</v>
      </c>
      <c r="B55">
        <f>LN(Precos!B55/Precos!B54)*100</f>
        <v>-2.3009670779539535</v>
      </c>
      <c r="C55">
        <f>LN(Precos!C55/Precos!C54)*100</f>
        <v>-0.18365478073013922</v>
      </c>
      <c r="D55">
        <f>LN(Precos!D55/Precos!D54)*100</f>
        <v>0.62584021884224661</v>
      </c>
      <c r="E55">
        <f>LN(Precos!E55/Precos!E54)*100</f>
        <v>0.24125464053841475</v>
      </c>
      <c r="F55">
        <f>LN(Precos!F55/Precos!F54)*100</f>
        <v>2.0768676945913902</v>
      </c>
    </row>
    <row r="56" spans="1:13" x14ac:dyDescent="0.25">
      <c r="A56" s="4">
        <f>Precos!A56</f>
        <v>45828</v>
      </c>
      <c r="B56">
        <f>LN(Precos!B56/Precos!B55)*100</f>
        <v>-2.2644168967504261</v>
      </c>
      <c r="C56">
        <f>LN(Precos!C56/Precos!C55)*100</f>
        <v>-0.64546097766796917</v>
      </c>
      <c r="D56">
        <f>LN(Precos!D56/Precos!D55)*100</f>
        <v>-3.6763840689528315</v>
      </c>
      <c r="E56">
        <f>LN(Precos!E56/Precos!E55)*100</f>
        <v>-0.48309272696656924</v>
      </c>
      <c r="F56">
        <f>LN(Precos!F56/Precos!F55)*100</f>
        <v>-0.62335373268007643</v>
      </c>
    </row>
    <row r="57" spans="1:13" x14ac:dyDescent="0.25">
      <c r="A57" s="4">
        <f>Precos!A57</f>
        <v>45831</v>
      </c>
      <c r="B57">
        <f>LN(Precos!B57/Precos!B56)*100</f>
        <v>0.72300360134811126</v>
      </c>
      <c r="C57">
        <f>LN(Precos!C57/Precos!C56)*100</f>
        <v>-1.3973212913418516</v>
      </c>
      <c r="D57">
        <f>LN(Precos!D57/Precos!D56)*100</f>
        <v>-1.984423703841339</v>
      </c>
      <c r="E57">
        <f>LN(Precos!E57/Precos!E56)*100</f>
        <v>-1.218041855687096</v>
      </c>
      <c r="F57">
        <f>LN(Precos!F57/Precos!F56)*100</f>
        <v>4.5601320117820494</v>
      </c>
    </row>
    <row r="58" spans="1:13" x14ac:dyDescent="0.25">
      <c r="A58" s="4">
        <f>Precos!A58</f>
        <v>45832</v>
      </c>
      <c r="B58">
        <f>LN(Precos!B58/Precos!B57)*100</f>
        <v>9.0009006976919784E-2</v>
      </c>
      <c r="C58">
        <f>LN(Precos!C58/Precos!C57)*100</f>
        <v>2.1346518207170675</v>
      </c>
      <c r="D58">
        <f>LN(Precos!D58/Precos!D57)*100</f>
        <v>2.560661324608942</v>
      </c>
      <c r="E58">
        <f>LN(Precos!E58/Precos!E57)*100</f>
        <v>1.2180418556871013</v>
      </c>
      <c r="F58">
        <f>LN(Precos!F58/Precos!F57)*100</f>
        <v>-4.7527175311034657</v>
      </c>
    </row>
    <row r="59" spans="1:13" x14ac:dyDescent="0.25">
      <c r="A59" s="4">
        <f>Precos!A59</f>
        <v>45833</v>
      </c>
      <c r="B59">
        <f>LN(Precos!B59/Precos!B58)*100</f>
        <v>-1.35871655463084</v>
      </c>
      <c r="C59">
        <f>LN(Precos!C59/Precos!C58)*100</f>
        <v>-1.3869847864150502</v>
      </c>
      <c r="D59">
        <f>LN(Precos!D59/Precos!D58)*100</f>
        <v>-0.83083792031517256</v>
      </c>
      <c r="E59">
        <f>LN(Precos!E59/Precos!E58)*100</f>
        <v>-1.9560525854493596</v>
      </c>
      <c r="F59">
        <f>LN(Precos!F59/Precos!F58)*100</f>
        <v>-3.6314098081065205</v>
      </c>
    </row>
    <row r="60" spans="1:13" x14ac:dyDescent="0.25">
      <c r="A60" s="4">
        <f>Precos!A60</f>
        <v>45834</v>
      </c>
      <c r="B60">
        <f>LN(Precos!B60/Precos!B59)*100</f>
        <v>0.29595923708862326</v>
      </c>
      <c r="C60">
        <f>LN(Precos!C60/Precos!C59)*100</f>
        <v>0</v>
      </c>
      <c r="D60">
        <f>LN(Precos!D60/Precos!D59)*100</f>
        <v>-7.5552994660293287</v>
      </c>
      <c r="E60">
        <f>LN(Precos!E60/Precos!E59)*100</f>
        <v>2.4391453124159264</v>
      </c>
      <c r="F60">
        <f>LN(Precos!F60/Precos!F59)*100</f>
        <v>0.4487666469387977</v>
      </c>
    </row>
    <row r="61" spans="1:13" x14ac:dyDescent="0.25">
      <c r="A61" s="4">
        <f>Precos!A61</f>
        <v>45835</v>
      </c>
      <c r="B61">
        <f>LN(Precos!B61/Precos!B60)*100</f>
        <v>-0.2275831660485817</v>
      </c>
      <c r="C61">
        <f>LN(Precos!C61/Precos!C60)*100</f>
        <v>-0.27972046210611423</v>
      </c>
      <c r="D61">
        <f>LN(Precos!D61/Precos!D60)*100</f>
        <v>1.3406357692278319</v>
      </c>
      <c r="E61">
        <f>LN(Precos!E61/Precos!E60)*100</f>
        <v>-2.1925360628965889</v>
      </c>
      <c r="F61">
        <f>LN(Precos!F61/Precos!F60)*100</f>
        <v>-1.0000083334583534</v>
      </c>
    </row>
    <row r="62" spans="1:13" ht="15.75" thickBot="1" x14ac:dyDescent="0.3">
      <c r="A62" s="4"/>
      <c r="H62" s="54" t="s">
        <v>20</v>
      </c>
      <c r="I62" s="54"/>
      <c r="J62" s="54"/>
      <c r="K62" s="54"/>
    </row>
    <row r="63" spans="1:13" ht="18.75" x14ac:dyDescent="0.3">
      <c r="A63" s="4"/>
      <c r="B63" s="48" t="str">
        <f>B1</f>
        <v>elet6</v>
      </c>
      <c r="C63" s="48" t="str">
        <f t="shared" ref="C63:F63" si="0">C1</f>
        <v>itsa4</v>
      </c>
      <c r="D63" s="48" t="str">
        <f t="shared" si="0"/>
        <v>rent3</v>
      </c>
      <c r="E63" s="48" t="str">
        <f t="shared" si="0"/>
        <v>iwsa3</v>
      </c>
      <c r="F63" s="48" t="str">
        <f t="shared" si="0"/>
        <v>brfs3</v>
      </c>
      <c r="H63" s="27"/>
      <c r="I63" s="27" t="str">
        <f>H64</f>
        <v>elet6</v>
      </c>
      <c r="J63" s="27" t="str">
        <f>H65</f>
        <v>itsa4</v>
      </c>
      <c r="K63" s="27" t="str">
        <f>H66</f>
        <v>rent3</v>
      </c>
      <c r="L63" s="27" t="str">
        <f>H67</f>
        <v>iwsa3</v>
      </c>
      <c r="M63" s="27" t="str">
        <f>H68</f>
        <v>brfs3</v>
      </c>
    </row>
    <row r="64" spans="1:13" x14ac:dyDescent="0.25">
      <c r="A64" s="45" t="s">
        <v>1</v>
      </c>
      <c r="B64" s="45">
        <f>AVERAGE(B3:B61)</f>
        <v>-1.8817650515772184E-2</v>
      </c>
      <c r="C64" s="45">
        <f t="shared" ref="C64:F64" si="1">AVERAGE(C3:C61)</f>
        <v>0.21393543102075943</v>
      </c>
      <c r="D64" s="45">
        <f t="shared" si="1"/>
        <v>0.2446350001518667</v>
      </c>
      <c r="E64" s="45">
        <f t="shared" si="1"/>
        <v>0.68514294698649336</v>
      </c>
      <c r="F64" s="45">
        <f t="shared" si="1"/>
        <v>-2.0318907728762284E-2</v>
      </c>
      <c r="H64" s="3" t="str">
        <f>B63</f>
        <v>elet6</v>
      </c>
      <c r="I64">
        <v>1</v>
      </c>
    </row>
    <row r="65" spans="1:16" x14ac:dyDescent="0.25">
      <c r="A65" t="s">
        <v>2</v>
      </c>
      <c r="B65">
        <f>VARP(B3:B61)</f>
        <v>1.4097926527122251</v>
      </c>
      <c r="C65">
        <f t="shared" ref="C65:F65" si="2">VARP(C3:C61)</f>
        <v>1.4865001258363568</v>
      </c>
      <c r="D65">
        <f t="shared" si="2"/>
        <v>5.8861050820641099</v>
      </c>
      <c r="E65">
        <f t="shared" si="2"/>
        <v>10.741531901670031</v>
      </c>
      <c r="F65">
        <f t="shared" si="2"/>
        <v>6.0378245380842985</v>
      </c>
      <c r="H65" s="3" t="str">
        <f>C63</f>
        <v>itsa4</v>
      </c>
      <c r="I65">
        <f>CORREL(B3:B61,C3:C61)</f>
        <v>0.42239855726499448</v>
      </c>
      <c r="J65">
        <v>1</v>
      </c>
    </row>
    <row r="66" spans="1:16" x14ac:dyDescent="0.25">
      <c r="A66" s="44" t="s">
        <v>3</v>
      </c>
      <c r="B66" s="44">
        <f>STDEVP(B3:B61)</f>
        <v>1.1873468965353913</v>
      </c>
      <c r="C66" s="44">
        <f t="shared" ref="C66:F66" si="3">STDEVP(C3:C61)</f>
        <v>1.219221114415411</v>
      </c>
      <c r="D66" s="44">
        <f t="shared" si="3"/>
        <v>2.4261296507120367</v>
      </c>
      <c r="E66" s="44">
        <f t="shared" si="3"/>
        <v>3.2774276348487135</v>
      </c>
      <c r="F66" s="44">
        <f t="shared" si="3"/>
        <v>2.4571985141791655</v>
      </c>
      <c r="H66" s="3" t="str">
        <f>D63</f>
        <v>rent3</v>
      </c>
      <c r="I66">
        <f>CORREL(B3:B61,D3:D61)</f>
        <v>0.31905903698450938</v>
      </c>
      <c r="J66">
        <f>CORREL(C3:C61,D3:D61)</f>
        <v>0.15977429238289773</v>
      </c>
      <c r="K66">
        <v>1</v>
      </c>
    </row>
    <row r="67" spans="1:16" x14ac:dyDescent="0.25">
      <c r="A67" t="s">
        <v>19</v>
      </c>
      <c r="B67">
        <f>B66/100</f>
        <v>1.1873468965353913E-2</v>
      </c>
      <c r="C67">
        <f t="shared" ref="C67:F67" si="4">C66/100</f>
        <v>1.219221114415411E-2</v>
      </c>
      <c r="D67">
        <f t="shared" si="4"/>
        <v>2.4261296507120368E-2</v>
      </c>
      <c r="E67">
        <f t="shared" si="4"/>
        <v>3.2774276348487133E-2</v>
      </c>
      <c r="F67">
        <f t="shared" si="4"/>
        <v>2.4571985141791656E-2</v>
      </c>
      <c r="H67" s="3" t="str">
        <f>E63</f>
        <v>iwsa3</v>
      </c>
      <c r="I67">
        <f>CORREL(B3:B61,E3:E61)</f>
        <v>0.48129215642488354</v>
      </c>
      <c r="J67">
        <f>CORREL(C3:C61,E3:E61)</f>
        <v>0.35315639162590368</v>
      </c>
      <c r="K67">
        <f>CORREL(D3:D61,E3:E61)</f>
        <v>0.28752990113403587</v>
      </c>
      <c r="L67">
        <v>1</v>
      </c>
    </row>
    <row r="68" spans="1:16" x14ac:dyDescent="0.25">
      <c r="A68" s="46" t="s">
        <v>18</v>
      </c>
      <c r="B68" s="47">
        <f>B67/B64*100</f>
        <v>-63.097510262516877</v>
      </c>
      <c r="C68" s="47">
        <f t="shared" ref="C68:F68" si="5">C67/C64*100</f>
        <v>5.6990144577646085</v>
      </c>
      <c r="D68" s="47">
        <f t="shared" si="5"/>
        <v>9.9173448165876597</v>
      </c>
      <c r="E68" s="47">
        <f t="shared" si="5"/>
        <v>4.7835676471078425</v>
      </c>
      <c r="F68" s="47">
        <f t="shared" si="5"/>
        <v>-120.93162422805317</v>
      </c>
      <c r="G68" s="21"/>
      <c r="H68" s="55" t="str">
        <f>F63</f>
        <v>brfs3</v>
      </c>
      <c r="I68" s="53">
        <f>CORREL(B3:B61,F3:F61)</f>
        <v>3.8155510458106036E-2</v>
      </c>
      <c r="J68" s="53">
        <f>CORREL(C3:C61,F3:F61)</f>
        <v>-4.4714202278170898E-2</v>
      </c>
      <c r="K68" s="53">
        <f>CORREL(D3:D61,F3:F61)</f>
        <v>0.23704613181783321</v>
      </c>
      <c r="L68" s="53">
        <f>CORREL(E3:E61,F3:F61)</f>
        <v>0.28717370481253318</v>
      </c>
      <c r="M68" s="53">
        <v>1</v>
      </c>
      <c r="N68" s="21"/>
      <c r="O68" s="21"/>
      <c r="P68" s="21"/>
    </row>
    <row r="70" spans="1:16" ht="15.75" x14ac:dyDescent="0.25">
      <c r="A70" s="49" t="s">
        <v>13</v>
      </c>
      <c r="B70" s="50">
        <f>B64*24</f>
        <v>-0.45162361237853244</v>
      </c>
      <c r="C70" s="50">
        <f t="shared" ref="C70:F70" si="6">C64*24</f>
        <v>5.1344503444982266</v>
      </c>
      <c r="D70" s="50">
        <f t="shared" si="6"/>
        <v>5.8712400036448011</v>
      </c>
      <c r="E70" s="50">
        <f t="shared" si="6"/>
        <v>16.443430727675839</v>
      </c>
      <c r="F70" s="50">
        <f t="shared" si="6"/>
        <v>-0.48765378549029481</v>
      </c>
    </row>
    <row r="72" spans="1:16" x14ac:dyDescent="0.25">
      <c r="B72" t="s">
        <v>12</v>
      </c>
      <c r="C72" t="s">
        <v>11</v>
      </c>
    </row>
    <row r="73" spans="1:16" x14ac:dyDescent="0.25">
      <c r="A73" t="str">
        <f>B63</f>
        <v>elet6</v>
      </c>
      <c r="B73" s="21">
        <f>B68</f>
        <v>-63.097510262516877</v>
      </c>
      <c r="C73">
        <f>B64</f>
        <v>-1.8817650515772184E-2</v>
      </c>
    </row>
    <row r="74" spans="1:16" x14ac:dyDescent="0.25">
      <c r="A74" t="str">
        <f>C63</f>
        <v>itsa4</v>
      </c>
      <c r="B74" s="21">
        <f>C68</f>
        <v>5.6990144577646085</v>
      </c>
      <c r="C74">
        <f>C64</f>
        <v>0.21393543102075943</v>
      </c>
    </row>
    <row r="75" spans="1:16" x14ac:dyDescent="0.25">
      <c r="A75" t="str">
        <f>D63</f>
        <v>rent3</v>
      </c>
      <c r="B75" s="21">
        <f>D68</f>
        <v>9.9173448165876597</v>
      </c>
      <c r="C75">
        <f>D64</f>
        <v>0.2446350001518667</v>
      </c>
    </row>
    <row r="76" spans="1:16" x14ac:dyDescent="0.25">
      <c r="A76" t="str">
        <f>E63</f>
        <v>iwsa3</v>
      </c>
      <c r="B76" s="21">
        <f>E68</f>
        <v>4.7835676471078425</v>
      </c>
      <c r="C76">
        <f>E64</f>
        <v>0.68514294698649336</v>
      </c>
    </row>
    <row r="77" spans="1:16" x14ac:dyDescent="0.25">
      <c r="A77" t="str">
        <f>F63</f>
        <v>brfs3</v>
      </c>
      <c r="B77" s="21">
        <f>F68</f>
        <v>-120.93162422805317</v>
      </c>
      <c r="C77">
        <f>F64</f>
        <v>-2.0318907728762284E-2</v>
      </c>
    </row>
    <row r="79" spans="1:16" x14ac:dyDescent="0.25">
      <c r="B79" s="1"/>
      <c r="C79" s="1"/>
      <c r="D79" s="1"/>
      <c r="E79" s="1"/>
      <c r="F79" s="1"/>
    </row>
  </sheetData>
  <phoneticPr fontId="29" type="noConversion"/>
  <pageMargins left="0.51" right="0.51" top="0.79000000000000015" bottom="0.79000000000000015" header="0.31" footer="0.31"/>
  <pageSetup paperSize="9" scale="70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zoomScale="70" zoomScaleNormal="70" zoomScalePageLayoutView="260" workbookViewId="0">
      <selection activeCell="J22" sqref="J22"/>
    </sheetView>
  </sheetViews>
  <sheetFormatPr defaultColWidth="8.85546875" defaultRowHeight="15" x14ac:dyDescent="0.25"/>
  <cols>
    <col min="1" max="1" width="16.28515625" customWidth="1"/>
    <col min="7" max="7" width="10" customWidth="1"/>
    <col min="9" max="9" width="8.28515625" customWidth="1"/>
    <col min="10" max="10" width="8" customWidth="1"/>
    <col min="11" max="12" width="8.7109375" customWidth="1"/>
    <col min="13" max="13" width="10.7109375" customWidth="1"/>
  </cols>
  <sheetData>
    <row r="1" spans="1:14" x14ac:dyDescent="0.25">
      <c r="A1" t="s">
        <v>0</v>
      </c>
      <c r="B1" t="str">
        <f>Precos!B1</f>
        <v>elet6</v>
      </c>
      <c r="C1" t="str">
        <f>Precos!C1</f>
        <v>itsa4</v>
      </c>
      <c r="D1" t="str">
        <f>Precos!D1</f>
        <v>rent3</v>
      </c>
      <c r="E1" t="str">
        <f>Precos!E1</f>
        <v>iwsa3</v>
      </c>
      <c r="F1" t="str">
        <f>Precos!F1</f>
        <v>brfs3</v>
      </c>
      <c r="H1" s="27"/>
      <c r="I1" s="27" t="str">
        <f>B1</f>
        <v>elet6</v>
      </c>
      <c r="J1" s="27" t="str">
        <f>C1</f>
        <v>itsa4</v>
      </c>
      <c r="K1" s="27" t="str">
        <f>D1</f>
        <v>rent3</v>
      </c>
      <c r="L1" s="27" t="str">
        <f>E1</f>
        <v>iwsa3</v>
      </c>
      <c r="M1" s="27" t="str">
        <f>F1</f>
        <v>brfs3</v>
      </c>
    </row>
    <row r="2" spans="1:14" x14ac:dyDescent="0.25">
      <c r="A2" t="str">
        <f>B1</f>
        <v>elet6</v>
      </c>
      <c r="B2" s="1">
        <f>COVAR(Retorno!$B$3:$B$61,Retorno!B3:B61)</f>
        <v>1.4097926527122249</v>
      </c>
      <c r="C2" s="3">
        <f>COVAR(Retorno!$B$3:$B$61,Retorno!C3:C61)</f>
        <v>0.6114803743011904</v>
      </c>
      <c r="D2" s="3">
        <f>COVAR(Retorno!$B$3:$B$61,Retorno!D3:D61)</f>
        <v>0.91909981145844721</v>
      </c>
      <c r="E2" s="3">
        <f>COVAR(Retorno!$B$3:$B$61,Retorno!E3:E61)</f>
        <v>1.8729212485718028</v>
      </c>
      <c r="F2" s="3">
        <f>COVAR(Retorno!$B$3:$B$61,Retorno!F3:F61)</f>
        <v>0.11132049621449465</v>
      </c>
      <c r="G2" s="3"/>
      <c r="H2" t="str">
        <f>A2</f>
        <v>elet6</v>
      </c>
      <c r="I2">
        <v>1</v>
      </c>
      <c r="N2" s="3"/>
    </row>
    <row r="3" spans="1:14" x14ac:dyDescent="0.25">
      <c r="A3" t="str">
        <f>C1</f>
        <v>itsa4</v>
      </c>
      <c r="B3" s="3">
        <f>C2</f>
        <v>0.6114803743011904</v>
      </c>
      <c r="C3" s="2">
        <f>COVAR(Retorno!$C$3:$C$61,Retorno!C3:C61)</f>
        <v>1.486500125836357</v>
      </c>
      <c r="D3">
        <f>COVAR(Retorno!$C$3:$C$61,Retorno!D3:D61)</f>
        <v>0.47261051889823286</v>
      </c>
      <c r="E3">
        <f>COVAR(Retorno!$C$3:$C$61,Retorno!E3:E61)</f>
        <v>1.4111807943030772</v>
      </c>
      <c r="F3">
        <f>COVAR(Retorno!$C$3:$C$61,Retorno!F3:F61)</f>
        <v>-0.13395786164775775</v>
      </c>
      <c r="H3" t="str">
        <f>A3</f>
        <v>itsa4</v>
      </c>
      <c r="I3">
        <f>CORREL(Retorno!B3:B61,Retorno!C3:C61)</f>
        <v>0.42239855726499448</v>
      </c>
      <c r="J3">
        <v>1</v>
      </c>
    </row>
    <row r="4" spans="1:14" x14ac:dyDescent="0.25">
      <c r="A4" t="str">
        <f>D1</f>
        <v>rent3</v>
      </c>
      <c r="B4" s="3">
        <f>D2</f>
        <v>0.91909981145844721</v>
      </c>
      <c r="C4">
        <f>D3</f>
        <v>0.47261051889823286</v>
      </c>
      <c r="D4" s="2">
        <f>COVAR(Retorno!$D$3:$D$61,Retorno!D3:D61)</f>
        <v>5.886105082064109</v>
      </c>
      <c r="E4">
        <f>COVAR(Retorno!$D$3:$D$61,Retorno!E3:E61)</f>
        <v>2.2862837621554259</v>
      </c>
      <c r="F4">
        <f>COVAR(Retorno!$D$3:$D$61,Retorno!F3:F61)</f>
        <v>1.4131462889953632</v>
      </c>
      <c r="H4" t="str">
        <f>A4</f>
        <v>rent3</v>
      </c>
      <c r="I4">
        <f>CORREL(Retorno!B3:B61,Retorno!D3:D61)</f>
        <v>0.31905903698450938</v>
      </c>
      <c r="J4">
        <f>CORREL(Retorno!C3:C61,Retorno!D3:D61)</f>
        <v>0.15977429238289773</v>
      </c>
      <c r="K4">
        <v>1</v>
      </c>
    </row>
    <row r="5" spans="1:14" x14ac:dyDescent="0.25">
      <c r="A5" t="str">
        <f>E1</f>
        <v>iwsa3</v>
      </c>
      <c r="B5">
        <f>E2</f>
        <v>1.8729212485718028</v>
      </c>
      <c r="C5">
        <f>E3</f>
        <v>1.4111807943030772</v>
      </c>
      <c r="D5">
        <f>E4</f>
        <v>2.2862837621554259</v>
      </c>
      <c r="E5" s="2">
        <f>COVAR(Retorno!$E$3:$E$61,Retorno!E3:E61)</f>
        <v>10.741531901670031</v>
      </c>
      <c r="F5">
        <f>COVAR(Retorno!$E$3:$E$61,Retorno!F3:F61)</f>
        <v>2.3126932155975459</v>
      </c>
      <c r="H5" t="str">
        <f>A5</f>
        <v>iwsa3</v>
      </c>
      <c r="I5">
        <f>CORREL(Retorno!B3:B61,Retorno!E3:E61)</f>
        <v>0.48129215642488354</v>
      </c>
      <c r="J5">
        <f>CORREL(Retorno!C3:C61,Retorno!E3:E61)</f>
        <v>0.35315639162590368</v>
      </c>
      <c r="K5">
        <f>CORREL(Retorno!D3:D61,Retorno!E3:E61)</f>
        <v>0.28752990113403587</v>
      </c>
      <c r="L5">
        <v>1</v>
      </c>
    </row>
    <row r="6" spans="1:14" ht="15.75" thickBot="1" x14ac:dyDescent="0.3">
      <c r="A6" t="str">
        <f>F1</f>
        <v>brfs3</v>
      </c>
      <c r="B6">
        <f>F2</f>
        <v>0.11132049621449465</v>
      </c>
      <c r="C6">
        <f>F3</f>
        <v>-0.13395786164775775</v>
      </c>
      <c r="D6">
        <f>F4</f>
        <v>1.4131462889953632</v>
      </c>
      <c r="E6">
        <f>F5</f>
        <v>2.3126932155975459</v>
      </c>
      <c r="F6" s="2">
        <f>COVAR(Retorno!$F$3:$F$61,Retorno!F3:F61)</f>
        <v>6.0378245380843012</v>
      </c>
      <c r="H6" s="26" t="str">
        <f>A6</f>
        <v>brfs3</v>
      </c>
      <c r="I6" s="26">
        <f>CORREL(Retorno!B3:B61,Retorno!F3:F61)</f>
        <v>3.8155510458106036E-2</v>
      </c>
      <c r="J6" s="26">
        <f>CORREL(Retorno!C3:C61,Retorno!F3:F61)</f>
        <v>-4.4714202278170898E-2</v>
      </c>
      <c r="K6" s="26">
        <f>CORREL(Retorno!D3:D61,Retorno!F3:F61)</f>
        <v>0.23704613181783321</v>
      </c>
      <c r="L6" s="26">
        <f>CORREL(Retorno!E3:E61,Retorno!F3:F61)</f>
        <v>0.28717370481253318</v>
      </c>
      <c r="M6" s="26">
        <v>1</v>
      </c>
    </row>
    <row r="7" spans="1:14" x14ac:dyDescent="0.25">
      <c r="A7" s="4"/>
    </row>
    <row r="8" spans="1:14" x14ac:dyDescent="0.25">
      <c r="A8" s="4" t="s">
        <v>7</v>
      </c>
      <c r="B8">
        <f>Retorno!B64</f>
        <v>-1.8817650515772184E-2</v>
      </c>
      <c r="C8">
        <f>Retorno!C64</f>
        <v>0.21393543102075943</v>
      </c>
      <c r="D8">
        <f>Retorno!D64</f>
        <v>0.2446350001518667</v>
      </c>
      <c r="E8">
        <f>Retorno!E64</f>
        <v>0.68514294698649336</v>
      </c>
      <c r="F8">
        <f>Retorno!F64</f>
        <v>-2.0318907728762284E-2</v>
      </c>
    </row>
    <row r="9" spans="1:14" x14ac:dyDescent="0.25">
      <c r="A9" s="24" t="s">
        <v>6</v>
      </c>
      <c r="B9" s="25">
        <v>0.2</v>
      </c>
      <c r="C9" s="25">
        <v>0.2</v>
      </c>
      <c r="D9" s="25">
        <v>0.2</v>
      </c>
      <c r="E9" s="25">
        <v>0.2</v>
      </c>
      <c r="F9" s="25">
        <v>0.2</v>
      </c>
      <c r="G9" s="23">
        <f>SUM(B9:F9)</f>
        <v>1</v>
      </c>
    </row>
    <row r="10" spans="1:14" x14ac:dyDescent="0.25">
      <c r="A10" s="22" t="s">
        <v>5</v>
      </c>
      <c r="B10">
        <f>(SUMPRODUCT(B2:F2,$B$9:$F$9))*B9</f>
        <v>0.19698458333032642</v>
      </c>
      <c r="C10">
        <f>(SUMPRODUCT(B3:F3,$B$9:$F$9))*C9</f>
        <v>0.15391255806764403</v>
      </c>
      <c r="D10">
        <f>(SUMPRODUCT(B4:F4,$B$9:$F$9))*D9</f>
        <v>0.43908981854286316</v>
      </c>
      <c r="E10">
        <f>(SUMPRODUCT(B5:F5,$B$9:$F$9))*E9</f>
        <v>0.7449844368919154</v>
      </c>
      <c r="F10">
        <f>(SUMPRODUCT(B6:F6,$B$9:$F$9))*F9</f>
        <v>0.38964106708975793</v>
      </c>
      <c r="G10" s="6">
        <f>SUM(B10:F10)</f>
        <v>1.9246124639225068</v>
      </c>
    </row>
    <row r="11" spans="1:14" x14ac:dyDescent="0.25">
      <c r="A11" s="4" t="s">
        <v>15</v>
      </c>
      <c r="B11">
        <f t="shared" ref="B11:F11" si="0">SQRT(B10)</f>
        <v>0.44382945297752202</v>
      </c>
      <c r="C11">
        <f t="shared" si="0"/>
        <v>0.39231691024941051</v>
      </c>
      <c r="D11">
        <f t="shared" si="0"/>
        <v>0.66263852781351551</v>
      </c>
      <c r="E11">
        <f t="shared" si="0"/>
        <v>0.86312480956806903</v>
      </c>
      <c r="F11">
        <f t="shared" si="0"/>
        <v>0.62421235736707259</v>
      </c>
    </row>
    <row r="12" spans="1:14" x14ac:dyDescent="0.25">
      <c r="A12" s="22" t="s">
        <v>4</v>
      </c>
      <c r="B12">
        <f>B8*B9</f>
        <v>-3.763530103154437E-3</v>
      </c>
      <c r="C12">
        <f>C8*C9</f>
        <v>4.2787086204151892E-2</v>
      </c>
      <c r="D12">
        <f>D8*D9</f>
        <v>4.8927000030373341E-2</v>
      </c>
      <c r="E12">
        <f>E8*E9</f>
        <v>0.13702858939729867</v>
      </c>
      <c r="F12">
        <f>F8*F9</f>
        <v>-4.0637815457524569E-3</v>
      </c>
      <c r="G12" s="6">
        <f>SUM(B12:F12)</f>
        <v>0.220915363982917</v>
      </c>
    </row>
    <row r="13" spans="1:14" x14ac:dyDescent="0.25">
      <c r="A13" s="4"/>
      <c r="B13" s="9"/>
      <c r="C13" s="19" t="s">
        <v>8</v>
      </c>
      <c r="D13" s="19"/>
      <c r="E13" s="10"/>
    </row>
    <row r="14" spans="1:14" x14ac:dyDescent="0.25">
      <c r="A14" s="4"/>
      <c r="B14" s="11"/>
      <c r="C14" s="12" t="s">
        <v>2</v>
      </c>
      <c r="D14" s="12">
        <f>SUM(B10:F10)</f>
        <v>1.9246124639225068</v>
      </c>
      <c r="E14" s="13"/>
    </row>
    <row r="15" spans="1:14" x14ac:dyDescent="0.25">
      <c r="A15" s="4"/>
      <c r="B15" s="11"/>
      <c r="C15" s="12" t="s">
        <v>3</v>
      </c>
      <c r="D15" s="12">
        <f>SQRT(D14)</f>
        <v>1.3873040272133959</v>
      </c>
      <c r="E15" s="13"/>
    </row>
    <row r="16" spans="1:14" x14ac:dyDescent="0.25">
      <c r="A16" s="4"/>
      <c r="B16" s="11"/>
      <c r="C16" s="14" t="s">
        <v>9</v>
      </c>
      <c r="D16" s="12">
        <f>SUM(B12:F12)</f>
        <v>0.220915363982917</v>
      </c>
      <c r="E16" s="13"/>
      <c r="L16" s="2"/>
      <c r="M16" s="2"/>
      <c r="N16" s="2"/>
    </row>
    <row r="17" spans="1:14" x14ac:dyDescent="0.25">
      <c r="A17" s="4"/>
      <c r="B17" s="15"/>
      <c r="C17" s="16" t="s">
        <v>10</v>
      </c>
      <c r="D17" s="17">
        <f>D16*24</f>
        <v>5.301968735590008</v>
      </c>
      <c r="E17" s="18"/>
      <c r="L17" s="51"/>
      <c r="N17" s="52"/>
    </row>
    <row r="18" spans="1:14" x14ac:dyDescent="0.25">
      <c r="A18" s="4"/>
    </row>
    <row r="19" spans="1:14" x14ac:dyDescent="0.25">
      <c r="A19" s="4"/>
    </row>
    <row r="20" spans="1:14" x14ac:dyDescent="0.25">
      <c r="A20" s="4"/>
    </row>
    <row r="21" spans="1:14" x14ac:dyDescent="0.25">
      <c r="A21" s="4"/>
    </row>
    <row r="22" spans="1:14" x14ac:dyDescent="0.25">
      <c r="A22" s="4"/>
    </row>
    <row r="23" spans="1:14" x14ac:dyDescent="0.25">
      <c r="A23" s="4"/>
    </row>
    <row r="24" spans="1:14" x14ac:dyDescent="0.25">
      <c r="A24" s="4"/>
    </row>
    <row r="25" spans="1:14" x14ac:dyDescent="0.25">
      <c r="A25" s="4"/>
    </row>
    <row r="26" spans="1:14" x14ac:dyDescent="0.25">
      <c r="A26" s="4"/>
    </row>
    <row r="27" spans="1:14" x14ac:dyDescent="0.25">
      <c r="A27" s="4"/>
    </row>
    <row r="28" spans="1:14" x14ac:dyDescent="0.25">
      <c r="A28" s="4"/>
    </row>
    <row r="29" spans="1:14" x14ac:dyDescent="0.25">
      <c r="A29" s="4"/>
    </row>
    <row r="30" spans="1:14" x14ac:dyDescent="0.25">
      <c r="A30" s="4"/>
    </row>
    <row r="31" spans="1:14" x14ac:dyDescent="0.25">
      <c r="A31" s="4"/>
    </row>
    <row r="32" spans="1:1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4" x14ac:dyDescent="0.25">
      <c r="A49" t="s">
        <v>1</v>
      </c>
      <c r="B49">
        <f t="shared" ref="B49:N49" si="1">AVERAGE(B3:B47)</f>
        <v>0.48145053180387293</v>
      </c>
      <c r="C49">
        <f t="shared" si="1"/>
        <v>0.47103172921465281</v>
      </c>
      <c r="D49">
        <f t="shared" si="1"/>
        <v>1.5760181991815829</v>
      </c>
      <c r="E49">
        <f t="shared" si="1"/>
        <v>2.1535522729522061</v>
      </c>
      <c r="F49">
        <f t="shared" si="1"/>
        <v>1.2021307684679741</v>
      </c>
      <c r="G49">
        <f t="shared" si="1"/>
        <v>1.0485092759684747</v>
      </c>
      <c r="H49" t="e">
        <f t="shared" si="1"/>
        <v>#DIV/0!</v>
      </c>
      <c r="I49">
        <f t="shared" si="1"/>
        <v>0.31522631528312334</v>
      </c>
      <c r="J49">
        <f t="shared" si="1"/>
        <v>0.36705412043265767</v>
      </c>
      <c r="K49">
        <f t="shared" si="1"/>
        <v>0.50819201098395639</v>
      </c>
      <c r="L49">
        <f t="shared" si="1"/>
        <v>0.64358685240626656</v>
      </c>
      <c r="M49">
        <f t="shared" si="1"/>
        <v>1</v>
      </c>
      <c r="N49" t="e">
        <f t="shared" si="1"/>
        <v>#DIV/0!</v>
      </c>
    </row>
    <row r="50" spans="1:14" x14ac:dyDescent="0.25">
      <c r="A50" t="s">
        <v>2</v>
      </c>
      <c r="B50">
        <f t="shared" ref="B50:N50" si="2">VARP(B3:B47)</f>
        <v>0.32543146824105662</v>
      </c>
      <c r="C50">
        <f t="shared" si="2"/>
        <v>0.30119799969331129</v>
      </c>
      <c r="D50">
        <f t="shared" si="2"/>
        <v>3.4097221057114591</v>
      </c>
      <c r="E50">
        <f t="shared" si="2"/>
        <v>9.7817421765059365</v>
      </c>
      <c r="F50">
        <f t="shared" si="2"/>
        <v>3.488291927230017</v>
      </c>
      <c r="G50">
        <f t="shared" si="2"/>
        <v>0.48494054298458777</v>
      </c>
      <c r="H50" t="e">
        <f t="shared" si="2"/>
        <v>#DIV/0!</v>
      </c>
      <c r="I50">
        <f t="shared" si="2"/>
        <v>2.8961668421891087E-2</v>
      </c>
      <c r="J50">
        <f t="shared" si="2"/>
        <v>0.15333292800792236</v>
      </c>
      <c r="K50">
        <f t="shared" si="2"/>
        <v>0.12136231752406434</v>
      </c>
      <c r="L50">
        <f t="shared" si="2"/>
        <v>0.12703033177767242</v>
      </c>
      <c r="M50">
        <f t="shared" si="2"/>
        <v>0</v>
      </c>
      <c r="N50" t="e">
        <f t="shared" si="2"/>
        <v>#DIV/0!</v>
      </c>
    </row>
    <row r="51" spans="1:14" x14ac:dyDescent="0.25">
      <c r="A51" t="s">
        <v>3</v>
      </c>
      <c r="B51">
        <f t="shared" ref="B51:N51" si="3">STDEVP(B3:B47)</f>
        <v>0.57046600971579076</v>
      </c>
      <c r="C51">
        <f t="shared" si="3"/>
        <v>0.5488150869767624</v>
      </c>
      <c r="D51">
        <f t="shared" si="3"/>
        <v>1.846543285631685</v>
      </c>
      <c r="E51">
        <f t="shared" si="3"/>
        <v>3.1275776851272514</v>
      </c>
      <c r="F51">
        <f t="shared" si="3"/>
        <v>1.8676969580823375</v>
      </c>
      <c r="G51">
        <f t="shared" si="3"/>
        <v>0.69637672490153468</v>
      </c>
      <c r="H51" t="e">
        <f t="shared" si="3"/>
        <v>#DIV/0!</v>
      </c>
      <c r="I51">
        <f>STDEVP(I3:I47)</f>
        <v>0.17018128105608762</v>
      </c>
      <c r="J51">
        <f>STDEVP(J3:J47)</f>
        <v>0.39157748659482755</v>
      </c>
      <c r="K51">
        <f>STDEVP(K3:K47)</f>
        <v>0.34837094816311009</v>
      </c>
      <c r="L51">
        <f>STDEVP(L3:L47)</f>
        <v>0.35641314759373344</v>
      </c>
      <c r="M51">
        <f t="shared" si="3"/>
        <v>0</v>
      </c>
      <c r="N51" t="e">
        <f t="shared" si="3"/>
        <v>#DIV/0!</v>
      </c>
    </row>
  </sheetData>
  <scenarios current="2">
    <scenario name="cenaio1" count="12" user="positivo" comment="Criado por positivo em 7/6/2009">
      <inputCells r="B9" val="0.147804435186104"/>
      <inputCells r="C9" val="0.139885315599349"/>
      <inputCells r="D9" val="0.0314622862340968"/>
      <inputCells r="E9" val="0"/>
      <inputCells r="F9" val="0"/>
      <inputCells r="M9" val="0"/>
      <inputCells r="N9" val="0.0723621095411581"/>
      <inputCells r="G20" undone="1" val="0"/>
      <inputCells r="H20" undone="1" val="0"/>
      <inputCells r="L9" undone="1" val="0"/>
      <inputCells r="K9" undone="1" val="0.134273253813533"/>
      <inputCells r="J9" undone="1" val="0"/>
    </scenario>
    <scenario name="cenario2" count="12" user="positivo" comment="Criado por positivo em 7/7/2009">
      <inputCells r="B9" val="0.112506427705173"/>
      <inputCells r="C9" val="0.107799452650822"/>
      <inputCells r="D9" val="0.0605746902423289"/>
      <inputCells r="E9" val="0"/>
      <inputCells r="F9" val="0.0248771598789038"/>
      <inputCells r="M9" val="0.0184846279603917"/>
      <inputCells r="N9" val="0.0509403211873294"/>
      <inputCells r="G20" undone="1" val="0"/>
      <inputCells r="H20" undone="1" val="0.033397065114934"/>
      <inputCells r="L9" undone="1" val="0"/>
      <inputCells r="K9" undone="1" val="0.151693322001216"/>
      <inputCells r="J9" undone="1" val="0"/>
    </scenario>
    <scenario name="Cenario0.8" count="12" user="positivo" comment="Criado por positivo em 6/29/2010">
      <inputCells r="B9" val="0.173581426821063"/>
      <inputCells r="C9" val="0.0268343350629452"/>
      <inputCells r="D9" val="0.208323295023622"/>
      <inputCells r="E9" val="0"/>
      <inputCells r="F9" val="0"/>
      <inputCells r="M9" val="0"/>
      <inputCells r="N9" val="0"/>
      <inputCells r="G20" undone="1" val="0"/>
      <inputCells r="H20" undone="1" val="0"/>
      <inputCells r="L9" undone="1" val="0"/>
      <inputCells r="K9" undone="1" val="0"/>
      <inputCells r="J9" undone="1" val="0.524650320724574"/>
    </scenario>
  </scenarios>
  <pageMargins left="0.511811024" right="0.511811024" top="0.78740157499999996" bottom="0.78740157499999996" header="0.31496062000000002" footer="0.31496062000000002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Precos</vt:lpstr>
      <vt:lpstr>Retorno</vt:lpstr>
      <vt:lpstr>MatrizVC</vt:lpstr>
      <vt:lpstr>CorrelaçãoRetornos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Maria Carlina De Fraga</cp:lastModifiedBy>
  <cp:lastPrinted>2015-06-07T22:29:03Z</cp:lastPrinted>
  <dcterms:created xsi:type="dcterms:W3CDTF">2009-07-07T00:26:02Z</dcterms:created>
  <dcterms:modified xsi:type="dcterms:W3CDTF">2025-07-23T00:11:02Z</dcterms:modified>
</cp:coreProperties>
</file>