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olina\Desktop\Projetos\Gestão_de_Riscos\"/>
    </mc:Choice>
  </mc:AlternateContent>
  <xr:revisionPtr revIDLastSave="0" documentId="13_ncr:1_{167A33D1-F5AD-4D41-9C36-8EA6417280F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usca" sheetId="31" r:id="rId1"/>
    <sheet name="Precos" sheetId="1" r:id="rId2"/>
    <sheet name="Retorno" sheetId="2" r:id="rId3"/>
    <sheet name="Vol.01" sheetId="20" r:id="rId4"/>
  </sheets>
  <calcPr calcId="191029" calcMode="manual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31" l="1"/>
  <c r="B1" i="1" s="1"/>
  <c r="B62" i="1" s="1"/>
  <c r="N19" i="31"/>
  <c r="F1" i="1" s="1"/>
  <c r="F62" i="1" s="1"/>
  <c r="L3" i="31" a="1"/>
  <c r="L3" i="31" s="1"/>
  <c r="L4" i="31" a="1"/>
  <c r="L4" i="31" s="1"/>
  <c r="L5" i="31" a="1"/>
  <c r="L5" i="31" s="1"/>
  <c r="L6" i="31" a="1"/>
  <c r="L6" i="31" s="1"/>
  <c r="L2" i="31" a="1"/>
  <c r="L2" i="31" s="1"/>
  <c r="Q19" i="31"/>
  <c r="K19" i="31"/>
  <c r="E1" i="1" s="1"/>
  <c r="E62" i="1" s="1"/>
  <c r="H19" i="31"/>
  <c r="D1" i="1" s="1"/>
  <c r="D62" i="1" s="1"/>
  <c r="E19" i="31"/>
  <c r="C1" i="1" s="1"/>
  <c r="C62" i="1" s="1"/>
  <c r="K7" i="31" a="1"/>
  <c r="K7" i="31" s="1"/>
  <c r="K6" i="31" a="1"/>
  <c r="K6" i="31" s="1"/>
  <c r="K5" i="31" a="1"/>
  <c r="K5" i="31" s="1"/>
  <c r="K4" i="31" a="1"/>
  <c r="K4" i="31" s="1"/>
  <c r="K3" i="31" a="1"/>
  <c r="K3" i="31" s="1"/>
  <c r="K2" i="31" a="1"/>
  <c r="K2" i="31" s="1"/>
  <c r="E20" i="31" a="1"/>
  <c r="B20" i="31" a="1"/>
  <c r="Q20" i="31" a="1"/>
  <c r="N20" i="31" a="1"/>
  <c r="H20" i="31" a="1"/>
  <c r="K20" i="31" a="1"/>
  <c r="D59" i="1" l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  <c r="F7" i="1"/>
  <c r="F3" i="1"/>
  <c r="F58" i="1"/>
  <c r="F54" i="1"/>
  <c r="F50" i="1"/>
  <c r="F46" i="1"/>
  <c r="F42" i="1"/>
  <c r="F38" i="1"/>
  <c r="F34" i="1"/>
  <c r="F30" i="1"/>
  <c r="F26" i="1"/>
  <c r="F22" i="1"/>
  <c r="F18" i="1"/>
  <c r="F14" i="1"/>
  <c r="F10" i="1"/>
  <c r="F6" i="1"/>
  <c r="F2" i="1"/>
  <c r="F61" i="1"/>
  <c r="F57" i="1"/>
  <c r="F53" i="1"/>
  <c r="F49" i="1"/>
  <c r="F45" i="1"/>
  <c r="F41" i="1"/>
  <c r="F37" i="1"/>
  <c r="F33" i="1"/>
  <c r="F29" i="1"/>
  <c r="F25" i="1"/>
  <c r="F21" i="1"/>
  <c r="F17" i="1"/>
  <c r="F13" i="1"/>
  <c r="F9" i="1"/>
  <c r="F5" i="1"/>
  <c r="F60" i="1"/>
  <c r="F56" i="1"/>
  <c r="F52" i="1"/>
  <c r="F48" i="1"/>
  <c r="F44" i="1"/>
  <c r="F40" i="1"/>
  <c r="F36" i="1"/>
  <c r="F32" i="1"/>
  <c r="F28" i="1"/>
  <c r="F24" i="1"/>
  <c r="F20" i="1"/>
  <c r="F16" i="1"/>
  <c r="F12" i="1"/>
  <c r="F8" i="1"/>
  <c r="F4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3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E2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E5" i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E8" i="1"/>
  <c r="E4" i="1"/>
  <c r="B58" i="1"/>
  <c r="B54" i="1"/>
  <c r="B50" i="1"/>
  <c r="B46" i="1"/>
  <c r="B42" i="1"/>
  <c r="B38" i="1"/>
  <c r="B34" i="1"/>
  <c r="B30" i="1"/>
  <c r="B26" i="1"/>
  <c r="B22" i="1"/>
  <c r="B18" i="1"/>
  <c r="B14" i="1"/>
  <c r="B10" i="1"/>
  <c r="B6" i="1"/>
  <c r="A5" i="1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  <c r="B61" i="1"/>
  <c r="B57" i="1"/>
  <c r="B53" i="1"/>
  <c r="B49" i="1"/>
  <c r="B45" i="1"/>
  <c r="B41" i="1"/>
  <c r="B37" i="1"/>
  <c r="B33" i="1"/>
  <c r="B29" i="1"/>
  <c r="B25" i="1"/>
  <c r="B21" i="1"/>
  <c r="B17" i="1"/>
  <c r="B13" i="1"/>
  <c r="B9" i="1"/>
  <c r="B5" i="1"/>
  <c r="B2" i="1"/>
  <c r="A6" i="1"/>
  <c r="A10" i="1"/>
  <c r="A14" i="1"/>
  <c r="A18" i="1"/>
  <c r="A22" i="1"/>
  <c r="A26" i="1"/>
  <c r="A30" i="1"/>
  <c r="A34" i="1"/>
  <c r="A38" i="1"/>
  <c r="A42" i="1"/>
  <c r="A46" i="1"/>
  <c r="A50" i="1"/>
  <c r="A54" i="1"/>
  <c r="A58" i="1"/>
  <c r="A2" i="1"/>
  <c r="B60" i="1"/>
  <c r="B56" i="1"/>
  <c r="B52" i="1"/>
  <c r="B48" i="1"/>
  <c r="B44" i="1"/>
  <c r="B40" i="1"/>
  <c r="B36" i="1"/>
  <c r="B32" i="1"/>
  <c r="B28" i="1"/>
  <c r="B24" i="1"/>
  <c r="B20" i="1"/>
  <c r="B16" i="1"/>
  <c r="B12" i="1"/>
  <c r="B8" i="1"/>
  <c r="B4" i="1"/>
  <c r="A3" i="1"/>
  <c r="A7" i="1"/>
  <c r="A11" i="1"/>
  <c r="A15" i="1"/>
  <c r="A19" i="1"/>
  <c r="A23" i="1"/>
  <c r="A27" i="1"/>
  <c r="A31" i="1"/>
  <c r="A35" i="1"/>
  <c r="A39" i="1"/>
  <c r="A43" i="1"/>
  <c r="A47" i="1"/>
  <c r="A51" i="1"/>
  <c r="A55" i="1"/>
  <c r="A59" i="1"/>
  <c r="B59" i="1"/>
  <c r="B55" i="1"/>
  <c r="B51" i="1"/>
  <c r="B47" i="1"/>
  <c r="B43" i="1"/>
  <c r="B39" i="1"/>
  <c r="B35" i="1"/>
  <c r="B31" i="1"/>
  <c r="B27" i="1"/>
  <c r="B23" i="1"/>
  <c r="B19" i="1"/>
  <c r="B15" i="1"/>
  <c r="B11" i="1"/>
  <c r="B7" i="1"/>
  <c r="B3" i="1"/>
  <c r="A4" i="1"/>
  <c r="A8" i="1"/>
  <c r="A12" i="1"/>
  <c r="A16" i="1"/>
  <c r="A20" i="1"/>
  <c r="A24" i="1"/>
  <c r="A28" i="1"/>
  <c r="A32" i="1"/>
  <c r="A36" i="1"/>
  <c r="A40" i="1"/>
  <c r="A44" i="1"/>
  <c r="A48" i="1"/>
  <c r="A52" i="1"/>
  <c r="A56" i="1"/>
  <c r="A60" i="1"/>
  <c r="D2" i="1"/>
  <c r="C58" i="1"/>
  <c r="C54" i="1"/>
  <c r="C50" i="1"/>
  <c r="C46" i="1"/>
  <c r="C42" i="1"/>
  <c r="C38" i="1"/>
  <c r="C34" i="1"/>
  <c r="C30" i="1"/>
  <c r="C26" i="1"/>
  <c r="C22" i="1"/>
  <c r="C18" i="1"/>
  <c r="C14" i="1"/>
  <c r="C10" i="1"/>
  <c r="C6" i="1"/>
  <c r="C2" i="1"/>
  <c r="C61" i="1"/>
  <c r="C57" i="1"/>
  <c r="C53" i="1"/>
  <c r="C49" i="1"/>
  <c r="C45" i="1"/>
  <c r="C41" i="1"/>
  <c r="C37" i="1"/>
  <c r="C33" i="1"/>
  <c r="C29" i="1"/>
  <c r="C25" i="1"/>
  <c r="C21" i="1"/>
  <c r="C17" i="1"/>
  <c r="C13" i="1"/>
  <c r="C9" i="1"/>
  <c r="C5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C59" i="1"/>
  <c r="C55" i="1"/>
  <c r="C51" i="1"/>
  <c r="C47" i="1"/>
  <c r="C43" i="1"/>
  <c r="C39" i="1"/>
  <c r="C35" i="1"/>
  <c r="C31" i="1"/>
  <c r="C27" i="1"/>
  <c r="C23" i="1"/>
  <c r="C19" i="1"/>
  <c r="C15" i="1"/>
  <c r="C11" i="1"/>
  <c r="C7" i="1"/>
  <c r="C3" i="1"/>
  <c r="B20" i="31"/>
  <c r="H20" i="31"/>
  <c r="N20" i="31"/>
  <c r="E20" i="31"/>
  <c r="K20" i="31"/>
  <c r="Q20" i="31"/>
  <c r="D65" i="1" l="1"/>
  <c r="D64" i="1"/>
  <c r="E63" i="1"/>
  <c r="F63" i="1"/>
  <c r="F64" i="1"/>
  <c r="D63" i="1"/>
  <c r="F65" i="1"/>
  <c r="E65" i="1"/>
  <c r="E64" i="1"/>
  <c r="C65" i="1"/>
  <c r="C64" i="1"/>
  <c r="B65" i="1"/>
  <c r="B64" i="1"/>
  <c r="C63" i="1"/>
  <c r="B63" i="1"/>
  <c r="D66" i="1" l="1"/>
  <c r="E66" i="1"/>
  <c r="F66" i="1"/>
  <c r="C66" i="1"/>
  <c r="B66" i="1"/>
  <c r="F57" i="2" l="1"/>
  <c r="F25" i="2"/>
  <c r="F50" i="2"/>
  <c r="F18" i="2"/>
  <c r="F37" i="2"/>
  <c r="E58" i="2"/>
  <c r="E42" i="2"/>
  <c r="E26" i="2"/>
  <c r="E10" i="2"/>
  <c r="E36" i="2"/>
  <c r="D58" i="2"/>
  <c r="D54" i="2"/>
  <c r="D50" i="2"/>
  <c r="D46" i="2"/>
  <c r="D42" i="2"/>
  <c r="D38" i="2"/>
  <c r="D34" i="2"/>
  <c r="D30" i="2"/>
  <c r="D26" i="2"/>
  <c r="D22" i="2"/>
  <c r="D18" i="2"/>
  <c r="D14" i="2"/>
  <c r="D10" i="2"/>
  <c r="D6" i="2"/>
  <c r="C46" i="2"/>
  <c r="C42" i="2"/>
  <c r="C19" i="2"/>
  <c r="C58" i="2"/>
  <c r="C30" i="2"/>
  <c r="B58" i="2"/>
  <c r="B54" i="2"/>
  <c r="B50" i="2"/>
  <c r="B46" i="2"/>
  <c r="B42" i="2"/>
  <c r="B38" i="2"/>
  <c r="B34" i="2"/>
  <c r="B30" i="2"/>
  <c r="B26" i="2"/>
  <c r="B22" i="2"/>
  <c r="B18" i="2"/>
  <c r="B14" i="2"/>
  <c r="B10" i="2"/>
  <c r="B6" i="2"/>
  <c r="C55" i="2" l="1"/>
  <c r="C43" i="2"/>
  <c r="C59" i="2"/>
  <c r="D11" i="2"/>
  <c r="D27" i="2"/>
  <c r="D43" i="2"/>
  <c r="D59" i="2"/>
  <c r="D16" i="2"/>
  <c r="D32" i="2"/>
  <c r="D48" i="2"/>
  <c r="D5" i="2"/>
  <c r="D21" i="2"/>
  <c r="D37" i="2"/>
  <c r="D53" i="2"/>
  <c r="E32" i="2"/>
  <c r="F5" i="2"/>
  <c r="B12" i="2"/>
  <c r="B28" i="2"/>
  <c r="B44" i="2"/>
  <c r="B60" i="2"/>
  <c r="B5" i="2"/>
  <c r="B21" i="2"/>
  <c r="B37" i="2"/>
  <c r="B53" i="2"/>
  <c r="C14" i="2"/>
  <c r="C4" i="2"/>
  <c r="C20" i="2"/>
  <c r="C36" i="2"/>
  <c r="C52" i="2"/>
  <c r="E20" i="2"/>
  <c r="E52" i="2"/>
  <c r="E37" i="2"/>
  <c r="E5" i="2"/>
  <c r="F17" i="2"/>
  <c r="F49" i="2"/>
  <c r="F10" i="2"/>
  <c r="F42" i="2"/>
  <c r="F33" i="2"/>
  <c r="E27" i="2"/>
  <c r="B11" i="2"/>
  <c r="B27" i="2"/>
  <c r="B43" i="2"/>
  <c r="B59" i="2"/>
  <c r="E16" i="2"/>
  <c r="E48" i="2"/>
  <c r="E29" i="2"/>
  <c r="E61" i="2"/>
  <c r="F21" i="2"/>
  <c r="F53" i="2"/>
  <c r="F26" i="2"/>
  <c r="F58" i="2"/>
  <c r="F19" i="2"/>
  <c r="F35" i="2"/>
  <c r="F51" i="2"/>
  <c r="F12" i="2"/>
  <c r="F28" i="2"/>
  <c r="F44" i="2"/>
  <c r="F60" i="2"/>
  <c r="B15" i="2"/>
  <c r="B31" i="2"/>
  <c r="B47" i="2"/>
  <c r="B8" i="2"/>
  <c r="B24" i="2"/>
  <c r="B40" i="2"/>
  <c r="B56" i="2"/>
  <c r="B17" i="2"/>
  <c r="B33" i="2"/>
  <c r="B49" i="2"/>
  <c r="C38" i="2"/>
  <c r="C7" i="2"/>
  <c r="C23" i="2"/>
  <c r="C26" i="2"/>
  <c r="C54" i="2"/>
  <c r="C16" i="2"/>
  <c r="C32" i="2"/>
  <c r="C48" i="2"/>
  <c r="C10" i="2"/>
  <c r="E12" i="2"/>
  <c r="E44" i="2"/>
  <c r="E6" i="2"/>
  <c r="E22" i="2"/>
  <c r="E38" i="2"/>
  <c r="E54" i="2"/>
  <c r="E17" i="2"/>
  <c r="E33" i="2"/>
  <c r="E49" i="2"/>
  <c r="F4" i="2"/>
  <c r="F9" i="2"/>
  <c r="F41" i="2"/>
  <c r="C39" i="2"/>
  <c r="C17" i="2"/>
  <c r="C33" i="2"/>
  <c r="C49" i="2"/>
  <c r="D7" i="2"/>
  <c r="D23" i="2"/>
  <c r="D39" i="2"/>
  <c r="D55" i="2"/>
  <c r="D12" i="2"/>
  <c r="D28" i="2"/>
  <c r="D44" i="2"/>
  <c r="D60" i="2"/>
  <c r="D17" i="2"/>
  <c r="D33" i="2"/>
  <c r="D49" i="2"/>
  <c r="E7" i="2"/>
  <c r="E23" i="2"/>
  <c r="E39" i="2"/>
  <c r="E55" i="2"/>
  <c r="E24" i="2"/>
  <c r="E56" i="2"/>
  <c r="F29" i="2"/>
  <c r="F61" i="2"/>
  <c r="F14" i="2"/>
  <c r="F30" i="2"/>
  <c r="F46" i="2"/>
  <c r="F7" i="2"/>
  <c r="F23" i="2"/>
  <c r="F39" i="2"/>
  <c r="F55" i="2"/>
  <c r="F16" i="2"/>
  <c r="F32" i="2"/>
  <c r="F48" i="2"/>
  <c r="B3" i="2"/>
  <c r="B19" i="2"/>
  <c r="B35" i="2"/>
  <c r="B51" i="2"/>
  <c r="C11" i="2"/>
  <c r="C34" i="2"/>
  <c r="C5" i="2"/>
  <c r="C37" i="2"/>
  <c r="C53" i="2"/>
  <c r="E11" i="2"/>
  <c r="F34" i="2"/>
  <c r="F11" i="2"/>
  <c r="F27" i="2"/>
  <c r="F43" i="2"/>
  <c r="F59" i="2"/>
  <c r="F20" i="2"/>
  <c r="F36" i="2"/>
  <c r="F52" i="2"/>
  <c r="C50" i="2"/>
  <c r="E43" i="2"/>
  <c r="E59" i="2"/>
  <c r="E21" i="2"/>
  <c r="E53" i="2"/>
  <c r="B7" i="2"/>
  <c r="B23" i="2"/>
  <c r="B39" i="2"/>
  <c r="B55" i="2"/>
  <c r="B16" i="2"/>
  <c r="B32" i="2"/>
  <c r="B48" i="2"/>
  <c r="B9" i="2"/>
  <c r="B25" i="2"/>
  <c r="B41" i="2"/>
  <c r="B57" i="2"/>
  <c r="C22" i="2"/>
  <c r="C15" i="2"/>
  <c r="C31" i="2"/>
  <c r="C47" i="2"/>
  <c r="C6" i="2"/>
  <c r="C8" i="2"/>
  <c r="C24" i="2"/>
  <c r="C40" i="2"/>
  <c r="C56" i="2"/>
  <c r="C9" i="2"/>
  <c r="C25" i="2"/>
  <c r="C41" i="2"/>
  <c r="C57" i="2"/>
  <c r="D15" i="2"/>
  <c r="D31" i="2"/>
  <c r="D47" i="2"/>
  <c r="D4" i="2"/>
  <c r="D20" i="2"/>
  <c r="D36" i="2"/>
  <c r="D52" i="2"/>
  <c r="D9" i="2"/>
  <c r="D25" i="2"/>
  <c r="D41" i="2"/>
  <c r="D57" i="2"/>
  <c r="E28" i="2"/>
  <c r="E60" i="2"/>
  <c r="E14" i="2"/>
  <c r="E30" i="2"/>
  <c r="E46" i="2"/>
  <c r="E4" i="2"/>
  <c r="E15" i="2"/>
  <c r="E31" i="2"/>
  <c r="E47" i="2"/>
  <c r="E8" i="2"/>
  <c r="E40" i="2"/>
  <c r="E9" i="2"/>
  <c r="E25" i="2"/>
  <c r="E41" i="2"/>
  <c r="E57" i="2"/>
  <c r="F13" i="2"/>
  <c r="F45" i="2"/>
  <c r="F6" i="2"/>
  <c r="F22" i="2"/>
  <c r="F38" i="2"/>
  <c r="F54" i="2"/>
  <c r="F15" i="2"/>
  <c r="F31" i="2"/>
  <c r="F47" i="2"/>
  <c r="F8" i="2"/>
  <c r="F24" i="2"/>
  <c r="F40" i="2"/>
  <c r="F56" i="2"/>
  <c r="C27" i="2"/>
  <c r="C21" i="2"/>
  <c r="B4" i="2"/>
  <c r="B20" i="2"/>
  <c r="B36" i="2"/>
  <c r="B52" i="2"/>
  <c r="B13" i="2"/>
  <c r="B29" i="2"/>
  <c r="B45" i="2"/>
  <c r="B61" i="2"/>
  <c r="C3" i="2"/>
  <c r="C35" i="2"/>
  <c r="C51" i="2"/>
  <c r="C18" i="2"/>
  <c r="C12" i="2"/>
  <c r="C28" i="2"/>
  <c r="C44" i="2"/>
  <c r="C60" i="2"/>
  <c r="C13" i="2"/>
  <c r="C29" i="2"/>
  <c r="C45" i="2"/>
  <c r="C61" i="2"/>
  <c r="D3" i="2"/>
  <c r="D19" i="2"/>
  <c r="D35" i="2"/>
  <c r="D51" i="2"/>
  <c r="D8" i="2"/>
  <c r="D24" i="2"/>
  <c r="D40" i="2"/>
  <c r="D56" i="2"/>
  <c r="D13" i="2"/>
  <c r="D29" i="2"/>
  <c r="D45" i="2"/>
  <c r="D61" i="2"/>
  <c r="E18" i="2"/>
  <c r="E34" i="2"/>
  <c r="E50" i="2"/>
  <c r="E3" i="2"/>
  <c r="E19" i="2"/>
  <c r="E35" i="2"/>
  <c r="E51" i="2"/>
  <c r="E13" i="2"/>
  <c r="E45" i="2"/>
  <c r="F3" i="2"/>
  <c r="B3" i="20"/>
  <c r="B2" i="20"/>
  <c r="B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1" i="20"/>
  <c r="F1" i="2"/>
  <c r="F63" i="2" s="1"/>
  <c r="A77" i="2" s="1"/>
  <c r="E1" i="2"/>
  <c r="E63" i="2" s="1"/>
  <c r="A76" i="2" s="1"/>
  <c r="D1" i="2"/>
  <c r="D63" i="2" s="1"/>
  <c r="C1" i="2"/>
  <c r="C63" i="2" s="1"/>
  <c r="B1" i="2"/>
  <c r="B63" i="2" s="1"/>
  <c r="A73" i="2" s="1"/>
  <c r="C91" i="1"/>
  <c r="A99" i="1" s="1"/>
  <c r="D91" i="1"/>
  <c r="A100" i="1" s="1"/>
  <c r="E91" i="1"/>
  <c r="A101" i="1" s="1"/>
  <c r="F91" i="1"/>
  <c r="A102" i="1" s="1"/>
  <c r="B91" i="1"/>
  <c r="A98" i="1" s="1"/>
  <c r="B86" i="1"/>
  <c r="B90" i="1" s="1"/>
  <c r="C86" i="1"/>
  <c r="C90" i="1" s="1"/>
  <c r="D86" i="1"/>
  <c r="D88" i="1" s="1"/>
  <c r="E86" i="1"/>
  <c r="E90" i="1" s="1"/>
  <c r="F86" i="1"/>
  <c r="F90" i="1" s="1"/>
  <c r="A86" i="1"/>
  <c r="A56" i="20"/>
  <c r="A57" i="20"/>
  <c r="A58" i="20"/>
  <c r="A59" i="20"/>
  <c r="A60" i="20"/>
  <c r="A61" i="20"/>
  <c r="A3" i="20"/>
  <c r="A4" i="20"/>
  <c r="A5" i="20"/>
  <c r="A6" i="20"/>
  <c r="A7" i="20"/>
  <c r="A8" i="20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A39" i="20"/>
  <c r="A40" i="20"/>
  <c r="A41" i="20"/>
  <c r="A42" i="20"/>
  <c r="A43" i="20"/>
  <c r="A44" i="20"/>
  <c r="A45" i="20"/>
  <c r="A46" i="20"/>
  <c r="A47" i="20"/>
  <c r="A48" i="20"/>
  <c r="A49" i="20"/>
  <c r="A50" i="20"/>
  <c r="A51" i="20"/>
  <c r="A52" i="20"/>
  <c r="A53" i="20"/>
  <c r="A54" i="20"/>
  <c r="A55" i="20"/>
  <c r="A2" i="20"/>
  <c r="A63" i="20"/>
  <c r="A73" i="1"/>
  <c r="A72" i="1"/>
  <c r="A71" i="1"/>
  <c r="A70" i="1"/>
  <c r="A74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2" i="2"/>
  <c r="B66" i="2" l="1"/>
  <c r="B67" i="2" s="1"/>
  <c r="B65" i="2"/>
  <c r="E66" i="2"/>
  <c r="E67" i="2" s="1"/>
  <c r="E65" i="2"/>
  <c r="D66" i="2"/>
  <c r="D67" i="2" s="1"/>
  <c r="D65" i="2"/>
  <c r="C66" i="2"/>
  <c r="C67" i="2" s="1"/>
  <c r="C65" i="2"/>
  <c r="F65" i="2"/>
  <c r="F66" i="2"/>
  <c r="F67" i="2" s="1"/>
  <c r="B72" i="1"/>
  <c r="B71" i="1"/>
  <c r="B74" i="1"/>
  <c r="B73" i="1"/>
  <c r="C8" i="20"/>
  <c r="D8" i="20" s="1"/>
  <c r="E8" i="20" s="1"/>
  <c r="C9" i="20"/>
  <c r="D9" i="20" s="1"/>
  <c r="E9" i="20" s="1"/>
  <c r="C5" i="20"/>
  <c r="D5" i="20" s="1"/>
  <c r="E5" i="20" s="1"/>
  <c r="C4" i="20"/>
  <c r="D4" i="20" s="1"/>
  <c r="E4" i="20" s="1"/>
  <c r="C11" i="20"/>
  <c r="D11" i="20" s="1"/>
  <c r="E11" i="20" s="1"/>
  <c r="C7" i="20"/>
  <c r="D7" i="20" s="1"/>
  <c r="E7" i="20" s="1"/>
  <c r="F64" i="2"/>
  <c r="F70" i="2" s="1"/>
  <c r="E64" i="2"/>
  <c r="C76" i="2" s="1"/>
  <c r="C64" i="2"/>
  <c r="C74" i="2" s="1"/>
  <c r="C60" i="20"/>
  <c r="D60" i="20" s="1"/>
  <c r="C56" i="20"/>
  <c r="D56" i="20" s="1"/>
  <c r="C52" i="20"/>
  <c r="D52" i="20" s="1"/>
  <c r="C48" i="20"/>
  <c r="D48" i="20" s="1"/>
  <c r="C44" i="20"/>
  <c r="D44" i="20" s="1"/>
  <c r="C40" i="20"/>
  <c r="D40" i="20" s="1"/>
  <c r="E40" i="20" s="1"/>
  <c r="C36" i="20"/>
  <c r="D36" i="20" s="1"/>
  <c r="E36" i="20" s="1"/>
  <c r="C32" i="20"/>
  <c r="D32" i="20" s="1"/>
  <c r="E32" i="20" s="1"/>
  <c r="C28" i="20"/>
  <c r="D28" i="20" s="1"/>
  <c r="E28" i="20" s="1"/>
  <c r="C24" i="20"/>
  <c r="D24" i="20" s="1"/>
  <c r="E24" i="20" s="1"/>
  <c r="C20" i="20"/>
  <c r="D20" i="20" s="1"/>
  <c r="E20" i="20" s="1"/>
  <c r="C16" i="20"/>
  <c r="D16" i="20" s="1"/>
  <c r="E16" i="20" s="1"/>
  <c r="C12" i="20"/>
  <c r="D12" i="20" s="1"/>
  <c r="E12" i="20" s="1"/>
  <c r="C3" i="20"/>
  <c r="D3" i="20" s="1"/>
  <c r="E3" i="20" s="1"/>
  <c r="C58" i="20"/>
  <c r="D58" i="20" s="1"/>
  <c r="C54" i="20"/>
  <c r="D54" i="20" s="1"/>
  <c r="C50" i="20"/>
  <c r="D50" i="20" s="1"/>
  <c r="C46" i="20"/>
  <c r="D46" i="20" s="1"/>
  <c r="C42" i="20"/>
  <c r="D42" i="20" s="1"/>
  <c r="E42" i="20" s="1"/>
  <c r="C38" i="20"/>
  <c r="D38" i="20" s="1"/>
  <c r="E38" i="20" s="1"/>
  <c r="C34" i="20"/>
  <c r="D34" i="20" s="1"/>
  <c r="E34" i="20" s="1"/>
  <c r="C30" i="20"/>
  <c r="D30" i="20" s="1"/>
  <c r="E30" i="20" s="1"/>
  <c r="C26" i="20"/>
  <c r="D26" i="20" s="1"/>
  <c r="E26" i="20" s="1"/>
  <c r="C22" i="20"/>
  <c r="D22" i="20" s="1"/>
  <c r="E22" i="20" s="1"/>
  <c r="C18" i="20"/>
  <c r="D18" i="20" s="1"/>
  <c r="E18" i="20" s="1"/>
  <c r="C14" i="20"/>
  <c r="D14" i="20" s="1"/>
  <c r="E14" i="20" s="1"/>
  <c r="C10" i="20"/>
  <c r="D10" i="20" s="1"/>
  <c r="E10" i="20" s="1"/>
  <c r="C6" i="20"/>
  <c r="D6" i="20" s="1"/>
  <c r="E6" i="20" s="1"/>
  <c r="B64" i="2"/>
  <c r="C73" i="2" s="1"/>
  <c r="A75" i="2"/>
  <c r="A74" i="2"/>
  <c r="F88" i="1"/>
  <c r="B88" i="1"/>
  <c r="D90" i="1"/>
  <c r="C88" i="1"/>
  <c r="E88" i="1"/>
  <c r="D64" i="2"/>
  <c r="C61" i="20"/>
  <c r="D61" i="20" s="1"/>
  <c r="C59" i="20"/>
  <c r="D59" i="20" s="1"/>
  <c r="C57" i="20"/>
  <c r="D57" i="20" s="1"/>
  <c r="C55" i="20"/>
  <c r="D55" i="20" s="1"/>
  <c r="C53" i="20"/>
  <c r="D53" i="20" s="1"/>
  <c r="C51" i="20"/>
  <c r="D51" i="20" s="1"/>
  <c r="C49" i="20"/>
  <c r="D49" i="20" s="1"/>
  <c r="C47" i="20"/>
  <c r="D47" i="20" s="1"/>
  <c r="C45" i="20"/>
  <c r="D45" i="20" s="1"/>
  <c r="C43" i="20"/>
  <c r="D43" i="20" s="1"/>
  <c r="E43" i="20" s="1"/>
  <c r="C41" i="20"/>
  <c r="D41" i="20" s="1"/>
  <c r="E41" i="20" s="1"/>
  <c r="C39" i="20"/>
  <c r="D39" i="20" s="1"/>
  <c r="E39" i="20" s="1"/>
  <c r="C37" i="20"/>
  <c r="D37" i="20" s="1"/>
  <c r="E37" i="20" s="1"/>
  <c r="C35" i="20"/>
  <c r="D35" i="20" s="1"/>
  <c r="E35" i="20" s="1"/>
  <c r="C33" i="20"/>
  <c r="D33" i="20" s="1"/>
  <c r="E33" i="20" s="1"/>
  <c r="C31" i="20"/>
  <c r="D31" i="20" s="1"/>
  <c r="E31" i="20" s="1"/>
  <c r="C29" i="20"/>
  <c r="D29" i="20" s="1"/>
  <c r="E29" i="20" s="1"/>
  <c r="C27" i="20"/>
  <c r="D27" i="20" s="1"/>
  <c r="E27" i="20" s="1"/>
  <c r="C25" i="20"/>
  <c r="D25" i="20" s="1"/>
  <c r="E25" i="20" s="1"/>
  <c r="C23" i="20"/>
  <c r="D23" i="20" s="1"/>
  <c r="E23" i="20" s="1"/>
  <c r="C21" i="20"/>
  <c r="D21" i="20" s="1"/>
  <c r="E21" i="20" s="1"/>
  <c r="C19" i="20"/>
  <c r="D19" i="20" s="1"/>
  <c r="E19" i="20" s="1"/>
  <c r="C17" i="20"/>
  <c r="D17" i="20" s="1"/>
  <c r="E17" i="20" s="1"/>
  <c r="C15" i="20"/>
  <c r="D15" i="20" s="1"/>
  <c r="E15" i="20" s="1"/>
  <c r="C13" i="20"/>
  <c r="D13" i="20" s="1"/>
  <c r="E13" i="20" s="1"/>
  <c r="B70" i="1" l="1"/>
  <c r="C70" i="2"/>
  <c r="F68" i="2"/>
  <c r="C77" i="2"/>
  <c r="C68" i="2"/>
  <c r="E70" i="2"/>
  <c r="E68" i="2"/>
  <c r="B68" i="2"/>
  <c r="B70" i="2"/>
  <c r="E50" i="20"/>
  <c r="E48" i="20"/>
  <c r="E54" i="20"/>
  <c r="E52" i="20"/>
  <c r="E58" i="20"/>
  <c r="E56" i="20"/>
  <c r="E46" i="20"/>
  <c r="E44" i="20"/>
  <c r="E60" i="20"/>
  <c r="D62" i="20"/>
  <c r="F92" i="1"/>
  <c r="F93" i="1" s="1"/>
  <c r="F94" i="1" s="1"/>
  <c r="F95" i="1" s="1"/>
  <c r="B102" i="1" s="1"/>
  <c r="D92" i="1"/>
  <c r="D93" i="1" s="1"/>
  <c r="D94" i="1" s="1"/>
  <c r="D95" i="1" s="1"/>
  <c r="B100" i="1" s="1"/>
  <c r="E61" i="20"/>
  <c r="E55" i="20"/>
  <c r="D70" i="2"/>
  <c r="C75" i="2"/>
  <c r="E68" i="20"/>
  <c r="F68" i="20" s="1"/>
  <c r="E71" i="20"/>
  <c r="E45" i="20"/>
  <c r="E53" i="20"/>
  <c r="E57" i="20"/>
  <c r="E92" i="1"/>
  <c r="E93" i="1" s="1"/>
  <c r="E94" i="1" s="1"/>
  <c r="E95" i="1" s="1"/>
  <c r="B101" i="1" s="1"/>
  <c r="E70" i="20"/>
  <c r="B92" i="1"/>
  <c r="B93" i="1" s="1"/>
  <c r="B94" i="1" s="1"/>
  <c r="B95" i="1" s="1"/>
  <c r="B98" i="1" s="1"/>
  <c r="D68" i="2"/>
  <c r="E47" i="20"/>
  <c r="E49" i="20"/>
  <c r="E51" i="20"/>
  <c r="E59" i="20"/>
  <c r="C92" i="1"/>
  <c r="C93" i="1" s="1"/>
  <c r="C94" i="1" s="1"/>
  <c r="C95" i="1" s="1"/>
  <c r="B99" i="1" s="1"/>
  <c r="E69" i="20"/>
  <c r="B75" i="2" l="1"/>
  <c r="B73" i="2"/>
  <c r="B76" i="2"/>
  <c r="B74" i="2"/>
  <c r="B77" i="2"/>
  <c r="F62" i="20"/>
  <c r="E62" i="20"/>
  <c r="E63" i="20" s="1"/>
  <c r="E64" i="20" l="1"/>
  <c r="E66" i="20"/>
  <c r="F66" i="20" s="1"/>
  <c r="E65" i="20" l="1"/>
  <c r="F65" i="20" s="1"/>
  <c r="F64" i="2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<sst xmlns="http://schemas.openxmlformats.org/spreadsheetml/2006/main" count="50" uniqueCount="44">
  <si>
    <t>Data</t>
  </si>
  <si>
    <t>Média</t>
  </si>
  <si>
    <t>Variância</t>
  </si>
  <si>
    <t>Desvio</t>
  </si>
  <si>
    <t>Retorno</t>
  </si>
  <si>
    <t>Risco</t>
  </si>
  <si>
    <t>Média Mês</t>
  </si>
  <si>
    <t>(%)</t>
  </si>
  <si>
    <t>C.V.</t>
  </si>
  <si>
    <t>Preço Relativo</t>
  </si>
  <si>
    <t>Retorno Diário</t>
  </si>
  <si>
    <t>Retorno Quadrado</t>
  </si>
  <si>
    <t>Volatilidade Diaria</t>
  </si>
  <si>
    <t>Volatilidade Mensal</t>
  </si>
  <si>
    <t>Volatilidade Anual</t>
  </si>
  <si>
    <t>Desvio Padrão</t>
  </si>
  <si>
    <t>Período (60 Dias)</t>
  </si>
  <si>
    <t>Coef. Variação</t>
  </si>
  <si>
    <t>Risco Associado</t>
  </si>
  <si>
    <t>OBJETIVO</t>
  </si>
  <si>
    <t>Objetivo Técnico</t>
  </si>
  <si>
    <t>Stop Loss</t>
  </si>
  <si>
    <t>Stop</t>
  </si>
  <si>
    <t>Preco Medio</t>
  </si>
  <si>
    <t>Variancia</t>
  </si>
  <si>
    <t>Risco (C.V.)</t>
  </si>
  <si>
    <t>Prob.</t>
  </si>
  <si>
    <t>Risco Probabilístico Associado</t>
  </si>
  <si>
    <t>Desvio/100</t>
  </si>
  <si>
    <t>Somatorio(30)</t>
  </si>
  <si>
    <t>DATA INICIAL</t>
  </si>
  <si>
    <t>DATA FINAL</t>
  </si>
  <si>
    <t>AÇÃO</t>
  </si>
  <si>
    <t>Gráfico(Resist)</t>
  </si>
  <si>
    <t>ELET6</t>
  </si>
  <si>
    <t>ITSA4</t>
  </si>
  <si>
    <t>RENT3</t>
  </si>
  <si>
    <t>BRFS3</t>
  </si>
  <si>
    <t>Centrais Eletricas Brasilrs SA (BVMF: ELET6)</t>
  </si>
  <si>
    <t>Itausa AS(BVMF: ITSA4)</t>
  </si>
  <si>
    <t>Localiza(BVMF: RENT3)</t>
  </si>
  <si>
    <t>LWSA3</t>
  </si>
  <si>
    <t>Locaweb(BVMF: LWSA3)</t>
  </si>
  <si>
    <t>BRF(BVMF: BRFS3)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</si>
</sst>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00000"/>
    <numFmt numFmtId="167" formatCode="_-[$R$-416]\ * #,##0.00_-;\-[$R$-416]\ * #,##0.00_-;_-[$R$-416]\ * &quot;-&quot;??_-;_-@_-"/>
    <numFmt numFmtId="168" formatCode="#,##0_ ;\-#,##0\ 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10"/>
      <color theme="1"/>
      <name val="Lucida Console"/>
      <family val="3"/>
    </font>
    <font>
      <sz val="10"/>
      <name val="Lucida Console"/>
      <family val="3"/>
    </font>
    <font>
      <u/>
      <sz val="11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22FEFF"/>
        <bgColor indexed="64"/>
      </patternFill>
    </fill>
    <fill>
      <patternFill patternType="solid">
        <fgColor rgb="FF800000"/>
        <bgColor theme="6" tint="-0.249977111117893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DashDot">
        <color auto="1"/>
      </left>
      <right/>
      <top style="mediumDashDot">
        <color auto="1"/>
      </top>
      <bottom style="mediumDashDot">
        <color auto="1"/>
      </bottom>
      <diagonal/>
    </border>
    <border>
      <left/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111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34" borderId="0" xfId="0" applyFill="1"/>
    <xf numFmtId="2" fontId="16" fillId="0" borderId="0" xfId="0" applyNumberFormat="1" applyFont="1"/>
    <xf numFmtId="2" fontId="0" fillId="0" borderId="0" xfId="0" applyNumberFormat="1"/>
    <xf numFmtId="0" fontId="0" fillId="0" borderId="0" xfId="0" applyAlignment="1">
      <alignment horizontal="right"/>
    </xf>
    <xf numFmtId="0" fontId="22" fillId="35" borderId="10" xfId="0" applyFont="1" applyFill="1" applyBorder="1" applyAlignment="1">
      <alignment horizontal="center"/>
    </xf>
    <xf numFmtId="166" fontId="22" fillId="35" borderId="10" xfId="0" applyNumberFormat="1" applyFont="1" applyFill="1" applyBorder="1"/>
    <xf numFmtId="166" fontId="22" fillId="35" borderId="10" xfId="0" applyNumberFormat="1" applyFont="1" applyFill="1" applyBorder="1" applyAlignment="1">
      <alignment horizontal="center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2" fontId="22" fillId="35" borderId="10" xfId="0" applyNumberFormat="1" applyFont="1" applyFill="1" applyBorder="1" applyAlignment="1">
      <alignment horizontal="center"/>
    </xf>
    <xf numFmtId="2" fontId="0" fillId="0" borderId="10" xfId="0" applyNumberFormat="1" applyBorder="1" applyAlignment="1">
      <alignment horizontal="center" wrapText="1"/>
    </xf>
    <xf numFmtId="166" fontId="22" fillId="35" borderId="11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24" fillId="0" borderId="0" xfId="0" applyFont="1" applyAlignment="1">
      <alignment horizontal="center"/>
    </xf>
    <xf numFmtId="10" fontId="0" fillId="0" borderId="0" xfId="42" applyNumberFormat="1" applyFont="1"/>
    <xf numFmtId="10" fontId="0" fillId="0" borderId="0" xfId="0" applyNumberFormat="1"/>
    <xf numFmtId="0" fontId="18" fillId="37" borderId="17" xfId="0" applyFont="1" applyFill="1" applyBorder="1"/>
    <xf numFmtId="0" fontId="18" fillId="37" borderId="0" xfId="0" applyFont="1" applyFill="1"/>
    <xf numFmtId="2" fontId="18" fillId="37" borderId="0" xfId="0" applyNumberFormat="1" applyFont="1" applyFill="1"/>
    <xf numFmtId="0" fontId="0" fillId="37" borderId="0" xfId="0" applyFill="1"/>
    <xf numFmtId="0" fontId="20" fillId="37" borderId="0" xfId="0" applyFont="1" applyFill="1"/>
    <xf numFmtId="2" fontId="20" fillId="37" borderId="18" xfId="0" applyNumberFormat="1" applyFont="1" applyFill="1" applyBorder="1"/>
    <xf numFmtId="14" fontId="16" fillId="37" borderId="17" xfId="0" applyNumberFormat="1" applyFont="1" applyFill="1" applyBorder="1"/>
    <xf numFmtId="164" fontId="16" fillId="37" borderId="0" xfId="0" applyNumberFormat="1" applyFont="1" applyFill="1"/>
    <xf numFmtId="164" fontId="16" fillId="37" borderId="18" xfId="0" applyNumberFormat="1" applyFont="1" applyFill="1" applyBorder="1"/>
    <xf numFmtId="0" fontId="0" fillId="37" borderId="17" xfId="0" applyFill="1" applyBorder="1"/>
    <xf numFmtId="0" fontId="25" fillId="37" borderId="17" xfId="0" applyFont="1" applyFill="1" applyBorder="1"/>
    <xf numFmtId="0" fontId="0" fillId="37" borderId="18" xfId="0" applyFill="1" applyBorder="1"/>
    <xf numFmtId="0" fontId="23" fillId="37" borderId="17" xfId="0" applyFont="1" applyFill="1" applyBorder="1"/>
    <xf numFmtId="164" fontId="0" fillId="37" borderId="0" xfId="0" applyNumberFormat="1" applyFill="1"/>
    <xf numFmtId="164" fontId="0" fillId="37" borderId="18" xfId="0" applyNumberFormat="1" applyFill="1" applyBorder="1"/>
    <xf numFmtId="0" fontId="18" fillId="37" borderId="18" xfId="0" applyFont="1" applyFill="1" applyBorder="1"/>
    <xf numFmtId="0" fontId="26" fillId="37" borderId="20" xfId="0" applyFont="1" applyFill="1" applyBorder="1"/>
    <xf numFmtId="10" fontId="26" fillId="37" borderId="21" xfId="0" applyNumberFormat="1" applyFont="1" applyFill="1" applyBorder="1"/>
    <xf numFmtId="10" fontId="26" fillId="37" borderId="22" xfId="0" applyNumberFormat="1" applyFont="1" applyFill="1" applyBorder="1"/>
    <xf numFmtId="0" fontId="20" fillId="37" borderId="23" xfId="0" applyFont="1" applyFill="1" applyBorder="1"/>
    <xf numFmtId="0" fontId="20" fillId="37" borderId="24" xfId="0" applyFont="1" applyFill="1" applyBorder="1"/>
    <xf numFmtId="0" fontId="20" fillId="37" borderId="25" xfId="0" applyFont="1" applyFill="1" applyBorder="1"/>
    <xf numFmtId="14" fontId="0" fillId="37" borderId="14" xfId="0" applyNumberFormat="1" applyFill="1" applyBorder="1"/>
    <xf numFmtId="0" fontId="16" fillId="37" borderId="15" xfId="0" applyFont="1" applyFill="1" applyBorder="1" applyAlignment="1">
      <alignment horizontal="center"/>
    </xf>
    <xf numFmtId="0" fontId="16" fillId="37" borderId="16" xfId="0" applyFont="1" applyFill="1" applyBorder="1" applyAlignment="1">
      <alignment horizontal="center"/>
    </xf>
    <xf numFmtId="0" fontId="16" fillId="37" borderId="20" xfId="0" applyFont="1" applyFill="1" applyBorder="1"/>
    <xf numFmtId="2" fontId="16" fillId="37" borderId="21" xfId="0" applyNumberFormat="1" applyFont="1" applyFill="1" applyBorder="1"/>
    <xf numFmtId="2" fontId="16" fillId="37" borderId="22" xfId="0" applyNumberFormat="1" applyFont="1" applyFill="1" applyBorder="1"/>
    <xf numFmtId="0" fontId="14" fillId="37" borderId="17" xfId="0" applyFont="1" applyFill="1" applyBorder="1"/>
    <xf numFmtId="0" fontId="14" fillId="37" borderId="0" xfId="0" applyFont="1" applyFill="1"/>
    <xf numFmtId="0" fontId="14" fillId="37" borderId="18" xfId="0" applyFont="1" applyFill="1" applyBorder="1"/>
    <xf numFmtId="0" fontId="25" fillId="37" borderId="0" xfId="0" applyFont="1" applyFill="1"/>
    <xf numFmtId="0" fontId="25" fillId="37" borderId="18" xfId="0" applyFont="1" applyFill="1" applyBorder="1"/>
    <xf numFmtId="0" fontId="0" fillId="0" borderId="26" xfId="0" applyBorder="1" applyAlignment="1">
      <alignment horizontal="center"/>
    </xf>
    <xf numFmtId="166" fontId="0" fillId="0" borderId="26" xfId="0" applyNumberFormat="1" applyBorder="1" applyAlignment="1">
      <alignment horizontal="center"/>
    </xf>
    <xf numFmtId="0" fontId="0" fillId="36" borderId="27" xfId="0" applyFill="1" applyBorder="1"/>
    <xf numFmtId="0" fontId="24" fillId="38" borderId="12" xfId="0" applyFont="1" applyFill="1" applyBorder="1" applyAlignment="1">
      <alignment horizontal="center"/>
    </xf>
    <xf numFmtId="0" fontId="24" fillId="38" borderId="13" xfId="0" applyFont="1" applyFill="1" applyBorder="1" applyAlignment="1">
      <alignment horizontal="center"/>
    </xf>
    <xf numFmtId="0" fontId="24" fillId="38" borderId="19" xfId="0" applyFont="1" applyFill="1" applyBorder="1" applyAlignment="1">
      <alignment horizontal="center"/>
    </xf>
    <xf numFmtId="0" fontId="0" fillId="39" borderId="0" xfId="0" applyFill="1"/>
    <xf numFmtId="0" fontId="0" fillId="40" borderId="0" xfId="0" applyFill="1"/>
    <xf numFmtId="0" fontId="18" fillId="33" borderId="0" xfId="0" applyFont="1" applyFill="1"/>
    <xf numFmtId="2" fontId="18" fillId="33" borderId="0" xfId="0" applyNumberFormat="1" applyFont="1" applyFill="1"/>
    <xf numFmtId="0" fontId="21" fillId="0" borderId="0" xfId="0" applyFont="1" applyAlignment="1">
      <alignment horizontal="center"/>
    </xf>
    <xf numFmtId="0" fontId="19" fillId="33" borderId="0" xfId="0" applyFont="1" applyFill="1" applyAlignment="1">
      <alignment horizontal="right"/>
    </xf>
    <xf numFmtId="0" fontId="19" fillId="33" borderId="0" xfId="0" applyFont="1" applyFill="1"/>
    <xf numFmtId="10" fontId="19" fillId="33" borderId="0" xfId="42" applyNumberFormat="1" applyFont="1" applyFill="1"/>
    <xf numFmtId="2" fontId="19" fillId="33" borderId="0" xfId="0" applyNumberFormat="1" applyFont="1" applyFill="1"/>
    <xf numFmtId="0" fontId="29" fillId="41" borderId="0" xfId="0" applyFont="1" applyFill="1"/>
    <xf numFmtId="165" fontId="29" fillId="41" borderId="0" xfId="0" applyNumberFormat="1" applyFont="1" applyFill="1"/>
    <xf numFmtId="1" fontId="0" fillId="0" borderId="0" xfId="0" applyNumberFormat="1" applyAlignment="1">
      <alignment horizontal="right"/>
    </xf>
    <xf numFmtId="166" fontId="0" fillId="36" borderId="28" xfId="0" applyNumberFormat="1" applyFill="1" applyBorder="1"/>
    <xf numFmtId="166" fontId="21" fillId="36" borderId="0" xfId="0" applyNumberFormat="1" applyFont="1" applyFill="1" applyAlignment="1">
      <alignment horizontal="center"/>
    </xf>
    <xf numFmtId="0" fontId="21" fillId="0" borderId="0" xfId="0" applyFont="1" applyAlignment="1">
      <alignment horizontal="right"/>
    </xf>
    <xf numFmtId="2" fontId="19" fillId="33" borderId="0" xfId="0" applyNumberFormat="1" applyFont="1" applyFill="1" applyAlignment="1">
      <alignment horizontal="center"/>
    </xf>
    <xf numFmtId="14" fontId="0" fillId="0" borderId="0" xfId="0" applyNumberFormat="1" applyAlignment="1">
      <alignment wrapText="1"/>
    </xf>
    <xf numFmtId="0" fontId="23" fillId="42" borderId="0" xfId="0" applyFont="1" applyFill="1" applyAlignment="1">
      <alignment horizontal="center"/>
    </xf>
    <xf numFmtId="2" fontId="0" fillId="0" borderId="0" xfId="0" applyNumberFormat="1" applyAlignment="1">
      <alignment wrapText="1"/>
    </xf>
    <xf numFmtId="0" fontId="25" fillId="42" borderId="0" xfId="0" applyFont="1" applyFill="1" applyAlignment="1">
      <alignment horizontal="center"/>
    </xf>
    <xf numFmtId="0" fontId="17" fillId="0" borderId="0" xfId="0" applyFont="1"/>
    <xf numFmtId="14" fontId="0" fillId="42" borderId="0" xfId="0" applyNumberFormat="1" applyFill="1" applyAlignment="1">
      <alignment horizontal="right"/>
    </xf>
    <xf numFmtId="167" fontId="0" fillId="37" borderId="0" xfId="0" applyNumberFormat="1" applyFill="1"/>
    <xf numFmtId="0" fontId="0" fillId="42" borderId="0" xfId="0" applyFill="1" applyAlignment="1">
      <alignment horizontal="right"/>
    </xf>
    <xf numFmtId="0" fontId="25" fillId="43" borderId="0" xfId="0" applyFont="1" applyFill="1" applyAlignment="1">
      <alignment horizontal="center"/>
    </xf>
    <xf numFmtId="14" fontId="0" fillId="43" borderId="0" xfId="0" applyNumberFormat="1" applyFill="1"/>
    <xf numFmtId="168" fontId="0" fillId="37" borderId="0" xfId="0" applyNumberFormat="1" applyFill="1"/>
    <xf numFmtId="0" fontId="32" fillId="0" borderId="0" xfId="0" applyFont="1"/>
    <xf numFmtId="0" fontId="23" fillId="42" borderId="32" xfId="0" applyFont="1" applyFill="1" applyBorder="1"/>
    <xf numFmtId="0" fontId="23" fillId="42" borderId="33" xfId="0" applyFont="1" applyFill="1" applyBorder="1"/>
    <xf numFmtId="0" fontId="23" fillId="42" borderId="34" xfId="0" applyFont="1" applyFill="1" applyBorder="1"/>
    <xf numFmtId="3" fontId="0" fillId="0" borderId="0" xfId="0" applyNumberFormat="1"/>
    <xf numFmtId="14" fontId="23" fillId="42" borderId="0" xfId="0" applyNumberFormat="1" applyFont="1" applyFill="1" applyAlignment="1">
      <alignment horizontal="center"/>
    </xf>
    <xf numFmtId="22" fontId="33" fillId="0" borderId="0" xfId="0" applyNumberFormat="1" applyFont="1"/>
    <xf numFmtId="0" fontId="0" fillId="42" borderId="0" xfId="0" applyFill="1" applyAlignment="1">
      <alignment horizontal="center"/>
    </xf>
    <xf numFmtId="0" fontId="0" fillId="42" borderId="18" xfId="0" applyFill="1" applyBorder="1" applyAlignment="1">
      <alignment horizontal="center"/>
    </xf>
    <xf numFmtId="0" fontId="31" fillId="42" borderId="0" xfId="0" applyFont="1" applyFill="1"/>
    <xf numFmtId="14" fontId="35" fillId="0" borderId="0" xfId="0" applyNumberFormat="1" applyFont="1" applyAlignment="1">
      <alignment vertical="center"/>
    </xf>
    <xf numFmtId="14" fontId="36" fillId="37" borderId="0" xfId="0" applyNumberFormat="1" applyFont="1" applyFill="1" applyAlignment="1">
      <alignment vertical="center"/>
    </xf>
    <xf numFmtId="0" fontId="37" fillId="37" borderId="0" xfId="0" applyFont="1" applyFill="1"/>
    <xf numFmtId="0" fontId="34" fillId="42" borderId="29" xfId="0" applyFont="1" applyFill="1" applyBorder="1" applyAlignment="1">
      <alignment horizontal="center"/>
    </xf>
    <xf numFmtId="0" fontId="34" fillId="42" borderId="30" xfId="0" applyFont="1" applyFill="1" applyBorder="1" applyAlignment="1">
      <alignment horizontal="center"/>
    </xf>
    <xf numFmtId="0" fontId="34" fillId="42" borderId="31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14" fontId="34" fillId="42" borderId="29" xfId="0" applyNumberFormat="1" applyFont="1" applyFill="1" applyBorder="1" applyAlignment="1">
      <alignment horizontal="center"/>
    </xf>
    <xf numFmtId="0" fontId="21" fillId="37" borderId="14" xfId="0" applyFont="1" applyFill="1" applyBorder="1" applyAlignment="1">
      <alignment horizontal="center"/>
    </xf>
    <xf numFmtId="0" fontId="21" fillId="37" borderId="15" xfId="0" applyFont="1" applyFill="1" applyBorder="1" applyAlignment="1">
      <alignment horizontal="center"/>
    </xf>
    <xf numFmtId="0" fontId="21" fillId="37" borderId="16" xfId="0" applyFont="1" applyFill="1" applyBorder="1" applyAlignment="1">
      <alignment horizontal="center"/>
    </xf>
  </cellXfs>
  <cellStyles count="151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16641B"/>
      <color rgb="FF0000FF"/>
      <color rgb="FFBD676E"/>
      <color rgb="FF3FDBFF"/>
      <color rgb="FFFFFFCC"/>
      <color rgb="FF66FF33"/>
      <color rgb="FFF5FE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Precos!$B$1</c:f>
              <c:strCache>
                <c:ptCount val="1"/>
                <c:pt idx="0">
                  <c:v>ELET6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Precos!$A$2:$A$61</c:f>
              <c:numCache>
                <c:formatCode>m/d/yyyy</c:formatCode>
                <c:ptCount val="60"/>
                <c:pt idx="0">
                  <c:v>45748</c:v>
                </c:pt>
                <c:pt idx="1">
                  <c:v>45749</c:v>
                </c:pt>
                <c:pt idx="2">
                  <c:v>45750</c:v>
                </c:pt>
                <c:pt idx="3">
                  <c:v>45751</c:v>
                </c:pt>
                <c:pt idx="4">
                  <c:v>45754</c:v>
                </c:pt>
                <c:pt idx="5">
                  <c:v>45755</c:v>
                </c:pt>
                <c:pt idx="6">
                  <c:v>45756</c:v>
                </c:pt>
                <c:pt idx="7">
                  <c:v>45757</c:v>
                </c:pt>
                <c:pt idx="8">
                  <c:v>45758</c:v>
                </c:pt>
                <c:pt idx="9">
                  <c:v>45761</c:v>
                </c:pt>
                <c:pt idx="10">
                  <c:v>45762</c:v>
                </c:pt>
                <c:pt idx="11">
                  <c:v>45763</c:v>
                </c:pt>
                <c:pt idx="12">
                  <c:v>45764</c:v>
                </c:pt>
                <c:pt idx="13">
                  <c:v>45769</c:v>
                </c:pt>
                <c:pt idx="14">
                  <c:v>45770</c:v>
                </c:pt>
                <c:pt idx="15">
                  <c:v>45771</c:v>
                </c:pt>
                <c:pt idx="16">
                  <c:v>45772</c:v>
                </c:pt>
                <c:pt idx="17">
                  <c:v>45775</c:v>
                </c:pt>
                <c:pt idx="18">
                  <c:v>45776</c:v>
                </c:pt>
                <c:pt idx="19">
                  <c:v>45777</c:v>
                </c:pt>
                <c:pt idx="20">
                  <c:v>45779</c:v>
                </c:pt>
                <c:pt idx="21">
                  <c:v>45782</c:v>
                </c:pt>
                <c:pt idx="22">
                  <c:v>45783</c:v>
                </c:pt>
                <c:pt idx="23">
                  <c:v>45784</c:v>
                </c:pt>
                <c:pt idx="24">
                  <c:v>45785</c:v>
                </c:pt>
                <c:pt idx="25">
                  <c:v>45786</c:v>
                </c:pt>
                <c:pt idx="26">
                  <c:v>45789</c:v>
                </c:pt>
                <c:pt idx="27">
                  <c:v>45790</c:v>
                </c:pt>
                <c:pt idx="28">
                  <c:v>45791</c:v>
                </c:pt>
                <c:pt idx="29">
                  <c:v>45792</c:v>
                </c:pt>
                <c:pt idx="30">
                  <c:v>45793</c:v>
                </c:pt>
                <c:pt idx="31">
                  <c:v>45796</c:v>
                </c:pt>
                <c:pt idx="32">
                  <c:v>45797</c:v>
                </c:pt>
                <c:pt idx="33">
                  <c:v>45798</c:v>
                </c:pt>
                <c:pt idx="34">
                  <c:v>45799</c:v>
                </c:pt>
                <c:pt idx="35">
                  <c:v>45800</c:v>
                </c:pt>
                <c:pt idx="36">
                  <c:v>45803</c:v>
                </c:pt>
                <c:pt idx="37">
                  <c:v>45804</c:v>
                </c:pt>
                <c:pt idx="38">
                  <c:v>45805</c:v>
                </c:pt>
                <c:pt idx="39">
                  <c:v>45806</c:v>
                </c:pt>
                <c:pt idx="40">
                  <c:v>45807</c:v>
                </c:pt>
                <c:pt idx="41">
                  <c:v>45810</c:v>
                </c:pt>
                <c:pt idx="42">
                  <c:v>45811</c:v>
                </c:pt>
                <c:pt idx="43">
                  <c:v>45812</c:v>
                </c:pt>
                <c:pt idx="44">
                  <c:v>45813</c:v>
                </c:pt>
                <c:pt idx="45">
                  <c:v>45814</c:v>
                </c:pt>
                <c:pt idx="46">
                  <c:v>45817</c:v>
                </c:pt>
                <c:pt idx="47">
                  <c:v>45818</c:v>
                </c:pt>
                <c:pt idx="48">
                  <c:v>45819</c:v>
                </c:pt>
                <c:pt idx="49">
                  <c:v>45820</c:v>
                </c:pt>
                <c:pt idx="50">
                  <c:v>45821</c:v>
                </c:pt>
                <c:pt idx="51">
                  <c:v>45824</c:v>
                </c:pt>
                <c:pt idx="52">
                  <c:v>45825</c:v>
                </c:pt>
                <c:pt idx="53">
                  <c:v>45826</c:v>
                </c:pt>
                <c:pt idx="54">
                  <c:v>45828</c:v>
                </c:pt>
                <c:pt idx="55">
                  <c:v>45831</c:v>
                </c:pt>
                <c:pt idx="56">
                  <c:v>45832</c:v>
                </c:pt>
                <c:pt idx="57">
                  <c:v>45833</c:v>
                </c:pt>
                <c:pt idx="58">
                  <c:v>45834</c:v>
                </c:pt>
                <c:pt idx="59">
                  <c:v>45835</c:v>
                </c:pt>
              </c:numCache>
            </c:numRef>
          </c:cat>
          <c:val>
            <c:numRef>
              <c:f>Precos!$B$2:$B$61</c:f>
              <c:numCache>
                <c:formatCode>0.00</c:formatCode>
                <c:ptCount val="60"/>
                <c:pt idx="0">
                  <c:v>44.38</c:v>
                </c:pt>
                <c:pt idx="1">
                  <c:v>44.32</c:v>
                </c:pt>
                <c:pt idx="2">
                  <c:v>44.8</c:v>
                </c:pt>
                <c:pt idx="3">
                  <c:v>44</c:v>
                </c:pt>
                <c:pt idx="4">
                  <c:v>43.82</c:v>
                </c:pt>
                <c:pt idx="5">
                  <c:v>43.86</c:v>
                </c:pt>
                <c:pt idx="6">
                  <c:v>44.63</c:v>
                </c:pt>
                <c:pt idx="7">
                  <c:v>45.13</c:v>
                </c:pt>
                <c:pt idx="8">
                  <c:v>44.84</c:v>
                </c:pt>
                <c:pt idx="9">
                  <c:v>45.56</c:v>
                </c:pt>
                <c:pt idx="10">
                  <c:v>45.26</c:v>
                </c:pt>
                <c:pt idx="11">
                  <c:v>44.36</c:v>
                </c:pt>
                <c:pt idx="12">
                  <c:v>45.6</c:v>
                </c:pt>
                <c:pt idx="13">
                  <c:v>45.38</c:v>
                </c:pt>
                <c:pt idx="14">
                  <c:v>46.05</c:v>
                </c:pt>
                <c:pt idx="15">
                  <c:v>47.39</c:v>
                </c:pt>
                <c:pt idx="16">
                  <c:v>47.19</c:v>
                </c:pt>
                <c:pt idx="17">
                  <c:v>47.41</c:v>
                </c:pt>
                <c:pt idx="18">
                  <c:v>47.65</c:v>
                </c:pt>
                <c:pt idx="19">
                  <c:v>48.23</c:v>
                </c:pt>
                <c:pt idx="20">
                  <c:v>47.97</c:v>
                </c:pt>
                <c:pt idx="21">
                  <c:v>47.19</c:v>
                </c:pt>
                <c:pt idx="22">
                  <c:v>47.25</c:v>
                </c:pt>
                <c:pt idx="23">
                  <c:v>46.97</c:v>
                </c:pt>
                <c:pt idx="24">
                  <c:v>47.58</c:v>
                </c:pt>
                <c:pt idx="25">
                  <c:v>47.91</c:v>
                </c:pt>
                <c:pt idx="26">
                  <c:v>47.52</c:v>
                </c:pt>
                <c:pt idx="27">
                  <c:v>47.81</c:v>
                </c:pt>
                <c:pt idx="28">
                  <c:v>47.63</c:v>
                </c:pt>
                <c:pt idx="29">
                  <c:v>46.14</c:v>
                </c:pt>
                <c:pt idx="30">
                  <c:v>46.35</c:v>
                </c:pt>
                <c:pt idx="31">
                  <c:v>46.84</c:v>
                </c:pt>
                <c:pt idx="32">
                  <c:v>46.63</c:v>
                </c:pt>
                <c:pt idx="33">
                  <c:v>46.17</c:v>
                </c:pt>
                <c:pt idx="34">
                  <c:v>46.14</c:v>
                </c:pt>
                <c:pt idx="35">
                  <c:v>46.53</c:v>
                </c:pt>
                <c:pt idx="36">
                  <c:v>46.66</c:v>
                </c:pt>
                <c:pt idx="37">
                  <c:v>47.18</c:v>
                </c:pt>
                <c:pt idx="38">
                  <c:v>46.68</c:v>
                </c:pt>
                <c:pt idx="39">
                  <c:v>47.34</c:v>
                </c:pt>
                <c:pt idx="40">
                  <c:v>46.97</c:v>
                </c:pt>
                <c:pt idx="41">
                  <c:v>46.6</c:v>
                </c:pt>
                <c:pt idx="42">
                  <c:v>46.79</c:v>
                </c:pt>
                <c:pt idx="43">
                  <c:v>46.5</c:v>
                </c:pt>
                <c:pt idx="44">
                  <c:v>46.15</c:v>
                </c:pt>
                <c:pt idx="45">
                  <c:v>46.15</c:v>
                </c:pt>
                <c:pt idx="46">
                  <c:v>45.7</c:v>
                </c:pt>
                <c:pt idx="47">
                  <c:v>46.33</c:v>
                </c:pt>
                <c:pt idx="48">
                  <c:v>46.09</c:v>
                </c:pt>
                <c:pt idx="49">
                  <c:v>46.09</c:v>
                </c:pt>
                <c:pt idx="50">
                  <c:v>45.69</c:v>
                </c:pt>
                <c:pt idx="51">
                  <c:v>46.44</c:v>
                </c:pt>
                <c:pt idx="52">
                  <c:v>46.16</c:v>
                </c:pt>
                <c:pt idx="53">
                  <c:v>45.11</c:v>
                </c:pt>
                <c:pt idx="54">
                  <c:v>44.1</c:v>
                </c:pt>
                <c:pt idx="55">
                  <c:v>44.42</c:v>
                </c:pt>
                <c:pt idx="56">
                  <c:v>44.46</c:v>
                </c:pt>
                <c:pt idx="57">
                  <c:v>43.86</c:v>
                </c:pt>
                <c:pt idx="58">
                  <c:v>43.99</c:v>
                </c:pt>
                <c:pt idx="59">
                  <c:v>43.89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58-A244-8A5B-B3549B7D3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559695"/>
        <c:axId val="329059359"/>
      </c:lineChart>
      <c:dateAx>
        <c:axId val="3285596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9059359"/>
        <c:crosses val="autoZero"/>
        <c:auto val="1"/>
        <c:lblOffset val="100"/>
        <c:baseTimeUnit val="days"/>
      </c:dateAx>
      <c:valAx>
        <c:axId val="32905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8559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 baseline="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Precos!$C$1</c:f>
              <c:strCache>
                <c:ptCount val="1"/>
                <c:pt idx="0">
                  <c:v>ITSA4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Precos!$A$2:$A$61</c:f>
              <c:numCache>
                <c:formatCode>m/d/yyyy</c:formatCode>
                <c:ptCount val="60"/>
                <c:pt idx="0">
                  <c:v>45748</c:v>
                </c:pt>
                <c:pt idx="1">
                  <c:v>45749</c:v>
                </c:pt>
                <c:pt idx="2">
                  <c:v>45750</c:v>
                </c:pt>
                <c:pt idx="3">
                  <c:v>45751</c:v>
                </c:pt>
                <c:pt idx="4">
                  <c:v>45754</c:v>
                </c:pt>
                <c:pt idx="5">
                  <c:v>45755</c:v>
                </c:pt>
                <c:pt idx="6">
                  <c:v>45756</c:v>
                </c:pt>
                <c:pt idx="7">
                  <c:v>45757</c:v>
                </c:pt>
                <c:pt idx="8">
                  <c:v>45758</c:v>
                </c:pt>
                <c:pt idx="9">
                  <c:v>45761</c:v>
                </c:pt>
                <c:pt idx="10">
                  <c:v>45762</c:v>
                </c:pt>
                <c:pt idx="11">
                  <c:v>45763</c:v>
                </c:pt>
                <c:pt idx="12">
                  <c:v>45764</c:v>
                </c:pt>
                <c:pt idx="13">
                  <c:v>45769</c:v>
                </c:pt>
                <c:pt idx="14">
                  <c:v>45770</c:v>
                </c:pt>
                <c:pt idx="15">
                  <c:v>45771</c:v>
                </c:pt>
                <c:pt idx="16">
                  <c:v>45772</c:v>
                </c:pt>
                <c:pt idx="17">
                  <c:v>45775</c:v>
                </c:pt>
                <c:pt idx="18">
                  <c:v>45776</c:v>
                </c:pt>
                <c:pt idx="19">
                  <c:v>45777</c:v>
                </c:pt>
                <c:pt idx="20">
                  <c:v>45779</c:v>
                </c:pt>
                <c:pt idx="21">
                  <c:v>45782</c:v>
                </c:pt>
                <c:pt idx="22">
                  <c:v>45783</c:v>
                </c:pt>
                <c:pt idx="23">
                  <c:v>45784</c:v>
                </c:pt>
                <c:pt idx="24">
                  <c:v>45785</c:v>
                </c:pt>
                <c:pt idx="25">
                  <c:v>45786</c:v>
                </c:pt>
                <c:pt idx="26">
                  <c:v>45789</c:v>
                </c:pt>
                <c:pt idx="27">
                  <c:v>45790</c:v>
                </c:pt>
                <c:pt idx="28">
                  <c:v>45791</c:v>
                </c:pt>
                <c:pt idx="29">
                  <c:v>45792</c:v>
                </c:pt>
                <c:pt idx="30">
                  <c:v>45793</c:v>
                </c:pt>
                <c:pt idx="31">
                  <c:v>45796</c:v>
                </c:pt>
                <c:pt idx="32">
                  <c:v>45797</c:v>
                </c:pt>
                <c:pt idx="33">
                  <c:v>45798</c:v>
                </c:pt>
                <c:pt idx="34">
                  <c:v>45799</c:v>
                </c:pt>
                <c:pt idx="35">
                  <c:v>45800</c:v>
                </c:pt>
                <c:pt idx="36">
                  <c:v>45803</c:v>
                </c:pt>
                <c:pt idx="37">
                  <c:v>45804</c:v>
                </c:pt>
                <c:pt idx="38">
                  <c:v>45805</c:v>
                </c:pt>
                <c:pt idx="39">
                  <c:v>45806</c:v>
                </c:pt>
                <c:pt idx="40">
                  <c:v>45807</c:v>
                </c:pt>
                <c:pt idx="41">
                  <c:v>45810</c:v>
                </c:pt>
                <c:pt idx="42">
                  <c:v>45811</c:v>
                </c:pt>
                <c:pt idx="43">
                  <c:v>45812</c:v>
                </c:pt>
                <c:pt idx="44">
                  <c:v>45813</c:v>
                </c:pt>
                <c:pt idx="45">
                  <c:v>45814</c:v>
                </c:pt>
                <c:pt idx="46">
                  <c:v>45817</c:v>
                </c:pt>
                <c:pt idx="47">
                  <c:v>45818</c:v>
                </c:pt>
                <c:pt idx="48">
                  <c:v>45819</c:v>
                </c:pt>
                <c:pt idx="49">
                  <c:v>45820</c:v>
                </c:pt>
                <c:pt idx="50">
                  <c:v>45821</c:v>
                </c:pt>
                <c:pt idx="51">
                  <c:v>45824</c:v>
                </c:pt>
                <c:pt idx="52">
                  <c:v>45825</c:v>
                </c:pt>
                <c:pt idx="53">
                  <c:v>45826</c:v>
                </c:pt>
                <c:pt idx="54">
                  <c:v>45828</c:v>
                </c:pt>
                <c:pt idx="55">
                  <c:v>45831</c:v>
                </c:pt>
                <c:pt idx="56">
                  <c:v>45832</c:v>
                </c:pt>
                <c:pt idx="57">
                  <c:v>45833</c:v>
                </c:pt>
                <c:pt idx="58">
                  <c:v>45834</c:v>
                </c:pt>
                <c:pt idx="59">
                  <c:v>45835</c:v>
                </c:pt>
              </c:numCache>
            </c:numRef>
          </c:cat>
          <c:val>
            <c:numRef>
              <c:f>Precos!$C$2:$C$61</c:f>
              <c:numCache>
                <c:formatCode>0.00</c:formatCode>
                <c:ptCount val="60"/>
                <c:pt idx="0">
                  <c:v>9.44</c:v>
                </c:pt>
                <c:pt idx="1">
                  <c:v>9.4499999999999993</c:v>
                </c:pt>
                <c:pt idx="2">
                  <c:v>9.6199999999999992</c:v>
                </c:pt>
                <c:pt idx="3">
                  <c:v>9.34</c:v>
                </c:pt>
                <c:pt idx="4">
                  <c:v>9.4</c:v>
                </c:pt>
                <c:pt idx="5">
                  <c:v>9.3800000000000008</c:v>
                </c:pt>
                <c:pt idx="6">
                  <c:v>9.6</c:v>
                </c:pt>
                <c:pt idx="7">
                  <c:v>9.5500000000000007</c:v>
                </c:pt>
                <c:pt idx="8">
                  <c:v>9.65</c:v>
                </c:pt>
                <c:pt idx="9">
                  <c:v>9.7799999999999994</c:v>
                </c:pt>
                <c:pt idx="10">
                  <c:v>9.91</c:v>
                </c:pt>
                <c:pt idx="11">
                  <c:v>9.89</c:v>
                </c:pt>
                <c:pt idx="12">
                  <c:v>9.9499999999999993</c:v>
                </c:pt>
                <c:pt idx="13">
                  <c:v>10.17</c:v>
                </c:pt>
                <c:pt idx="14">
                  <c:v>10.34</c:v>
                </c:pt>
                <c:pt idx="15">
                  <c:v>10.56</c:v>
                </c:pt>
                <c:pt idx="16">
                  <c:v>10.57</c:v>
                </c:pt>
                <c:pt idx="17">
                  <c:v>10.63</c:v>
                </c:pt>
                <c:pt idx="18">
                  <c:v>10.63</c:v>
                </c:pt>
                <c:pt idx="19">
                  <c:v>10.7</c:v>
                </c:pt>
                <c:pt idx="20">
                  <c:v>10.53</c:v>
                </c:pt>
                <c:pt idx="21">
                  <c:v>10.48</c:v>
                </c:pt>
                <c:pt idx="22">
                  <c:v>10.45</c:v>
                </c:pt>
                <c:pt idx="23">
                  <c:v>10.54</c:v>
                </c:pt>
                <c:pt idx="24">
                  <c:v>10.6</c:v>
                </c:pt>
                <c:pt idx="25">
                  <c:v>11.05</c:v>
                </c:pt>
                <c:pt idx="26">
                  <c:v>10.8</c:v>
                </c:pt>
                <c:pt idx="27">
                  <c:v>10.97</c:v>
                </c:pt>
                <c:pt idx="28">
                  <c:v>11</c:v>
                </c:pt>
                <c:pt idx="29">
                  <c:v>11.14</c:v>
                </c:pt>
                <c:pt idx="30">
                  <c:v>11.22</c:v>
                </c:pt>
                <c:pt idx="31">
                  <c:v>11.34</c:v>
                </c:pt>
                <c:pt idx="32">
                  <c:v>11.36</c:v>
                </c:pt>
                <c:pt idx="33">
                  <c:v>11.19</c:v>
                </c:pt>
                <c:pt idx="34">
                  <c:v>11.05</c:v>
                </c:pt>
                <c:pt idx="35">
                  <c:v>11.14</c:v>
                </c:pt>
                <c:pt idx="36">
                  <c:v>11.19</c:v>
                </c:pt>
                <c:pt idx="37">
                  <c:v>11.29</c:v>
                </c:pt>
                <c:pt idx="38">
                  <c:v>11.17</c:v>
                </c:pt>
                <c:pt idx="39">
                  <c:v>11.09</c:v>
                </c:pt>
                <c:pt idx="40">
                  <c:v>11.07</c:v>
                </c:pt>
                <c:pt idx="41">
                  <c:v>11</c:v>
                </c:pt>
                <c:pt idx="42">
                  <c:v>10.98</c:v>
                </c:pt>
                <c:pt idx="43">
                  <c:v>10.95</c:v>
                </c:pt>
                <c:pt idx="44">
                  <c:v>10.83</c:v>
                </c:pt>
                <c:pt idx="45">
                  <c:v>10.81</c:v>
                </c:pt>
                <c:pt idx="46">
                  <c:v>10.78</c:v>
                </c:pt>
                <c:pt idx="47">
                  <c:v>10.7</c:v>
                </c:pt>
                <c:pt idx="48">
                  <c:v>10.8</c:v>
                </c:pt>
                <c:pt idx="49">
                  <c:v>10.82</c:v>
                </c:pt>
                <c:pt idx="50">
                  <c:v>10.71</c:v>
                </c:pt>
                <c:pt idx="51">
                  <c:v>10.85</c:v>
                </c:pt>
                <c:pt idx="52">
                  <c:v>10.9</c:v>
                </c:pt>
                <c:pt idx="53">
                  <c:v>10.88</c:v>
                </c:pt>
                <c:pt idx="54">
                  <c:v>10.81</c:v>
                </c:pt>
                <c:pt idx="55">
                  <c:v>10.66</c:v>
                </c:pt>
                <c:pt idx="56">
                  <c:v>10.89</c:v>
                </c:pt>
                <c:pt idx="57">
                  <c:v>10.74</c:v>
                </c:pt>
                <c:pt idx="58">
                  <c:v>10.74</c:v>
                </c:pt>
                <c:pt idx="59">
                  <c:v>10.71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1C-974F-85DA-44DE5978F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559695"/>
        <c:axId val="329059359"/>
      </c:lineChart>
      <c:dateAx>
        <c:axId val="3285596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9059359"/>
        <c:crosses val="autoZero"/>
        <c:auto val="1"/>
        <c:lblOffset val="100"/>
        <c:baseTimeUnit val="days"/>
      </c:dateAx>
      <c:valAx>
        <c:axId val="32905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8559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 baseline="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Precos!$D$1</c:f>
              <c:strCache>
                <c:ptCount val="1"/>
                <c:pt idx="0">
                  <c:v>RENT3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Precos!$A$2:$A$61</c:f>
              <c:numCache>
                <c:formatCode>m/d/yyyy</c:formatCode>
                <c:ptCount val="60"/>
                <c:pt idx="0">
                  <c:v>45748</c:v>
                </c:pt>
                <c:pt idx="1">
                  <c:v>45749</c:v>
                </c:pt>
                <c:pt idx="2">
                  <c:v>45750</c:v>
                </c:pt>
                <c:pt idx="3">
                  <c:v>45751</c:v>
                </c:pt>
                <c:pt idx="4">
                  <c:v>45754</c:v>
                </c:pt>
                <c:pt idx="5">
                  <c:v>45755</c:v>
                </c:pt>
                <c:pt idx="6">
                  <c:v>45756</c:v>
                </c:pt>
                <c:pt idx="7">
                  <c:v>45757</c:v>
                </c:pt>
                <c:pt idx="8">
                  <c:v>45758</c:v>
                </c:pt>
                <c:pt idx="9">
                  <c:v>45761</c:v>
                </c:pt>
                <c:pt idx="10">
                  <c:v>45762</c:v>
                </c:pt>
                <c:pt idx="11">
                  <c:v>45763</c:v>
                </c:pt>
                <c:pt idx="12">
                  <c:v>45764</c:v>
                </c:pt>
                <c:pt idx="13">
                  <c:v>45769</c:v>
                </c:pt>
                <c:pt idx="14">
                  <c:v>45770</c:v>
                </c:pt>
                <c:pt idx="15">
                  <c:v>45771</c:v>
                </c:pt>
                <c:pt idx="16">
                  <c:v>45772</c:v>
                </c:pt>
                <c:pt idx="17">
                  <c:v>45775</c:v>
                </c:pt>
                <c:pt idx="18">
                  <c:v>45776</c:v>
                </c:pt>
                <c:pt idx="19">
                  <c:v>45777</c:v>
                </c:pt>
                <c:pt idx="20">
                  <c:v>45779</c:v>
                </c:pt>
                <c:pt idx="21">
                  <c:v>45782</c:v>
                </c:pt>
                <c:pt idx="22">
                  <c:v>45783</c:v>
                </c:pt>
                <c:pt idx="23">
                  <c:v>45784</c:v>
                </c:pt>
                <c:pt idx="24">
                  <c:v>45785</c:v>
                </c:pt>
                <c:pt idx="25">
                  <c:v>45786</c:v>
                </c:pt>
                <c:pt idx="26">
                  <c:v>45789</c:v>
                </c:pt>
                <c:pt idx="27">
                  <c:v>45790</c:v>
                </c:pt>
                <c:pt idx="28">
                  <c:v>45791</c:v>
                </c:pt>
                <c:pt idx="29">
                  <c:v>45792</c:v>
                </c:pt>
                <c:pt idx="30">
                  <c:v>45793</c:v>
                </c:pt>
                <c:pt idx="31">
                  <c:v>45796</c:v>
                </c:pt>
                <c:pt idx="32">
                  <c:v>45797</c:v>
                </c:pt>
                <c:pt idx="33">
                  <c:v>45798</c:v>
                </c:pt>
                <c:pt idx="34">
                  <c:v>45799</c:v>
                </c:pt>
                <c:pt idx="35">
                  <c:v>45800</c:v>
                </c:pt>
                <c:pt idx="36">
                  <c:v>45803</c:v>
                </c:pt>
                <c:pt idx="37">
                  <c:v>45804</c:v>
                </c:pt>
                <c:pt idx="38">
                  <c:v>45805</c:v>
                </c:pt>
                <c:pt idx="39">
                  <c:v>45806</c:v>
                </c:pt>
                <c:pt idx="40">
                  <c:v>45807</c:v>
                </c:pt>
                <c:pt idx="41">
                  <c:v>45810</c:v>
                </c:pt>
                <c:pt idx="42">
                  <c:v>45811</c:v>
                </c:pt>
                <c:pt idx="43">
                  <c:v>45812</c:v>
                </c:pt>
                <c:pt idx="44">
                  <c:v>45813</c:v>
                </c:pt>
                <c:pt idx="45">
                  <c:v>45814</c:v>
                </c:pt>
                <c:pt idx="46">
                  <c:v>45817</c:v>
                </c:pt>
                <c:pt idx="47">
                  <c:v>45818</c:v>
                </c:pt>
                <c:pt idx="48">
                  <c:v>45819</c:v>
                </c:pt>
                <c:pt idx="49">
                  <c:v>45820</c:v>
                </c:pt>
                <c:pt idx="50">
                  <c:v>45821</c:v>
                </c:pt>
                <c:pt idx="51">
                  <c:v>45824</c:v>
                </c:pt>
                <c:pt idx="52">
                  <c:v>45825</c:v>
                </c:pt>
                <c:pt idx="53">
                  <c:v>45826</c:v>
                </c:pt>
                <c:pt idx="54">
                  <c:v>45828</c:v>
                </c:pt>
                <c:pt idx="55">
                  <c:v>45831</c:v>
                </c:pt>
                <c:pt idx="56">
                  <c:v>45832</c:v>
                </c:pt>
                <c:pt idx="57">
                  <c:v>45833</c:v>
                </c:pt>
                <c:pt idx="58">
                  <c:v>45834</c:v>
                </c:pt>
                <c:pt idx="59">
                  <c:v>45835</c:v>
                </c:pt>
              </c:numCache>
            </c:numRef>
          </c:cat>
          <c:val>
            <c:numRef>
              <c:f>Precos!$D$2:$D$61</c:f>
              <c:numCache>
                <c:formatCode>0.00</c:formatCode>
                <c:ptCount val="60"/>
                <c:pt idx="0">
                  <c:v>35.1</c:v>
                </c:pt>
                <c:pt idx="1">
                  <c:v>36.450000000000003</c:v>
                </c:pt>
                <c:pt idx="2">
                  <c:v>37.24</c:v>
                </c:pt>
                <c:pt idx="3">
                  <c:v>36.1</c:v>
                </c:pt>
                <c:pt idx="4">
                  <c:v>35.81</c:v>
                </c:pt>
                <c:pt idx="5">
                  <c:v>35.700000000000003</c:v>
                </c:pt>
                <c:pt idx="6">
                  <c:v>36.97</c:v>
                </c:pt>
                <c:pt idx="7">
                  <c:v>37.4</c:v>
                </c:pt>
                <c:pt idx="8">
                  <c:v>38.57</c:v>
                </c:pt>
                <c:pt idx="9">
                  <c:v>39.26</c:v>
                </c:pt>
                <c:pt idx="10">
                  <c:v>39.4</c:v>
                </c:pt>
                <c:pt idx="11">
                  <c:v>38.75</c:v>
                </c:pt>
                <c:pt idx="12">
                  <c:v>40.25</c:v>
                </c:pt>
                <c:pt idx="13">
                  <c:v>39.15</c:v>
                </c:pt>
                <c:pt idx="14">
                  <c:v>40.36</c:v>
                </c:pt>
                <c:pt idx="15">
                  <c:v>41.6</c:v>
                </c:pt>
                <c:pt idx="16">
                  <c:v>42.81</c:v>
                </c:pt>
                <c:pt idx="17">
                  <c:v>43.06</c:v>
                </c:pt>
                <c:pt idx="18">
                  <c:v>43.18</c:v>
                </c:pt>
                <c:pt idx="19">
                  <c:v>42.96</c:v>
                </c:pt>
                <c:pt idx="20">
                  <c:v>43.1</c:v>
                </c:pt>
                <c:pt idx="21">
                  <c:v>43.06</c:v>
                </c:pt>
                <c:pt idx="22">
                  <c:v>42</c:v>
                </c:pt>
                <c:pt idx="23">
                  <c:v>42.09</c:v>
                </c:pt>
                <c:pt idx="24">
                  <c:v>43.9</c:v>
                </c:pt>
                <c:pt idx="25">
                  <c:v>41</c:v>
                </c:pt>
                <c:pt idx="26">
                  <c:v>41.5</c:v>
                </c:pt>
                <c:pt idx="27">
                  <c:v>41.74</c:v>
                </c:pt>
                <c:pt idx="28">
                  <c:v>39.71</c:v>
                </c:pt>
                <c:pt idx="29">
                  <c:v>40.75</c:v>
                </c:pt>
                <c:pt idx="30">
                  <c:v>41.84</c:v>
                </c:pt>
                <c:pt idx="31">
                  <c:v>42.1</c:v>
                </c:pt>
                <c:pt idx="32">
                  <c:v>41.7</c:v>
                </c:pt>
                <c:pt idx="33">
                  <c:v>40.36</c:v>
                </c:pt>
                <c:pt idx="34">
                  <c:v>40.56</c:v>
                </c:pt>
                <c:pt idx="35">
                  <c:v>40.590000000000003</c:v>
                </c:pt>
                <c:pt idx="36">
                  <c:v>40.85</c:v>
                </c:pt>
                <c:pt idx="37">
                  <c:v>42.65</c:v>
                </c:pt>
                <c:pt idx="38">
                  <c:v>43.32</c:v>
                </c:pt>
                <c:pt idx="39">
                  <c:v>43.44</c:v>
                </c:pt>
                <c:pt idx="40">
                  <c:v>42.96</c:v>
                </c:pt>
                <c:pt idx="41">
                  <c:v>43.31</c:v>
                </c:pt>
                <c:pt idx="42">
                  <c:v>43.12</c:v>
                </c:pt>
                <c:pt idx="43">
                  <c:v>43.7</c:v>
                </c:pt>
                <c:pt idx="44">
                  <c:v>44.2</c:v>
                </c:pt>
                <c:pt idx="45">
                  <c:v>43.8</c:v>
                </c:pt>
                <c:pt idx="46">
                  <c:v>43.66</c:v>
                </c:pt>
                <c:pt idx="47">
                  <c:v>43.99</c:v>
                </c:pt>
                <c:pt idx="48">
                  <c:v>44</c:v>
                </c:pt>
                <c:pt idx="49">
                  <c:v>44.46</c:v>
                </c:pt>
                <c:pt idx="50">
                  <c:v>44.02</c:v>
                </c:pt>
                <c:pt idx="51">
                  <c:v>44.99</c:v>
                </c:pt>
                <c:pt idx="52">
                  <c:v>44.6</c:v>
                </c:pt>
                <c:pt idx="53">
                  <c:v>44.88</c:v>
                </c:pt>
                <c:pt idx="54">
                  <c:v>43.26</c:v>
                </c:pt>
                <c:pt idx="55">
                  <c:v>42.41</c:v>
                </c:pt>
                <c:pt idx="56">
                  <c:v>43.51</c:v>
                </c:pt>
                <c:pt idx="57">
                  <c:v>43.15</c:v>
                </c:pt>
                <c:pt idx="58">
                  <c:v>40.01</c:v>
                </c:pt>
                <c:pt idx="59">
                  <c:v>40.549999999999997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4B-0542-AD47-3CEEA9F0A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559695"/>
        <c:axId val="329059359"/>
      </c:lineChart>
      <c:dateAx>
        <c:axId val="3285596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9059359"/>
        <c:crosses val="autoZero"/>
        <c:auto val="1"/>
        <c:lblOffset val="100"/>
        <c:baseTimeUnit val="days"/>
      </c:dateAx>
      <c:valAx>
        <c:axId val="32905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8559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 baseline="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Precos!$E$1</c:f>
              <c:strCache>
                <c:ptCount val="1"/>
                <c:pt idx="0">
                  <c:v>LWSA3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Precos!$A$2:$A$61</c:f>
              <c:numCache>
                <c:formatCode>m/d/yyyy</c:formatCode>
                <c:ptCount val="60"/>
                <c:pt idx="0">
                  <c:v>45748</c:v>
                </c:pt>
                <c:pt idx="1">
                  <c:v>45749</c:v>
                </c:pt>
                <c:pt idx="2">
                  <c:v>45750</c:v>
                </c:pt>
                <c:pt idx="3">
                  <c:v>45751</c:v>
                </c:pt>
                <c:pt idx="4">
                  <c:v>45754</c:v>
                </c:pt>
                <c:pt idx="5">
                  <c:v>45755</c:v>
                </c:pt>
                <c:pt idx="6">
                  <c:v>45756</c:v>
                </c:pt>
                <c:pt idx="7">
                  <c:v>45757</c:v>
                </c:pt>
                <c:pt idx="8">
                  <c:v>45758</c:v>
                </c:pt>
                <c:pt idx="9">
                  <c:v>45761</c:v>
                </c:pt>
                <c:pt idx="10">
                  <c:v>45762</c:v>
                </c:pt>
                <c:pt idx="11">
                  <c:v>45763</c:v>
                </c:pt>
                <c:pt idx="12">
                  <c:v>45764</c:v>
                </c:pt>
                <c:pt idx="13">
                  <c:v>45769</c:v>
                </c:pt>
                <c:pt idx="14">
                  <c:v>45770</c:v>
                </c:pt>
                <c:pt idx="15">
                  <c:v>45771</c:v>
                </c:pt>
                <c:pt idx="16">
                  <c:v>45772</c:v>
                </c:pt>
                <c:pt idx="17">
                  <c:v>45775</c:v>
                </c:pt>
                <c:pt idx="18">
                  <c:v>45776</c:v>
                </c:pt>
                <c:pt idx="19">
                  <c:v>45777</c:v>
                </c:pt>
                <c:pt idx="20">
                  <c:v>45779</c:v>
                </c:pt>
                <c:pt idx="21">
                  <c:v>45782</c:v>
                </c:pt>
                <c:pt idx="22">
                  <c:v>45783</c:v>
                </c:pt>
                <c:pt idx="23">
                  <c:v>45784</c:v>
                </c:pt>
                <c:pt idx="24">
                  <c:v>45785</c:v>
                </c:pt>
                <c:pt idx="25">
                  <c:v>45786</c:v>
                </c:pt>
                <c:pt idx="26">
                  <c:v>45789</c:v>
                </c:pt>
                <c:pt idx="27">
                  <c:v>45790</c:v>
                </c:pt>
                <c:pt idx="28">
                  <c:v>45791</c:v>
                </c:pt>
                <c:pt idx="29">
                  <c:v>45792</c:v>
                </c:pt>
                <c:pt idx="30">
                  <c:v>45793</c:v>
                </c:pt>
                <c:pt idx="31">
                  <c:v>45796</c:v>
                </c:pt>
                <c:pt idx="32">
                  <c:v>45797</c:v>
                </c:pt>
                <c:pt idx="33">
                  <c:v>45798</c:v>
                </c:pt>
                <c:pt idx="34">
                  <c:v>45799</c:v>
                </c:pt>
                <c:pt idx="35">
                  <c:v>45800</c:v>
                </c:pt>
                <c:pt idx="36">
                  <c:v>45803</c:v>
                </c:pt>
                <c:pt idx="37">
                  <c:v>45804</c:v>
                </c:pt>
                <c:pt idx="38">
                  <c:v>45805</c:v>
                </c:pt>
                <c:pt idx="39">
                  <c:v>45806</c:v>
                </c:pt>
                <c:pt idx="40">
                  <c:v>45807</c:v>
                </c:pt>
                <c:pt idx="41">
                  <c:v>45810</c:v>
                </c:pt>
                <c:pt idx="42">
                  <c:v>45811</c:v>
                </c:pt>
                <c:pt idx="43">
                  <c:v>45812</c:v>
                </c:pt>
                <c:pt idx="44">
                  <c:v>45813</c:v>
                </c:pt>
                <c:pt idx="45">
                  <c:v>45814</c:v>
                </c:pt>
                <c:pt idx="46">
                  <c:v>45817</c:v>
                </c:pt>
                <c:pt idx="47">
                  <c:v>45818</c:v>
                </c:pt>
                <c:pt idx="48">
                  <c:v>45819</c:v>
                </c:pt>
                <c:pt idx="49">
                  <c:v>45820</c:v>
                </c:pt>
                <c:pt idx="50">
                  <c:v>45821</c:v>
                </c:pt>
                <c:pt idx="51">
                  <c:v>45824</c:v>
                </c:pt>
                <c:pt idx="52">
                  <c:v>45825</c:v>
                </c:pt>
                <c:pt idx="53">
                  <c:v>45826</c:v>
                </c:pt>
                <c:pt idx="54">
                  <c:v>45828</c:v>
                </c:pt>
                <c:pt idx="55">
                  <c:v>45831</c:v>
                </c:pt>
                <c:pt idx="56">
                  <c:v>45832</c:v>
                </c:pt>
                <c:pt idx="57">
                  <c:v>45833</c:v>
                </c:pt>
                <c:pt idx="58">
                  <c:v>45834</c:v>
                </c:pt>
                <c:pt idx="59">
                  <c:v>45835</c:v>
                </c:pt>
              </c:numCache>
            </c:numRef>
          </c:cat>
          <c:val>
            <c:numRef>
              <c:f>Precos!$E$2:$E$61</c:f>
              <c:numCache>
                <c:formatCode>0.00</c:formatCode>
                <c:ptCount val="60"/>
                <c:pt idx="0">
                  <c:v>2.71</c:v>
                </c:pt>
                <c:pt idx="1">
                  <c:v>2.71</c:v>
                </c:pt>
                <c:pt idx="2">
                  <c:v>2.73</c:v>
                </c:pt>
                <c:pt idx="3">
                  <c:v>2.58</c:v>
                </c:pt>
                <c:pt idx="4">
                  <c:v>2.62</c:v>
                </c:pt>
                <c:pt idx="5">
                  <c:v>2.69</c:v>
                </c:pt>
                <c:pt idx="6">
                  <c:v>2.84</c:v>
                </c:pt>
                <c:pt idx="7">
                  <c:v>2.97</c:v>
                </c:pt>
                <c:pt idx="8">
                  <c:v>2.94</c:v>
                </c:pt>
                <c:pt idx="9">
                  <c:v>2.99</c:v>
                </c:pt>
                <c:pt idx="10">
                  <c:v>3.02</c:v>
                </c:pt>
                <c:pt idx="11">
                  <c:v>3.03</c:v>
                </c:pt>
                <c:pt idx="12">
                  <c:v>3.5</c:v>
                </c:pt>
                <c:pt idx="13">
                  <c:v>3.52</c:v>
                </c:pt>
                <c:pt idx="14">
                  <c:v>3.71</c:v>
                </c:pt>
                <c:pt idx="15">
                  <c:v>3.79</c:v>
                </c:pt>
                <c:pt idx="16">
                  <c:v>3.89</c:v>
                </c:pt>
                <c:pt idx="17">
                  <c:v>3.76</c:v>
                </c:pt>
                <c:pt idx="18">
                  <c:v>3.67</c:v>
                </c:pt>
                <c:pt idx="19">
                  <c:v>3.61</c:v>
                </c:pt>
                <c:pt idx="20">
                  <c:v>3.6</c:v>
                </c:pt>
                <c:pt idx="21">
                  <c:v>3.51</c:v>
                </c:pt>
                <c:pt idx="22">
                  <c:v>3.5</c:v>
                </c:pt>
                <c:pt idx="23">
                  <c:v>3.45</c:v>
                </c:pt>
                <c:pt idx="24">
                  <c:v>3.57</c:v>
                </c:pt>
                <c:pt idx="25">
                  <c:v>3.53</c:v>
                </c:pt>
                <c:pt idx="26">
                  <c:v>3.34</c:v>
                </c:pt>
                <c:pt idx="27">
                  <c:v>3.6</c:v>
                </c:pt>
                <c:pt idx="28">
                  <c:v>3.61</c:v>
                </c:pt>
                <c:pt idx="29">
                  <c:v>3.66</c:v>
                </c:pt>
                <c:pt idx="30">
                  <c:v>3.69</c:v>
                </c:pt>
                <c:pt idx="31">
                  <c:v>3.69</c:v>
                </c:pt>
                <c:pt idx="32">
                  <c:v>3.84</c:v>
                </c:pt>
                <c:pt idx="33">
                  <c:v>3.77</c:v>
                </c:pt>
                <c:pt idx="34">
                  <c:v>3.85</c:v>
                </c:pt>
                <c:pt idx="35">
                  <c:v>3.82</c:v>
                </c:pt>
                <c:pt idx="36">
                  <c:v>3.85</c:v>
                </c:pt>
                <c:pt idx="37">
                  <c:v>3.85</c:v>
                </c:pt>
                <c:pt idx="38">
                  <c:v>3.78</c:v>
                </c:pt>
                <c:pt idx="39">
                  <c:v>3.71</c:v>
                </c:pt>
                <c:pt idx="40">
                  <c:v>3.76</c:v>
                </c:pt>
                <c:pt idx="41">
                  <c:v>3.74</c:v>
                </c:pt>
                <c:pt idx="42">
                  <c:v>3.94</c:v>
                </c:pt>
                <c:pt idx="43">
                  <c:v>4.1399999999999997</c:v>
                </c:pt>
                <c:pt idx="44">
                  <c:v>3.92</c:v>
                </c:pt>
                <c:pt idx="45">
                  <c:v>3.93</c:v>
                </c:pt>
                <c:pt idx="46">
                  <c:v>3.87</c:v>
                </c:pt>
                <c:pt idx="47">
                  <c:v>4.12</c:v>
                </c:pt>
                <c:pt idx="48">
                  <c:v>4.13</c:v>
                </c:pt>
                <c:pt idx="49">
                  <c:v>4.13</c:v>
                </c:pt>
                <c:pt idx="50">
                  <c:v>4.08</c:v>
                </c:pt>
                <c:pt idx="51">
                  <c:v>4.2</c:v>
                </c:pt>
                <c:pt idx="52">
                  <c:v>4.1399999999999997</c:v>
                </c:pt>
                <c:pt idx="53">
                  <c:v>4.1500000000000004</c:v>
                </c:pt>
                <c:pt idx="54">
                  <c:v>4.13</c:v>
                </c:pt>
                <c:pt idx="55">
                  <c:v>4.08</c:v>
                </c:pt>
                <c:pt idx="56">
                  <c:v>4.13</c:v>
                </c:pt>
                <c:pt idx="57">
                  <c:v>4.05</c:v>
                </c:pt>
                <c:pt idx="58">
                  <c:v>4.1500000000000004</c:v>
                </c:pt>
                <c:pt idx="59">
                  <c:v>4.0599999999999996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8-844C-A795-CB02D073B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559695"/>
        <c:axId val="329059359"/>
      </c:lineChart>
      <c:dateAx>
        <c:axId val="3285596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9059359"/>
        <c:crosses val="autoZero"/>
        <c:auto val="1"/>
        <c:lblOffset val="100"/>
        <c:baseTimeUnit val="days"/>
      </c:dateAx>
      <c:valAx>
        <c:axId val="32905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8559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 baseline="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Precos!$F$1</c:f>
              <c:strCache>
                <c:ptCount val="1"/>
                <c:pt idx="0">
                  <c:v>BRFS3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Precos!$A$2:$A$61</c:f>
              <c:numCache>
                <c:formatCode>m/d/yyyy</c:formatCode>
                <c:ptCount val="60"/>
                <c:pt idx="0">
                  <c:v>45748</c:v>
                </c:pt>
                <c:pt idx="1">
                  <c:v>45749</c:v>
                </c:pt>
                <c:pt idx="2">
                  <c:v>45750</c:v>
                </c:pt>
                <c:pt idx="3">
                  <c:v>45751</c:v>
                </c:pt>
                <c:pt idx="4">
                  <c:v>45754</c:v>
                </c:pt>
                <c:pt idx="5">
                  <c:v>45755</c:v>
                </c:pt>
                <c:pt idx="6">
                  <c:v>45756</c:v>
                </c:pt>
                <c:pt idx="7">
                  <c:v>45757</c:v>
                </c:pt>
                <c:pt idx="8">
                  <c:v>45758</c:v>
                </c:pt>
                <c:pt idx="9">
                  <c:v>45761</c:v>
                </c:pt>
                <c:pt idx="10">
                  <c:v>45762</c:v>
                </c:pt>
                <c:pt idx="11">
                  <c:v>45763</c:v>
                </c:pt>
                <c:pt idx="12">
                  <c:v>45764</c:v>
                </c:pt>
                <c:pt idx="13">
                  <c:v>45769</c:v>
                </c:pt>
                <c:pt idx="14">
                  <c:v>45770</c:v>
                </c:pt>
                <c:pt idx="15">
                  <c:v>45771</c:v>
                </c:pt>
                <c:pt idx="16">
                  <c:v>45772</c:v>
                </c:pt>
                <c:pt idx="17">
                  <c:v>45775</c:v>
                </c:pt>
                <c:pt idx="18">
                  <c:v>45776</c:v>
                </c:pt>
                <c:pt idx="19">
                  <c:v>45777</c:v>
                </c:pt>
                <c:pt idx="20">
                  <c:v>45779</c:v>
                </c:pt>
                <c:pt idx="21">
                  <c:v>45782</c:v>
                </c:pt>
                <c:pt idx="22">
                  <c:v>45783</c:v>
                </c:pt>
                <c:pt idx="23">
                  <c:v>45784</c:v>
                </c:pt>
                <c:pt idx="24">
                  <c:v>45785</c:v>
                </c:pt>
                <c:pt idx="25">
                  <c:v>45786</c:v>
                </c:pt>
                <c:pt idx="26">
                  <c:v>45789</c:v>
                </c:pt>
                <c:pt idx="27">
                  <c:v>45790</c:v>
                </c:pt>
                <c:pt idx="28">
                  <c:v>45791</c:v>
                </c:pt>
                <c:pt idx="29">
                  <c:v>45792</c:v>
                </c:pt>
                <c:pt idx="30">
                  <c:v>45793</c:v>
                </c:pt>
                <c:pt idx="31">
                  <c:v>45796</c:v>
                </c:pt>
                <c:pt idx="32">
                  <c:v>45797</c:v>
                </c:pt>
                <c:pt idx="33">
                  <c:v>45798</c:v>
                </c:pt>
                <c:pt idx="34">
                  <c:v>45799</c:v>
                </c:pt>
                <c:pt idx="35">
                  <c:v>45800</c:v>
                </c:pt>
                <c:pt idx="36">
                  <c:v>45803</c:v>
                </c:pt>
                <c:pt idx="37">
                  <c:v>45804</c:v>
                </c:pt>
                <c:pt idx="38">
                  <c:v>45805</c:v>
                </c:pt>
                <c:pt idx="39">
                  <c:v>45806</c:v>
                </c:pt>
                <c:pt idx="40">
                  <c:v>45807</c:v>
                </c:pt>
                <c:pt idx="41">
                  <c:v>45810</c:v>
                </c:pt>
                <c:pt idx="42">
                  <c:v>45811</c:v>
                </c:pt>
                <c:pt idx="43">
                  <c:v>45812</c:v>
                </c:pt>
                <c:pt idx="44">
                  <c:v>45813</c:v>
                </c:pt>
                <c:pt idx="45">
                  <c:v>45814</c:v>
                </c:pt>
                <c:pt idx="46">
                  <c:v>45817</c:v>
                </c:pt>
                <c:pt idx="47">
                  <c:v>45818</c:v>
                </c:pt>
                <c:pt idx="48">
                  <c:v>45819</c:v>
                </c:pt>
                <c:pt idx="49">
                  <c:v>45820</c:v>
                </c:pt>
                <c:pt idx="50">
                  <c:v>45821</c:v>
                </c:pt>
                <c:pt idx="51">
                  <c:v>45824</c:v>
                </c:pt>
                <c:pt idx="52">
                  <c:v>45825</c:v>
                </c:pt>
                <c:pt idx="53">
                  <c:v>45826</c:v>
                </c:pt>
                <c:pt idx="54">
                  <c:v>45828</c:v>
                </c:pt>
                <c:pt idx="55">
                  <c:v>45831</c:v>
                </c:pt>
                <c:pt idx="56">
                  <c:v>45832</c:v>
                </c:pt>
                <c:pt idx="57">
                  <c:v>45833</c:v>
                </c:pt>
                <c:pt idx="58">
                  <c:v>45834</c:v>
                </c:pt>
                <c:pt idx="59">
                  <c:v>45835</c:v>
                </c:pt>
              </c:numCache>
            </c:numRef>
          </c:cat>
          <c:val>
            <c:numRef>
              <c:f>Precos!$F$2:$F$61</c:f>
              <c:numCache>
                <c:formatCode>0.00</c:formatCode>
                <c:ptCount val="60"/>
                <c:pt idx="0">
                  <c:v>20.14</c:v>
                </c:pt>
                <c:pt idx="1">
                  <c:v>19.8</c:v>
                </c:pt>
                <c:pt idx="2">
                  <c:v>19.64</c:v>
                </c:pt>
                <c:pt idx="3">
                  <c:v>19.25</c:v>
                </c:pt>
                <c:pt idx="4">
                  <c:v>19.2</c:v>
                </c:pt>
                <c:pt idx="5">
                  <c:v>19.059999999999999</c:v>
                </c:pt>
                <c:pt idx="6">
                  <c:v>20.56</c:v>
                </c:pt>
                <c:pt idx="7">
                  <c:v>20.350000000000001</c:v>
                </c:pt>
                <c:pt idx="8">
                  <c:v>20.54</c:v>
                </c:pt>
                <c:pt idx="9">
                  <c:v>20.41</c:v>
                </c:pt>
                <c:pt idx="10">
                  <c:v>20.67</c:v>
                </c:pt>
                <c:pt idx="11">
                  <c:v>20.68</c:v>
                </c:pt>
                <c:pt idx="12">
                  <c:v>21.15</c:v>
                </c:pt>
                <c:pt idx="13">
                  <c:v>21.78</c:v>
                </c:pt>
                <c:pt idx="14">
                  <c:v>21.49</c:v>
                </c:pt>
                <c:pt idx="15">
                  <c:v>22.01</c:v>
                </c:pt>
                <c:pt idx="16">
                  <c:v>22.9</c:v>
                </c:pt>
                <c:pt idx="17">
                  <c:v>22.7</c:v>
                </c:pt>
                <c:pt idx="18">
                  <c:v>22.75</c:v>
                </c:pt>
                <c:pt idx="19">
                  <c:v>22.7</c:v>
                </c:pt>
                <c:pt idx="20">
                  <c:v>22.46</c:v>
                </c:pt>
                <c:pt idx="21">
                  <c:v>21.44</c:v>
                </c:pt>
                <c:pt idx="22">
                  <c:v>20.350000000000001</c:v>
                </c:pt>
                <c:pt idx="23">
                  <c:v>20.260000000000002</c:v>
                </c:pt>
                <c:pt idx="24">
                  <c:v>20.39</c:v>
                </c:pt>
                <c:pt idx="25">
                  <c:v>19.2</c:v>
                </c:pt>
                <c:pt idx="26">
                  <c:v>19.71</c:v>
                </c:pt>
                <c:pt idx="27">
                  <c:v>20.2</c:v>
                </c:pt>
                <c:pt idx="28">
                  <c:v>19.68</c:v>
                </c:pt>
                <c:pt idx="29">
                  <c:v>20.62</c:v>
                </c:pt>
                <c:pt idx="30">
                  <c:v>20.78</c:v>
                </c:pt>
                <c:pt idx="31">
                  <c:v>20.5</c:v>
                </c:pt>
                <c:pt idx="32">
                  <c:v>21</c:v>
                </c:pt>
                <c:pt idx="33">
                  <c:v>21.04</c:v>
                </c:pt>
                <c:pt idx="34">
                  <c:v>21.42</c:v>
                </c:pt>
                <c:pt idx="35">
                  <c:v>21.42</c:v>
                </c:pt>
                <c:pt idx="36">
                  <c:v>21.31</c:v>
                </c:pt>
                <c:pt idx="37">
                  <c:v>20.56</c:v>
                </c:pt>
                <c:pt idx="38">
                  <c:v>20.39</c:v>
                </c:pt>
                <c:pt idx="39">
                  <c:v>20.56</c:v>
                </c:pt>
                <c:pt idx="40">
                  <c:v>20.3</c:v>
                </c:pt>
                <c:pt idx="41">
                  <c:v>20.5</c:v>
                </c:pt>
                <c:pt idx="42">
                  <c:v>20.5</c:v>
                </c:pt>
                <c:pt idx="43">
                  <c:v>20.5</c:v>
                </c:pt>
                <c:pt idx="44">
                  <c:v>20.5</c:v>
                </c:pt>
                <c:pt idx="45">
                  <c:v>20.52</c:v>
                </c:pt>
                <c:pt idx="46">
                  <c:v>21</c:v>
                </c:pt>
                <c:pt idx="47">
                  <c:v>21.51</c:v>
                </c:pt>
                <c:pt idx="48">
                  <c:v>21.36</c:v>
                </c:pt>
                <c:pt idx="49">
                  <c:v>20.69</c:v>
                </c:pt>
                <c:pt idx="50">
                  <c:v>21</c:v>
                </c:pt>
                <c:pt idx="51">
                  <c:v>20.5</c:v>
                </c:pt>
                <c:pt idx="52">
                  <c:v>20.49</c:v>
                </c:pt>
                <c:pt idx="53">
                  <c:v>20.92</c:v>
                </c:pt>
                <c:pt idx="54">
                  <c:v>20.79</c:v>
                </c:pt>
                <c:pt idx="55">
                  <c:v>21.76</c:v>
                </c:pt>
                <c:pt idx="56">
                  <c:v>20.75</c:v>
                </c:pt>
                <c:pt idx="57">
                  <c:v>20.010000000000002</c:v>
                </c:pt>
                <c:pt idx="58">
                  <c:v>20.100000000000001</c:v>
                </c:pt>
                <c:pt idx="59">
                  <c:v>19.899999999999999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6D-E845-97BA-DF740BF53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559695"/>
        <c:axId val="329059359"/>
      </c:lineChart>
      <c:dateAx>
        <c:axId val="3285596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9059359"/>
        <c:crosses val="autoZero"/>
        <c:auto val="1"/>
        <c:lblOffset val="100"/>
        <c:baseTimeUnit val="days"/>
      </c:dateAx>
      <c:valAx>
        <c:axId val="32905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8559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 baseline="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Busca!$Q$19</c:f>
              <c:strCache>
                <c:ptCount val="1"/>
                <c:pt idx="0">
                  <c:v>SAO PAULO SE BOVESPA INDEX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Busca!$Q$21:$Q$80</c:f>
              <c:numCache>
                <c:formatCode>General</c:formatCode>
                <c:ptCount val="60"/>
              </c:numCache>
            </c:numRef>
          </c:cat>
          <c:val>
            <c:numRef>
              <c:f>Busca!$R$21:$R$80</c:f>
              <c:numCache>
                <c:formatCode>#,##0</c:formatCode>
                <c:ptCount val="6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0-224B-805E-5C33EDD70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559695"/>
        <c:axId val="329059359"/>
      </c:lineChart>
      <c:catAx>
        <c:axId val="3285596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9059359"/>
        <c:crosses val="autoZero"/>
        <c:auto val="1"/>
        <c:lblAlgn val="ctr"/>
        <c:lblOffset val="100"/>
        <c:noMultiLvlLbl val="1"/>
      </c:catAx>
      <c:valAx>
        <c:axId val="329059359"/>
        <c:scaling>
          <c:orientation val="minMax"/>
          <c:min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8559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 baseline="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Precos!$A$70:$A$74</c:f>
              <c:strCache>
                <c:ptCount val="5"/>
                <c:pt idx="0">
                  <c:v>ELET6</c:v>
                </c:pt>
                <c:pt idx="1">
                  <c:v>ITSA4</c:v>
                </c:pt>
                <c:pt idx="2">
                  <c:v>RENT3</c:v>
                </c:pt>
                <c:pt idx="3">
                  <c:v>LWSA3</c:v>
                </c:pt>
                <c:pt idx="4">
                  <c:v>BRFS3</c:v>
                </c:pt>
              </c:strCache>
            </c:strRef>
          </c:cat>
          <c:val>
            <c:numRef>
              <c:f>Precos!$B$70:$B$74</c:f>
              <c:numCache>
                <c:formatCode>0.00</c:formatCode>
                <c:ptCount val="5"/>
                <c:pt idx="0">
                  <c:v>2.7434847859852471</c:v>
                </c:pt>
                <c:pt idx="1">
                  <c:v>5.4180171278562215</c:v>
                </c:pt>
                <c:pt idx="2">
                  <c:v>6.2256560877253575</c:v>
                </c:pt>
                <c:pt idx="3">
                  <c:v>12.719208945915273</c:v>
                </c:pt>
                <c:pt idx="4">
                  <c:v>4.2063351725036915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CD-D24D-AA27-14511D5DC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695652544"/>
        <c:axId val="-695962784"/>
      </c:barChart>
      <c:catAx>
        <c:axId val="-695652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695962784"/>
        <c:crosses val="autoZero"/>
        <c:auto val="1"/>
        <c:lblAlgn val="ctr"/>
        <c:lblOffset val="100"/>
        <c:noMultiLvlLbl val="0"/>
      </c:catAx>
      <c:valAx>
        <c:axId val="-6959627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695652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402" footer="0.314960620000004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Precos!$A$98:$A$102</c:f>
              <c:strCache>
                <c:ptCount val="5"/>
                <c:pt idx="0">
                  <c:v>ELET6</c:v>
                </c:pt>
                <c:pt idx="1">
                  <c:v>ITSA4</c:v>
                </c:pt>
                <c:pt idx="2">
                  <c:v>RENT3</c:v>
                </c:pt>
                <c:pt idx="3">
                  <c:v>LWSA3</c:v>
                </c:pt>
                <c:pt idx="4">
                  <c:v>BRFS3</c:v>
                </c:pt>
              </c:strCache>
            </c:strRef>
          </c:cat>
          <c:val>
            <c:numRef>
              <c:f>Precos!$B$98:$B$102</c:f>
              <c:numCache>
                <c:formatCode>0.00%</c:formatCode>
                <c:ptCount val="5"/>
                <c:pt idx="0">
                  <c:v>4.745007668743996E-2</c:v>
                </c:pt>
                <c:pt idx="1">
                  <c:v>1.1171266135184935E-2</c:v>
                </c:pt>
                <c:pt idx="2">
                  <c:v>5.0670109047657806E-2</c:v>
                </c:pt>
                <c:pt idx="3">
                  <c:v>2.4580257200426191E-2</c:v>
                </c:pt>
                <c:pt idx="4">
                  <c:v>1.1171266135172169E-2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7A-124B-B357-4815E9C8A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695652544"/>
        <c:axId val="-695962784"/>
      </c:barChart>
      <c:catAx>
        <c:axId val="-695652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695962784"/>
        <c:crosses val="autoZero"/>
        <c:auto val="1"/>
        <c:lblAlgn val="ctr"/>
        <c:lblOffset val="100"/>
        <c:noMultiLvlLbl val="0"/>
      </c:catAx>
      <c:valAx>
        <c:axId val="-69596278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-695652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402" footer="0.314960620000004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Retorno!$B$72</c:f>
              <c:strCache>
                <c:ptCount val="1"/>
                <c:pt idx="0">
                  <c:v>Risco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rgbClr val="FF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Retorno!$A$73:$A$77</c:f>
              <c:strCache>
                <c:ptCount val="5"/>
                <c:pt idx="0">
                  <c:v>ELET6</c:v>
                </c:pt>
                <c:pt idx="1">
                  <c:v>ITSA4</c:v>
                </c:pt>
                <c:pt idx="2">
                  <c:v>RENT3</c:v>
                </c:pt>
                <c:pt idx="3">
                  <c:v>LWSA3</c:v>
                </c:pt>
                <c:pt idx="4">
                  <c:v>BRFS3</c:v>
                </c:pt>
              </c:strCache>
            </c:strRef>
          </c:cat>
          <c:val>
            <c:numRef>
              <c:f>Retorno!$B$73:$B$77</c:f>
              <c:numCache>
                <c:formatCode>0.00</c:formatCode>
                <c:ptCount val="5"/>
                <c:pt idx="0">
                  <c:v>-63.639129726810438</c:v>
                </c:pt>
                <c:pt idx="1">
                  <c:v>5.7479339340604811</c:v>
                </c:pt>
                <c:pt idx="2">
                  <c:v>10.002473801303967</c:v>
                </c:pt>
                <c:pt idx="3">
                  <c:v>4.8246290667369101</c:v>
                </c:pt>
                <c:pt idx="4">
                  <c:v>-121.96968296060919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0-964F-B82F-B07A036A6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axId val="-1162930288"/>
        <c:axId val="-1163874288"/>
      </c:barChart>
      <c:lineChart>
        <c:grouping val="standard"/>
        <c:varyColors val="0"/>
        <c:ser>
          <c:idx val="1"/>
          <c:order val="1"/>
          <c:tx>
            <c:strRef>
              <c:f>Retorno!$C$72</c:f>
              <c:strCache>
                <c:ptCount val="1"/>
                <c:pt idx="0">
                  <c:v>Retorno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star"/>
            <c:size val="5"/>
            <c:spPr>
              <a:ln>
                <a:solidFill>
                  <a:srgbClr val="0000FF"/>
                </a:solidFill>
              </a:ln>
            </c:spPr>
          </c:marker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rgbClr val="0000FF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Retorno!$A$73:$A$77</c:f>
              <c:strCache>
                <c:ptCount val="5"/>
                <c:pt idx="0">
                  <c:v>ELET6</c:v>
                </c:pt>
                <c:pt idx="1">
                  <c:v>ITSA4</c:v>
                </c:pt>
                <c:pt idx="2">
                  <c:v>RENT3</c:v>
                </c:pt>
                <c:pt idx="3">
                  <c:v>LWSA3</c:v>
                </c:pt>
                <c:pt idx="4">
                  <c:v>BRFS3</c:v>
                </c:pt>
              </c:strCache>
            </c:strRef>
          </c:cat>
          <c:val>
            <c:numRef>
              <c:f>Retorno!$C$73:$C$77</c:f>
              <c:numCache>
                <c:formatCode>General</c:formatCode>
                <c:ptCount val="5"/>
                <c:pt idx="0">
                  <c:v>-1.8817650515772184E-2</c:v>
                </c:pt>
                <c:pt idx="1">
                  <c:v>0.21393543102075943</c:v>
                </c:pt>
                <c:pt idx="2">
                  <c:v>0.2446350001518667</c:v>
                </c:pt>
                <c:pt idx="3">
                  <c:v>0.68514294698649336</c:v>
                </c:pt>
                <c:pt idx="4">
                  <c:v>-2.0318907728762284E-2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3C0-964F-B82F-B07A036A6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77551344"/>
        <c:axId val="-1134472016"/>
      </c:lineChart>
      <c:catAx>
        <c:axId val="-1162930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163874288"/>
        <c:crosses val="autoZero"/>
        <c:auto val="1"/>
        <c:lblAlgn val="ctr"/>
        <c:lblOffset val="100"/>
        <c:noMultiLvlLbl val="0"/>
      </c:catAx>
      <c:valAx>
        <c:axId val="-1163874288"/>
        <c:scaling>
          <c:orientation val="minMax"/>
        </c:scaling>
        <c:delete val="0"/>
        <c:axPos val="l"/>
        <c:numFmt formatCode="0.00" sourceLinked="1"/>
        <c:majorTickMark val="out"/>
        <c:minorTickMark val="in"/>
        <c:tickLblPos val="nextTo"/>
        <c:crossAx val="-1162930288"/>
        <c:crosses val="autoZero"/>
        <c:crossBetween val="between"/>
      </c:valAx>
      <c:valAx>
        <c:axId val="-11344720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-877551344"/>
        <c:crosses val="max"/>
        <c:crossBetween val="between"/>
      </c:valAx>
      <c:catAx>
        <c:axId val="-877551344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-1134472016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402" footer="0.314960620000004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13848336525501"/>
          <c:y val="0.227525816914807"/>
          <c:w val="0.85565963298247505"/>
          <c:h val="0.6903634425609459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Retorno!$C$72</c:f>
              <c:strCache>
                <c:ptCount val="1"/>
                <c:pt idx="0">
                  <c:v>Retorno</c:v>
                </c:pt>
              </c:strCache>
            </c:strRef>
          </c:tx>
          <c:spPr>
            <a:solidFill>
              <a:srgbClr val="3FDBFF"/>
            </a:solidFill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Retorno!$A$73:$A$77</c:f>
              <c:strCache>
                <c:ptCount val="5"/>
                <c:pt idx="0">
                  <c:v>ELET6</c:v>
                </c:pt>
                <c:pt idx="1">
                  <c:v>ITSA4</c:v>
                </c:pt>
                <c:pt idx="2">
                  <c:v>RENT3</c:v>
                </c:pt>
                <c:pt idx="3">
                  <c:v>LWSA3</c:v>
                </c:pt>
                <c:pt idx="4">
                  <c:v>BRFS3</c:v>
                </c:pt>
              </c:strCache>
            </c:strRef>
          </c:cat>
          <c:val>
            <c:numRef>
              <c:f>Retorno!$C$73:$C$77</c:f>
              <c:numCache>
                <c:formatCode>General</c:formatCode>
                <c:ptCount val="5"/>
                <c:pt idx="0">
                  <c:v>-1.8817650515772184E-2</c:v>
                </c:pt>
                <c:pt idx="1">
                  <c:v>0.21393543102075943</c:v>
                </c:pt>
                <c:pt idx="2">
                  <c:v>0.2446350001518667</c:v>
                </c:pt>
                <c:pt idx="3">
                  <c:v>0.68514294698649336</c:v>
                </c:pt>
                <c:pt idx="4">
                  <c:v>-2.0318907728762284E-2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2-324F-AD7C-020B9B397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138108704"/>
        <c:axId val="-1175395648"/>
      </c:barChart>
      <c:catAx>
        <c:axId val="-1138108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175395648"/>
        <c:crosses val="autoZero"/>
        <c:auto val="1"/>
        <c:lblAlgn val="ctr"/>
        <c:lblOffset val="100"/>
        <c:noMultiLvlLbl val="0"/>
      </c:catAx>
      <c:valAx>
        <c:axId val="-11753956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1138108704"/>
        <c:crosses val="autoZero"/>
        <c:crossBetween val="between"/>
      </c:valAx>
      <c:spPr>
        <a:ln>
          <a:gradFill flip="none" rotWithShape="1">
            <a:gsLst>
              <a:gs pos="0">
                <a:schemeClr val="bg1">
                  <a:lumMod val="85000"/>
                </a:schemeClr>
              </a:gs>
              <a:gs pos="100000">
                <a:srgbClr val="FFFFFF"/>
              </a:gs>
            </a:gsLst>
            <a:lin ang="0" scaled="1"/>
            <a:tileRect/>
          </a:gradFill>
        </a:ln>
      </c:spPr>
    </c:plotArea>
    <c:plotVisOnly val="1"/>
    <c:dispBlanksAs val="gap"/>
    <c:showDLblsOverMax val="0"/>
  </c:chart>
  <c:spPr>
    <a:effectLst>
      <a:glow rad="101600">
        <a:schemeClr val="accent5">
          <a:lumMod val="20000"/>
          <a:lumOff val="80000"/>
          <a:alpha val="75000"/>
        </a:schemeClr>
      </a:glow>
    </a:effectLst>
  </c:spPr>
  <c:printSettings>
    <c:headerFooter/>
    <c:pageMargins b="0.78740157499999996" l="0.511811024" r="0.511811024" t="0.78740157499999996" header="0.31496062000000402" footer="0.314960620000004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3054350</xdr:colOff>
      <xdr:row>8</xdr:row>
      <xdr:rowOff>12700</xdr:rowOff>
    </xdr:from>
    <xdr:to>
      <xdr:col>3</xdr:col>
      <xdr:colOff>711200</xdr:colOff>
      <xdr:row>17</xdr:row>
      <xdr:rowOff>127000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56EAA39-7B95-D343-8A5A-1B0D921AE2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8</xdr:row>
      <xdr:rowOff>0</xdr:rowOff>
    </xdr:from>
    <xdr:to>
      <xdr:col>6</xdr:col>
      <xdr:colOff>781050</xdr:colOff>
      <xdr:row>17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D728CE5-064B-D74E-861C-D11E4A0AA3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76200</xdr:colOff>
      <xdr:row>7</xdr:row>
      <xdr:rowOff>177800</xdr:rowOff>
    </xdr:from>
    <xdr:to>
      <xdr:col>10</xdr:col>
      <xdr:colOff>19050</xdr:colOff>
      <xdr:row>17</xdr:row>
      <xdr:rowOff>101600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8AF7985-2508-B540-9D6E-0D5424720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50800</xdr:colOff>
      <xdr:row>8</xdr:row>
      <xdr:rowOff>0</xdr:rowOff>
    </xdr:from>
    <xdr:to>
      <xdr:col>12</xdr:col>
      <xdr:colOff>819150</xdr:colOff>
      <xdr:row>17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F7FCDE3-400E-E84A-B3CC-28B082EB8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76200</xdr:colOff>
      <xdr:row>8</xdr:row>
      <xdr:rowOff>0</xdr:rowOff>
    </xdr:from>
    <xdr:to>
      <xdr:col>16</xdr:col>
      <xdr:colOff>19050</xdr:colOff>
      <xdr:row>17</xdr:row>
      <xdr:rowOff>114300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E479416-05DE-2F49-AF81-72652D9D8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182562</xdr:colOff>
      <xdr:row>8</xdr:row>
      <xdr:rowOff>55562</xdr:rowOff>
    </xdr:from>
    <xdr:to>
      <xdr:col>18</xdr:col>
      <xdr:colOff>736599</xdr:colOff>
      <xdr:row>17</xdr:row>
      <xdr:rowOff>169862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365D404-3347-1841-8C9B-30557DB8FD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56445</xdr:colOff>
      <xdr:row>66</xdr:row>
      <xdr:rowOff>70556</xdr:rowOff>
    </xdr:from>
    <xdr:to>
      <xdr:col>11</xdr:col>
      <xdr:colOff>457200</xdr:colOff>
      <xdr:row>82</xdr:row>
      <xdr:rowOff>77258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93134</xdr:colOff>
      <xdr:row>82</xdr:row>
      <xdr:rowOff>194733</xdr:rowOff>
    </xdr:from>
    <xdr:to>
      <xdr:col>12</xdr:col>
      <xdr:colOff>50801</xdr:colOff>
      <xdr:row>95</xdr:row>
      <xdr:rowOff>16933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C0EF3B7-FC43-5844-BF97-41C839AD7D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63501</xdr:colOff>
      <xdr:row>65</xdr:row>
      <xdr:rowOff>12700</xdr:rowOff>
    </xdr:from>
    <xdr:to>
      <xdr:col>14</xdr:col>
      <xdr:colOff>450851</xdr:colOff>
      <xdr:row>80</xdr:row>
      <xdr:rowOff>63500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35832</xdr:colOff>
      <xdr:row>47</xdr:row>
      <xdr:rowOff>13154</xdr:rowOff>
    </xdr:from>
    <xdr:to>
      <xdr:col>14</xdr:col>
      <xdr:colOff>413657</xdr:colOff>
      <xdr:row>63</xdr:row>
      <xdr:rowOff>176893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6">
  <rv s="0">
    <v>12</v>
    <v>Preço</v>
    <v>0</v>
  </rv>
  <rv s="0">
    <v>12</v>
    <v>Hora da última transação</v>
    <v>0</v>
  </rv>
  <rv s="1">
    <v>https://www.bing.com/financeapi/forcetrigger?t=apnmnm&amp;q=SAO+PAULO+SE+BOVESPA+INDEX&amp;form=skydnc</v>
    <v>Learn more on Bing</v>
  </rv>
  <rv s="2">
    <v>pt-BR</v>
    <v>apnmnm</v>
    <v>268435456</v>
    <v>1</v>
    <v>Da plataforma Refinitiv</v>
    <v>0</v>
    <v>1</v>
    <v>SAO PAULO SE BOVESPA INDEX</v>
    <v>3</v>
    <v>4</v>
    <v>Finance</v>
    <v>5</v>
    <v>133904.38</v>
    <v>118222.64</v>
    <v>130090.65</v>
    <v>127973.14</v>
    <v>128316.89</v>
    <v>2</v>
    <v>SAO PAULO SE BOVESPA INDEX</v>
    <v>BR</v>
    <v>128315.56</v>
    <v>129650.03</v>
    <v>IBOV</v>
    <v>Índice</v>
    <v>SAO PAULO SE BOVESPA INDEX</v>
    <v>1333.14</v>
    <v>1.0388999999999999E-2</v>
  </rv>
  <rv s="3">
    <v>3</v>
  </rv>
  <rv s="4">
    <v>10</v>
    <v>9</v>
  </rv>
</rvData>
</file>

<file path=xl/richData/rdrichvaluestructure.xml><?xml version="1.0" encoding="utf-8"?>
<rvStructures xmlns="http://schemas.microsoft.com/office/spreadsheetml/2017/richdata" count="5">
  <s t="_error">
    <k n="errorType" t="i"/>
    <k n="field" t="s"/>
    <k n="subType" t="i"/>
  </s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Fechamento anterior"/>
    <k n="LearnMoreOnLink" t="r"/>
    <k n="Nome" t="s"/>
    <k n="País/região" t="s"/>
    <k n="Pendência"/>
    <k n="Preço"/>
    <k n="Símbolo do ticker" t="s"/>
    <k n="Tipo de instrumento" t="s"/>
    <k n="UniqueName" t="s"/>
    <k n="Variação"/>
    <k n="Variação (%)"/>
  </s>
  <s t="_linkedentity">
    <k n="%cvi" t="r"/>
  </s>
  <s t="_error">
    <k n="errorType" t="i"/>
    <k n="subType" t="i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Símbolo do ticker</v>
      <v t="s">_SubLabel</v>
      <v t="s">Variação</v>
      <v t="s">Variação (%)</v>
      <v t="s">País/região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LearnMoreOnLink</v>
      <v t="s">%ProviderInfo</v>
    </a>
  </spbArrays>
  <spbData count="6">
    <spb s="0">
      <v>High</v>
      <v>Name</v>
      <v>Low</v>
      <v>Price</v>
      <v>Change</v>
      <v>Open</v>
      <v>UniqueName</v>
      <v>Country/region</v>
      <v>Change (%)</v>
      <v>%ProviderInfo</v>
      <v>LearnMoreOnLink</v>
      <v>Ticker symbol</v>
      <v>52 week high</v>
      <v>52 week low</v>
      <v>Previous close</v>
      <v>Instrument type</v>
    </spb>
    <spb s="1">
      <v>0</v>
      <v>Name</v>
      <v>LearnMoreOnLink</v>
    </spb>
    <spb s="2">
      <v>0</v>
      <v>0</v>
      <v>0</v>
    </spb>
    <spb s="3">
      <v>2</v>
      <v>2</v>
      <v>2</v>
    </spb>
    <spb s="4">
      <v>1</v>
      <v>2</v>
      <v>1</v>
      <v>1</v>
      <v>1</v>
      <v>1</v>
      <v>3</v>
      <v>4</v>
      <v>1</v>
      <v>1</v>
      <v>1</v>
    </spb>
    <spb s="5">
      <v xml:space="preserve">do fechamento anterior </v>
      <v xml:space="preserve">do fechamento anterior 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Preço" t="s"/>
    <k n="Variação" t="s"/>
    <k n="Pendência" t="s"/>
    <k n="UniqueName" t="s"/>
    <k n="País/região" t="s"/>
    <k n="Variação (%)" t="s"/>
    <k n="%ProviderInfo" t="s"/>
    <k n="LearnMoreOnLink" t="s"/>
    <k n="Símbolo do ticker" t="s"/>
    <k n="52 semanas de alta" t="s"/>
    <k n="52 semanas de baixa" t="s"/>
    <k n="Fechamento anterior" t="s"/>
    <k n="Tipo de instrumento" t="s"/>
  </s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</s>
  <s>
    <k n="Variação" t="s"/>
    <k n="Variação (%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0" formatCode="General"/>
    </x:dxf>
    <x:dxf>
      <x:numFmt numFmtId="14" formatCode="0.00%"/>
    </x:dxf>
    <x:dxf>
      <x:numFmt numFmtId="2" formatCode="0.00"/>
    </x:dxf>
  </dxfs>
  <richProperties>
    <rPr n="NumberFormat" t="s"/>
    <rPr n="IsTitleField" t="b"/>
  </richProperties>
  <richStyles>
    <rSty dxfid="0">
      <rpv i="0">_-[$R$-pt-BR] * #,##0.00_-;-[$R$-pt-BR] * #,##0.00_-;_-[$R$-pt-BR] * "-"??_-;_-@_-</rpv>
    </rSty>
    <rSty>
      <rpv i="1">1</rpv>
    </rSty>
    <rSty dxfid="1"/>
    <rSty dxfid="2">
      <rpv i="0">0.00</rpv>
    </rSty>
  </richStyles>
</richStyleShee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6146-D9F8-D744-9DE6-522F548C422E}">
  <dimension ref="A1:S345"/>
  <sheetViews>
    <sheetView topLeftCell="A69" workbookViewId="0">
      <selection activeCell="K7" sqref="K1:K1048576"/>
    </sheetView>
  </sheetViews>
  <sheetFormatPr defaultColWidth="11.42578125" defaultRowHeight="15" x14ac:dyDescent="0.25"/>
  <cols>
    <col min="1" max="1" width="9.28515625" customWidth="1"/>
    <col min="2" max="2" width="13.42578125" customWidth="1"/>
    <col min="3" max="3" width="13.140625" customWidth="1"/>
    <col min="5" max="5" width="12.42578125" customWidth="1"/>
    <col min="6" max="6" width="11.140625" customWidth="1"/>
    <col min="10" max="10" width="12.85546875" customWidth="1"/>
    <col min="11" max="11" width="12.28515625" customWidth="1"/>
    <col min="12" max="12" width="12.5703125" customWidth="1"/>
    <col min="18" max="18" width="13.7109375" customWidth="1"/>
  </cols>
  <sheetData>
    <row r="1" spans="2:12" x14ac:dyDescent="0.25">
      <c r="B1" s="80" t="s">
        <v>32</v>
      </c>
      <c r="D1" s="104"/>
      <c r="E1" s="104"/>
      <c r="F1" s="81"/>
      <c r="G1" s="81"/>
      <c r="H1" s="81"/>
      <c r="I1" s="81"/>
      <c r="J1" s="81"/>
      <c r="K1" s="81"/>
    </row>
    <row r="2" spans="2:12" x14ac:dyDescent="0.25">
      <c r="B2" s="82" t="s">
        <v>34</v>
      </c>
      <c r="C2" s="3"/>
      <c r="D2" s="105"/>
      <c r="E2" s="105"/>
      <c r="F2" s="100" t="s">
        <v>38</v>
      </c>
      <c r="H2" s="25"/>
      <c r="I2" s="25"/>
      <c r="J2" s="25"/>
      <c r="K2" s="83" t="e" cm="1" vm="1">
        <f t="array" ref="K2">_FV(F2,"Preço")</f>
        <v>#VALUE!</v>
      </c>
      <c r="L2" s="94" t="e" cm="1" vm="2">
        <f t="array" ref="L2">_FV(F2,"Hora da última transação",TRUE)</f>
        <v>#VALUE!</v>
      </c>
    </row>
    <row r="3" spans="2:12" x14ac:dyDescent="0.25">
      <c r="B3" s="82" t="s">
        <v>35</v>
      </c>
      <c r="C3" s="3"/>
      <c r="D3" s="105"/>
      <c r="E3" s="105"/>
      <c r="F3" s="25" t="s">
        <v>39</v>
      </c>
      <c r="H3" s="25"/>
      <c r="I3" s="25"/>
      <c r="J3" s="25"/>
      <c r="K3" s="83" t="e" cm="1" vm="1">
        <f t="array" ref="K3">_FV(F3,"Preço")</f>
        <v>#VALUE!</v>
      </c>
      <c r="L3" s="94" t="e" cm="1" vm="2">
        <f t="array" ref="L3">_FV(F3,"Hora da última transação",TRUE)</f>
        <v>#VALUE!</v>
      </c>
    </row>
    <row r="4" spans="2:12" x14ac:dyDescent="0.25">
      <c r="B4" s="84" t="s">
        <v>36</v>
      </c>
      <c r="C4" s="85" t="s">
        <v>30</v>
      </c>
      <c r="D4" s="85" t="s">
        <v>31</v>
      </c>
      <c r="F4" s="25" t="s">
        <v>40</v>
      </c>
      <c r="H4" s="25"/>
      <c r="I4" s="25"/>
      <c r="J4" s="25"/>
      <c r="K4" s="83" t="e" cm="1" vm="1">
        <f t="array" ref="K4">_FV(F4,"Preço")</f>
        <v>#VALUE!</v>
      </c>
      <c r="L4" s="94" t="e" cm="1" vm="2">
        <f t="array" ref="L4">_FV(F4,"Hora da última transação",TRUE)</f>
        <v>#VALUE!</v>
      </c>
    </row>
    <row r="5" spans="2:12" x14ac:dyDescent="0.25">
      <c r="B5" s="84" t="s">
        <v>41</v>
      </c>
      <c r="C5" s="86">
        <v>45748</v>
      </c>
      <c r="D5" s="86">
        <v>45836</v>
      </c>
      <c r="F5" s="25" t="s">
        <v>42</v>
      </c>
      <c r="H5" s="25"/>
      <c r="I5" s="25"/>
      <c r="J5" s="25"/>
      <c r="K5" s="83" t="e" cm="1" vm="1">
        <f t="array" ref="K5">_FV(F5,"Preço")</f>
        <v>#VALUE!</v>
      </c>
      <c r="L5" s="94" t="e" cm="1" vm="2">
        <f t="array" ref="L5">_FV(F5,"Hora da última transação",TRUE)</f>
        <v>#VALUE!</v>
      </c>
    </row>
    <row r="6" spans="2:12" x14ac:dyDescent="0.25">
      <c r="B6" s="82" t="s">
        <v>37</v>
      </c>
      <c r="C6" s="3"/>
      <c r="D6" s="105"/>
      <c r="E6" s="105"/>
      <c r="F6" s="25" t="s">
        <v>43</v>
      </c>
      <c r="H6" s="25"/>
      <c r="I6" s="25"/>
      <c r="J6" s="25"/>
      <c r="K6" s="83" t="e" cm="1" vm="1">
        <f t="array" ref="K6">_FV(F6,"Preço")</f>
        <v>#VALUE!</v>
      </c>
      <c r="L6" s="94" t="e" cm="1" vm="2">
        <f t="array" ref="L6">_FV(F6,"Hora da última transação",TRUE)</f>
        <v>#VALUE!</v>
      </c>
    </row>
    <row r="7" spans="2:12" x14ac:dyDescent="0.25">
      <c r="B7" s="82" t="e" vm="3">
        <v>#VALUE!</v>
      </c>
      <c r="C7" s="3"/>
      <c r="D7" s="105"/>
      <c r="E7" s="105"/>
      <c r="F7" s="25" t="e" vm="3">
        <v>#VALUE!</v>
      </c>
      <c r="H7" s="25"/>
      <c r="I7" s="25"/>
      <c r="J7" s="25"/>
      <c r="K7" s="87" cm="1">
        <f t="array" ref="K7">_FV(F7,"Preço")</f>
        <v>129650.03</v>
      </c>
      <c r="L7" s="94"/>
    </row>
    <row r="10" spans="2:12" s="88" customFormat="1" ht="21" x14ac:dyDescent="0.35">
      <c r="B10" s="106"/>
      <c r="C10" s="106"/>
      <c r="D10" s="106"/>
      <c r="E10" s="106"/>
      <c r="F10" s="106"/>
      <c r="G10" s="106"/>
    </row>
    <row r="18" spans="1:19" ht="15.75" thickBot="1" x14ac:dyDescent="0.3">
      <c r="C18" s="3"/>
      <c r="D18" s="3"/>
    </row>
    <row r="19" spans="1:19" ht="15.75" thickTop="1" x14ac:dyDescent="0.25">
      <c r="B19" s="107" t="str">
        <f>B2</f>
        <v>ELET6</v>
      </c>
      <c r="C19" s="102"/>
      <c r="D19" s="103"/>
      <c r="E19" s="107" t="str">
        <f>B3</f>
        <v>ITSA4</v>
      </c>
      <c r="F19" s="102"/>
      <c r="G19" s="103"/>
      <c r="H19" s="101" t="str">
        <f>B4</f>
        <v>RENT3</v>
      </c>
      <c r="I19" s="102"/>
      <c r="J19" s="103"/>
      <c r="K19" s="101" t="str">
        <f>B5</f>
        <v>LWSA3</v>
      </c>
      <c r="L19" s="102"/>
      <c r="M19" s="103"/>
      <c r="N19" s="107" t="str">
        <f>B6</f>
        <v>BRFS3</v>
      </c>
      <c r="O19" s="102"/>
      <c r="P19" s="103"/>
      <c r="Q19" s="101" t="e" vm="3">
        <f>F7</f>
        <v>#VALUE!</v>
      </c>
      <c r="R19" s="102"/>
      <c r="S19" s="103"/>
    </row>
    <row r="20" spans="1:19" ht="15.75" thickBot="1" x14ac:dyDescent="0.3">
      <c r="B20" s="89" t="e" cm="1" vm="4">
        <f t="array" aca="1" ref="B20" ca="1">_xlfn.STOCKHISTORY(F2,C5,D5)</f>
        <v>#VALUE!</v>
      </c>
      <c r="C20" s="90"/>
      <c r="D20" s="91"/>
      <c r="E20" s="89" t="e" cm="1" vm="4">
        <f t="array" aca="1" ref="E20" ca="1">_xlfn.STOCKHISTORY(F3,C5,D5)</f>
        <v>#VALUE!</v>
      </c>
      <c r="F20" s="90"/>
      <c r="G20" s="91"/>
      <c r="H20" s="89" t="e" cm="1" vm="4">
        <f t="array" aca="1" ref="H20" ca="1">_xlfn.STOCKHISTORY(F4,C5,D5)</f>
        <v>#VALUE!</v>
      </c>
      <c r="I20" s="90"/>
      <c r="J20" s="91"/>
      <c r="K20" s="89" t="e" cm="1" vm="4">
        <f t="array" aca="1" ref="K20" ca="1">_xlfn.STOCKHISTORY(F5,C5,D5)</f>
        <v>#VALUE!</v>
      </c>
      <c r="L20" s="90"/>
      <c r="M20" s="91"/>
      <c r="N20" s="89" t="e" cm="1" vm="4">
        <f t="array" aca="1" ref="N20" ca="1">_xlfn.STOCKHISTORY(F6,C5,D5)</f>
        <v>#VALUE!</v>
      </c>
      <c r="O20" s="90"/>
      <c r="P20" s="91"/>
      <c r="Q20" s="89" t="e" cm="1" vm="4">
        <f t="array" aca="1" ref="Q20" ca="1">_xlfn.STOCKHISTORY(F7,C5,D5)</f>
        <v>#VALUE!</v>
      </c>
      <c r="R20" s="90"/>
      <c r="S20" s="91"/>
    </row>
    <row r="21" spans="1:19" ht="15.75" thickTop="1" x14ac:dyDescent="0.25">
      <c r="A21">
        <v>1</v>
      </c>
      <c r="B21" s="98">
        <v>45748</v>
      </c>
      <c r="C21">
        <v>44.38</v>
      </c>
      <c r="E21" s="98">
        <v>45748</v>
      </c>
      <c r="F21">
        <v>9.44</v>
      </c>
      <c r="H21" s="98">
        <v>45748</v>
      </c>
      <c r="I21">
        <v>35.1</v>
      </c>
      <c r="K21" s="98">
        <v>45748</v>
      </c>
      <c r="L21">
        <v>2.71</v>
      </c>
      <c r="N21" s="98">
        <v>45748</v>
      </c>
      <c r="O21">
        <v>20.14</v>
      </c>
      <c r="R21" s="92"/>
    </row>
    <row r="22" spans="1:19" x14ac:dyDescent="0.25">
      <c r="A22">
        <v>2</v>
      </c>
      <c r="B22" s="98">
        <v>45749</v>
      </c>
      <c r="C22">
        <v>44.32</v>
      </c>
      <c r="E22" s="98">
        <v>45749</v>
      </c>
      <c r="F22">
        <v>9.4499999999999993</v>
      </c>
      <c r="H22" s="98">
        <v>45749</v>
      </c>
      <c r="I22">
        <v>36.450000000000003</v>
      </c>
      <c r="K22" s="98">
        <v>45749</v>
      </c>
      <c r="L22">
        <v>2.71</v>
      </c>
      <c r="N22" s="98">
        <v>45749</v>
      </c>
      <c r="O22">
        <v>19.8</v>
      </c>
      <c r="R22" s="92"/>
    </row>
    <row r="23" spans="1:19" x14ac:dyDescent="0.25">
      <c r="A23">
        <v>3</v>
      </c>
      <c r="B23" s="98">
        <v>45750</v>
      </c>
      <c r="C23">
        <v>44.8</v>
      </c>
      <c r="E23" s="98">
        <v>45750</v>
      </c>
      <c r="F23">
        <v>9.6199999999999992</v>
      </c>
      <c r="H23" s="98">
        <v>45750</v>
      </c>
      <c r="I23">
        <v>37.24</v>
      </c>
      <c r="K23" s="98">
        <v>45750</v>
      </c>
      <c r="L23">
        <v>2.73</v>
      </c>
      <c r="N23" s="98">
        <v>45750</v>
      </c>
      <c r="O23">
        <v>19.64</v>
      </c>
      <c r="R23" s="92"/>
    </row>
    <row r="24" spans="1:19" x14ac:dyDescent="0.25">
      <c r="A24">
        <v>4</v>
      </c>
      <c r="B24" s="98">
        <v>45751</v>
      </c>
      <c r="C24">
        <v>44</v>
      </c>
      <c r="E24" s="98">
        <v>45751</v>
      </c>
      <c r="F24">
        <v>9.34</v>
      </c>
      <c r="H24" s="98">
        <v>45751</v>
      </c>
      <c r="I24">
        <v>36.1</v>
      </c>
      <c r="K24" s="98">
        <v>45751</v>
      </c>
      <c r="L24">
        <v>2.58</v>
      </c>
      <c r="N24" s="98">
        <v>45751</v>
      </c>
      <c r="O24">
        <v>19.25</v>
      </c>
      <c r="R24" s="92"/>
    </row>
    <row r="25" spans="1:19" x14ac:dyDescent="0.25">
      <c r="A25">
        <v>5</v>
      </c>
      <c r="B25" s="98">
        <v>45754</v>
      </c>
      <c r="C25">
        <v>43.82</v>
      </c>
      <c r="E25" s="98">
        <v>45754</v>
      </c>
      <c r="F25">
        <v>9.4</v>
      </c>
      <c r="H25" s="98">
        <v>45754</v>
      </c>
      <c r="I25">
        <v>35.81</v>
      </c>
      <c r="K25" s="98">
        <v>45754</v>
      </c>
      <c r="L25">
        <v>2.62</v>
      </c>
      <c r="N25" s="98">
        <v>45754</v>
      </c>
      <c r="O25">
        <v>19.2</v>
      </c>
      <c r="R25" s="92"/>
    </row>
    <row r="26" spans="1:19" x14ac:dyDescent="0.25">
      <c r="A26">
        <v>6</v>
      </c>
      <c r="B26" s="98">
        <v>45755</v>
      </c>
      <c r="C26">
        <v>43.86</v>
      </c>
      <c r="E26" s="98">
        <v>45755</v>
      </c>
      <c r="F26">
        <v>9.3800000000000008</v>
      </c>
      <c r="H26" s="98">
        <v>45755</v>
      </c>
      <c r="I26">
        <v>35.700000000000003</v>
      </c>
      <c r="K26" s="98">
        <v>45755</v>
      </c>
      <c r="L26">
        <v>2.69</v>
      </c>
      <c r="N26" s="98">
        <v>45755</v>
      </c>
      <c r="O26">
        <v>19.059999999999999</v>
      </c>
      <c r="R26" s="92"/>
    </row>
    <row r="27" spans="1:19" x14ac:dyDescent="0.25">
      <c r="A27">
        <v>7</v>
      </c>
      <c r="B27" s="98">
        <v>45756</v>
      </c>
      <c r="C27">
        <v>44.63</v>
      </c>
      <c r="E27" s="98">
        <v>45756</v>
      </c>
      <c r="F27">
        <v>9.6</v>
      </c>
      <c r="H27" s="98">
        <v>45756</v>
      </c>
      <c r="I27">
        <v>36.97</v>
      </c>
      <c r="K27" s="98">
        <v>45756</v>
      </c>
      <c r="L27">
        <v>2.84</v>
      </c>
      <c r="N27" s="98">
        <v>45756</v>
      </c>
      <c r="O27">
        <v>20.56</v>
      </c>
      <c r="R27" s="92"/>
    </row>
    <row r="28" spans="1:19" x14ac:dyDescent="0.25">
      <c r="A28">
        <v>8</v>
      </c>
      <c r="B28" s="98">
        <v>45757</v>
      </c>
      <c r="C28">
        <v>45.13</v>
      </c>
      <c r="E28" s="98">
        <v>45757</v>
      </c>
      <c r="F28">
        <v>9.5500000000000007</v>
      </c>
      <c r="H28" s="98">
        <v>45757</v>
      </c>
      <c r="I28">
        <v>37.4</v>
      </c>
      <c r="K28" s="98">
        <v>45757</v>
      </c>
      <c r="L28">
        <v>2.97</v>
      </c>
      <c r="N28" s="98">
        <v>45757</v>
      </c>
      <c r="O28">
        <v>20.350000000000001</v>
      </c>
      <c r="R28" s="92"/>
    </row>
    <row r="29" spans="1:19" x14ac:dyDescent="0.25">
      <c r="A29">
        <v>9</v>
      </c>
      <c r="B29" s="98">
        <v>45758</v>
      </c>
      <c r="C29">
        <v>44.84</v>
      </c>
      <c r="E29" s="98">
        <v>45758</v>
      </c>
      <c r="F29">
        <v>9.65</v>
      </c>
      <c r="H29" s="98">
        <v>45758</v>
      </c>
      <c r="I29">
        <v>38.57</v>
      </c>
      <c r="K29" s="98">
        <v>45758</v>
      </c>
      <c r="L29">
        <v>2.94</v>
      </c>
      <c r="N29" s="98">
        <v>45758</v>
      </c>
      <c r="O29">
        <v>20.54</v>
      </c>
      <c r="R29" s="92"/>
    </row>
    <row r="30" spans="1:19" x14ac:dyDescent="0.25">
      <c r="A30">
        <v>10</v>
      </c>
      <c r="B30" s="98">
        <v>45761</v>
      </c>
      <c r="C30">
        <v>45.56</v>
      </c>
      <c r="E30" s="98">
        <v>45761</v>
      </c>
      <c r="F30">
        <v>9.7799999999999994</v>
      </c>
      <c r="H30" s="98">
        <v>45761</v>
      </c>
      <c r="I30">
        <v>39.26</v>
      </c>
      <c r="K30" s="98">
        <v>45761</v>
      </c>
      <c r="L30">
        <v>2.99</v>
      </c>
      <c r="N30" s="98">
        <v>45761</v>
      </c>
      <c r="O30">
        <v>20.41</v>
      </c>
      <c r="R30" s="92"/>
    </row>
    <row r="31" spans="1:19" x14ac:dyDescent="0.25">
      <c r="A31">
        <v>11</v>
      </c>
      <c r="B31" s="98">
        <v>45762</v>
      </c>
      <c r="C31">
        <v>45.26</v>
      </c>
      <c r="E31" s="98">
        <v>45762</v>
      </c>
      <c r="F31">
        <v>9.91</v>
      </c>
      <c r="H31" s="98">
        <v>45762</v>
      </c>
      <c r="I31">
        <v>39.4</v>
      </c>
      <c r="K31" s="98">
        <v>45762</v>
      </c>
      <c r="L31">
        <v>3.02</v>
      </c>
      <c r="N31" s="98">
        <v>45762</v>
      </c>
      <c r="O31">
        <v>20.67</v>
      </c>
      <c r="R31" s="92"/>
    </row>
    <row r="32" spans="1:19" x14ac:dyDescent="0.25">
      <c r="A32">
        <v>12</v>
      </c>
      <c r="B32" s="98">
        <v>45763</v>
      </c>
      <c r="C32">
        <v>44.36</v>
      </c>
      <c r="E32" s="98">
        <v>45763</v>
      </c>
      <c r="F32">
        <v>9.89</v>
      </c>
      <c r="H32" s="98">
        <v>45763</v>
      </c>
      <c r="I32">
        <v>38.75</v>
      </c>
      <c r="K32" s="98">
        <v>45763</v>
      </c>
      <c r="L32">
        <v>3.03</v>
      </c>
      <c r="N32" s="98">
        <v>45763</v>
      </c>
      <c r="O32">
        <v>20.68</v>
      </c>
      <c r="R32" s="92"/>
    </row>
    <row r="33" spans="1:18" x14ac:dyDescent="0.25">
      <c r="A33">
        <v>13</v>
      </c>
      <c r="B33" s="98">
        <v>45764</v>
      </c>
      <c r="C33">
        <v>45.6</v>
      </c>
      <c r="E33" s="98">
        <v>45764</v>
      </c>
      <c r="F33">
        <v>9.9499999999999993</v>
      </c>
      <c r="H33" s="98">
        <v>45764</v>
      </c>
      <c r="I33">
        <v>40.25</v>
      </c>
      <c r="K33" s="98">
        <v>45764</v>
      </c>
      <c r="L33">
        <v>3.5</v>
      </c>
      <c r="N33" s="98">
        <v>45764</v>
      </c>
      <c r="O33">
        <v>21.15</v>
      </c>
      <c r="R33" s="92"/>
    </row>
    <row r="34" spans="1:18" x14ac:dyDescent="0.25">
      <c r="A34">
        <v>14</v>
      </c>
      <c r="B34" s="98">
        <v>45769</v>
      </c>
      <c r="C34">
        <v>45.38</v>
      </c>
      <c r="E34" s="98">
        <v>45769</v>
      </c>
      <c r="F34">
        <v>10.17</v>
      </c>
      <c r="H34" s="98">
        <v>45769</v>
      </c>
      <c r="I34">
        <v>39.15</v>
      </c>
      <c r="K34" s="98">
        <v>45769</v>
      </c>
      <c r="L34">
        <v>3.52</v>
      </c>
      <c r="N34" s="98">
        <v>45769</v>
      </c>
      <c r="O34">
        <v>21.78</v>
      </c>
      <c r="R34" s="92"/>
    </row>
    <row r="35" spans="1:18" x14ac:dyDescent="0.25">
      <c r="A35">
        <v>15</v>
      </c>
      <c r="B35" s="98">
        <v>45770</v>
      </c>
      <c r="C35">
        <v>46.05</v>
      </c>
      <c r="E35" s="98">
        <v>45770</v>
      </c>
      <c r="F35">
        <v>10.34</v>
      </c>
      <c r="H35" s="98">
        <v>45770</v>
      </c>
      <c r="I35">
        <v>40.36</v>
      </c>
      <c r="K35" s="98">
        <v>45770</v>
      </c>
      <c r="L35">
        <v>3.71</v>
      </c>
      <c r="N35" s="98">
        <v>45770</v>
      </c>
      <c r="O35">
        <v>21.49</v>
      </c>
      <c r="R35" s="92"/>
    </row>
    <row r="36" spans="1:18" x14ac:dyDescent="0.25">
      <c r="A36">
        <v>16</v>
      </c>
      <c r="B36" s="98">
        <v>45771</v>
      </c>
      <c r="C36">
        <v>47.39</v>
      </c>
      <c r="E36" s="98">
        <v>45771</v>
      </c>
      <c r="F36">
        <v>10.56</v>
      </c>
      <c r="H36" s="98">
        <v>45771</v>
      </c>
      <c r="I36">
        <v>41.6</v>
      </c>
      <c r="K36" s="98">
        <v>45771</v>
      </c>
      <c r="L36">
        <v>3.79</v>
      </c>
      <c r="N36" s="98">
        <v>45771</v>
      </c>
      <c r="O36">
        <v>22.01</v>
      </c>
      <c r="R36" s="92"/>
    </row>
    <row r="37" spans="1:18" x14ac:dyDescent="0.25">
      <c r="A37">
        <v>17</v>
      </c>
      <c r="B37" s="98">
        <v>45772</v>
      </c>
      <c r="C37">
        <v>47.19</v>
      </c>
      <c r="E37" s="98">
        <v>45772</v>
      </c>
      <c r="F37">
        <v>10.57</v>
      </c>
      <c r="H37" s="98">
        <v>45772</v>
      </c>
      <c r="I37">
        <v>42.81</v>
      </c>
      <c r="K37" s="98">
        <v>45772</v>
      </c>
      <c r="L37">
        <v>3.89</v>
      </c>
      <c r="N37" s="98">
        <v>45772</v>
      </c>
      <c r="O37">
        <v>22.9</v>
      </c>
      <c r="R37" s="92"/>
    </row>
    <row r="38" spans="1:18" x14ac:dyDescent="0.25">
      <c r="A38">
        <v>18</v>
      </c>
      <c r="B38" s="98">
        <v>45775</v>
      </c>
      <c r="C38">
        <v>47.41</v>
      </c>
      <c r="E38" s="98">
        <v>45775</v>
      </c>
      <c r="F38">
        <v>10.63</v>
      </c>
      <c r="H38" s="98">
        <v>45775</v>
      </c>
      <c r="I38">
        <v>43.06</v>
      </c>
      <c r="K38" s="98">
        <v>45775</v>
      </c>
      <c r="L38">
        <v>3.76</v>
      </c>
      <c r="N38" s="98">
        <v>45775</v>
      </c>
      <c r="O38">
        <v>22.7</v>
      </c>
      <c r="R38" s="92"/>
    </row>
    <row r="39" spans="1:18" x14ac:dyDescent="0.25">
      <c r="A39">
        <v>19</v>
      </c>
      <c r="B39" s="98">
        <v>45776</v>
      </c>
      <c r="C39">
        <v>47.65</v>
      </c>
      <c r="E39" s="98">
        <v>45776</v>
      </c>
      <c r="F39">
        <v>10.63</v>
      </c>
      <c r="H39" s="98">
        <v>45776</v>
      </c>
      <c r="I39">
        <v>43.18</v>
      </c>
      <c r="K39" s="98">
        <v>45776</v>
      </c>
      <c r="L39">
        <v>3.67</v>
      </c>
      <c r="N39" s="98">
        <v>45776</v>
      </c>
      <c r="O39">
        <v>22.75</v>
      </c>
      <c r="R39" s="92"/>
    </row>
    <row r="40" spans="1:18" x14ac:dyDescent="0.25">
      <c r="A40">
        <v>20</v>
      </c>
      <c r="B40" s="98">
        <v>45777</v>
      </c>
      <c r="C40">
        <v>48.23</v>
      </c>
      <c r="E40" s="98">
        <v>45777</v>
      </c>
      <c r="F40">
        <v>10.7</v>
      </c>
      <c r="H40" s="98">
        <v>45777</v>
      </c>
      <c r="I40">
        <v>42.96</v>
      </c>
      <c r="K40" s="98">
        <v>45777</v>
      </c>
      <c r="L40">
        <v>3.61</v>
      </c>
      <c r="N40" s="98">
        <v>45777</v>
      </c>
      <c r="O40">
        <v>22.7</v>
      </c>
      <c r="R40" s="92"/>
    </row>
    <row r="41" spans="1:18" x14ac:dyDescent="0.25">
      <c r="A41">
        <v>21</v>
      </c>
      <c r="B41" s="98">
        <v>45779</v>
      </c>
      <c r="C41">
        <v>47.97</v>
      </c>
      <c r="E41" s="98">
        <v>45779</v>
      </c>
      <c r="F41">
        <v>10.53</v>
      </c>
      <c r="H41" s="98">
        <v>45779</v>
      </c>
      <c r="I41">
        <v>43.1</v>
      </c>
      <c r="K41" s="98">
        <v>45779</v>
      </c>
      <c r="L41">
        <v>3.6</v>
      </c>
      <c r="N41" s="98">
        <v>45779</v>
      </c>
      <c r="O41">
        <v>22.46</v>
      </c>
      <c r="R41" s="92"/>
    </row>
    <row r="42" spans="1:18" x14ac:dyDescent="0.25">
      <c r="A42">
        <v>22</v>
      </c>
      <c r="B42" s="98">
        <v>45782</v>
      </c>
      <c r="C42">
        <v>47.19</v>
      </c>
      <c r="E42" s="98">
        <v>45782</v>
      </c>
      <c r="F42">
        <v>10.48</v>
      </c>
      <c r="H42" s="98">
        <v>45782</v>
      </c>
      <c r="I42">
        <v>43.06</v>
      </c>
      <c r="K42" s="98">
        <v>45782</v>
      </c>
      <c r="L42">
        <v>3.51</v>
      </c>
      <c r="N42" s="98">
        <v>45782</v>
      </c>
      <c r="O42">
        <v>21.44</v>
      </c>
      <c r="R42" s="92"/>
    </row>
    <row r="43" spans="1:18" x14ac:dyDescent="0.25">
      <c r="A43">
        <v>23</v>
      </c>
      <c r="B43" s="98">
        <v>45783</v>
      </c>
      <c r="C43">
        <v>47.25</v>
      </c>
      <c r="E43" s="98">
        <v>45783</v>
      </c>
      <c r="F43">
        <v>10.45</v>
      </c>
      <c r="H43" s="98">
        <v>45783</v>
      </c>
      <c r="I43">
        <v>42</v>
      </c>
      <c r="K43" s="98">
        <v>45783</v>
      </c>
      <c r="L43">
        <v>3.5</v>
      </c>
      <c r="N43" s="98">
        <v>45783</v>
      </c>
      <c r="O43">
        <v>20.350000000000001</v>
      </c>
      <c r="R43" s="92"/>
    </row>
    <row r="44" spans="1:18" x14ac:dyDescent="0.25">
      <c r="A44">
        <v>24</v>
      </c>
      <c r="B44" s="98">
        <v>45784</v>
      </c>
      <c r="C44">
        <v>46.97</v>
      </c>
      <c r="E44" s="98">
        <v>45784</v>
      </c>
      <c r="F44">
        <v>10.54</v>
      </c>
      <c r="H44" s="98">
        <v>45784</v>
      </c>
      <c r="I44">
        <v>42.09</v>
      </c>
      <c r="K44" s="98">
        <v>45784</v>
      </c>
      <c r="L44">
        <v>3.45</v>
      </c>
      <c r="N44" s="98">
        <v>45784</v>
      </c>
      <c r="O44">
        <v>20.260000000000002</v>
      </c>
      <c r="R44" s="92"/>
    </row>
    <row r="45" spans="1:18" x14ac:dyDescent="0.25">
      <c r="A45">
        <v>25</v>
      </c>
      <c r="B45" s="98">
        <v>45785</v>
      </c>
      <c r="C45">
        <v>47.58</v>
      </c>
      <c r="E45" s="98">
        <v>45785</v>
      </c>
      <c r="F45">
        <v>10.6</v>
      </c>
      <c r="H45" s="98">
        <v>45785</v>
      </c>
      <c r="I45">
        <v>43.9</v>
      </c>
      <c r="K45" s="98">
        <v>45785</v>
      </c>
      <c r="L45">
        <v>3.57</v>
      </c>
      <c r="N45" s="98">
        <v>45785</v>
      </c>
      <c r="O45">
        <v>20.39</v>
      </c>
      <c r="R45" s="92"/>
    </row>
    <row r="46" spans="1:18" x14ac:dyDescent="0.25">
      <c r="A46">
        <v>26</v>
      </c>
      <c r="B46" s="98">
        <v>45786</v>
      </c>
      <c r="C46">
        <v>47.91</v>
      </c>
      <c r="E46" s="98">
        <v>45786</v>
      </c>
      <c r="F46">
        <v>11.05</v>
      </c>
      <c r="H46" s="98">
        <v>45786</v>
      </c>
      <c r="I46">
        <v>41</v>
      </c>
      <c r="K46" s="98">
        <v>45786</v>
      </c>
      <c r="L46">
        <v>3.53</v>
      </c>
      <c r="N46" s="98">
        <v>45786</v>
      </c>
      <c r="O46">
        <v>19.2</v>
      </c>
      <c r="R46" s="92"/>
    </row>
    <row r="47" spans="1:18" x14ac:dyDescent="0.25">
      <c r="A47">
        <v>27</v>
      </c>
      <c r="B47" s="98">
        <v>45789</v>
      </c>
      <c r="C47">
        <v>47.52</v>
      </c>
      <c r="E47" s="98">
        <v>45789</v>
      </c>
      <c r="F47">
        <v>10.8</v>
      </c>
      <c r="H47" s="98">
        <v>45789</v>
      </c>
      <c r="I47">
        <v>41.5</v>
      </c>
      <c r="K47" s="98">
        <v>45789</v>
      </c>
      <c r="L47">
        <v>3.34</v>
      </c>
      <c r="N47" s="98">
        <v>45789</v>
      </c>
      <c r="O47">
        <v>19.71</v>
      </c>
      <c r="R47" s="92"/>
    </row>
    <row r="48" spans="1:18" x14ac:dyDescent="0.25">
      <c r="A48">
        <v>28</v>
      </c>
      <c r="B48" s="98">
        <v>45790</v>
      </c>
      <c r="C48">
        <v>47.81</v>
      </c>
      <c r="E48" s="98">
        <v>45790</v>
      </c>
      <c r="F48">
        <v>10.97</v>
      </c>
      <c r="H48" s="98">
        <v>45790</v>
      </c>
      <c r="I48">
        <v>41.74</v>
      </c>
      <c r="K48" s="98">
        <v>45790</v>
      </c>
      <c r="L48">
        <v>3.6</v>
      </c>
      <c r="N48" s="98">
        <v>45790</v>
      </c>
      <c r="O48">
        <v>20.2</v>
      </c>
      <c r="R48" s="92"/>
    </row>
    <row r="49" spans="1:18" x14ac:dyDescent="0.25">
      <c r="A49">
        <v>29</v>
      </c>
      <c r="B49" s="98">
        <v>45791</v>
      </c>
      <c r="C49">
        <v>47.63</v>
      </c>
      <c r="E49" s="98">
        <v>45791</v>
      </c>
      <c r="F49">
        <v>11</v>
      </c>
      <c r="H49" s="98">
        <v>45791</v>
      </c>
      <c r="I49">
        <v>39.71</v>
      </c>
      <c r="K49" s="98">
        <v>45791</v>
      </c>
      <c r="L49">
        <v>3.61</v>
      </c>
      <c r="N49" s="98">
        <v>45791</v>
      </c>
      <c r="O49">
        <v>19.68</v>
      </c>
      <c r="R49" s="92"/>
    </row>
    <row r="50" spans="1:18" x14ac:dyDescent="0.25">
      <c r="A50">
        <v>30</v>
      </c>
      <c r="B50" s="98">
        <v>45792</v>
      </c>
      <c r="C50">
        <v>46.14</v>
      </c>
      <c r="E50" s="98">
        <v>45792</v>
      </c>
      <c r="F50">
        <v>11.14</v>
      </c>
      <c r="H50" s="98">
        <v>45792</v>
      </c>
      <c r="I50">
        <v>40.75</v>
      </c>
      <c r="K50" s="98">
        <v>45792</v>
      </c>
      <c r="L50">
        <v>3.66</v>
      </c>
      <c r="N50" s="98">
        <v>45792</v>
      </c>
      <c r="O50">
        <v>20.62</v>
      </c>
      <c r="R50" s="92"/>
    </row>
    <row r="51" spans="1:18" x14ac:dyDescent="0.25">
      <c r="A51">
        <v>31</v>
      </c>
      <c r="B51" s="98">
        <v>45793</v>
      </c>
      <c r="C51">
        <v>46.35</v>
      </c>
      <c r="E51" s="98">
        <v>45793</v>
      </c>
      <c r="F51">
        <v>11.22</v>
      </c>
      <c r="H51" s="98">
        <v>45793</v>
      </c>
      <c r="I51">
        <v>41.84</v>
      </c>
      <c r="K51" s="98">
        <v>45793</v>
      </c>
      <c r="L51">
        <v>3.69</v>
      </c>
      <c r="N51" s="98">
        <v>45793</v>
      </c>
      <c r="O51">
        <v>20.78</v>
      </c>
      <c r="R51" s="92"/>
    </row>
    <row r="52" spans="1:18" x14ac:dyDescent="0.25">
      <c r="A52">
        <v>32</v>
      </c>
      <c r="B52" s="98">
        <v>45796</v>
      </c>
      <c r="C52">
        <v>46.84</v>
      </c>
      <c r="E52" s="98">
        <v>45796</v>
      </c>
      <c r="F52">
        <v>11.34</v>
      </c>
      <c r="H52" s="98">
        <v>45796</v>
      </c>
      <c r="I52">
        <v>42.1</v>
      </c>
      <c r="K52" s="98">
        <v>45796</v>
      </c>
      <c r="L52">
        <v>3.69</v>
      </c>
      <c r="N52" s="98">
        <v>45796</v>
      </c>
      <c r="O52">
        <v>20.5</v>
      </c>
      <c r="R52" s="92"/>
    </row>
    <row r="53" spans="1:18" x14ac:dyDescent="0.25">
      <c r="A53">
        <v>33</v>
      </c>
      <c r="B53" s="98">
        <v>45797</v>
      </c>
      <c r="C53">
        <v>46.63</v>
      </c>
      <c r="E53" s="98">
        <v>45797</v>
      </c>
      <c r="F53">
        <v>11.36</v>
      </c>
      <c r="H53" s="98">
        <v>45797</v>
      </c>
      <c r="I53">
        <v>41.7</v>
      </c>
      <c r="K53" s="98">
        <v>45797</v>
      </c>
      <c r="L53">
        <v>3.84</v>
      </c>
      <c r="N53" s="98">
        <v>45797</v>
      </c>
      <c r="O53">
        <v>21</v>
      </c>
      <c r="R53" s="92"/>
    </row>
    <row r="54" spans="1:18" x14ac:dyDescent="0.25">
      <c r="A54">
        <v>34</v>
      </c>
      <c r="B54" s="98">
        <v>45798</v>
      </c>
      <c r="C54">
        <v>46.17</v>
      </c>
      <c r="E54" s="98">
        <v>45798</v>
      </c>
      <c r="F54">
        <v>11.19</v>
      </c>
      <c r="H54" s="98">
        <v>45798</v>
      </c>
      <c r="I54">
        <v>40.36</v>
      </c>
      <c r="K54" s="98">
        <v>45798</v>
      </c>
      <c r="L54">
        <v>3.77</v>
      </c>
      <c r="N54" s="98">
        <v>45798</v>
      </c>
      <c r="O54">
        <v>21.04</v>
      </c>
      <c r="R54" s="92"/>
    </row>
    <row r="55" spans="1:18" x14ac:dyDescent="0.25">
      <c r="A55">
        <v>35</v>
      </c>
      <c r="B55" s="98">
        <v>45799</v>
      </c>
      <c r="C55">
        <v>46.14</v>
      </c>
      <c r="E55" s="98">
        <v>45799</v>
      </c>
      <c r="F55">
        <v>11.05</v>
      </c>
      <c r="H55" s="98">
        <v>45799</v>
      </c>
      <c r="I55">
        <v>40.56</v>
      </c>
      <c r="K55" s="98">
        <v>45799</v>
      </c>
      <c r="L55">
        <v>3.85</v>
      </c>
      <c r="N55" s="98">
        <v>45799</v>
      </c>
      <c r="O55">
        <v>21.42</v>
      </c>
      <c r="R55" s="92"/>
    </row>
    <row r="56" spans="1:18" x14ac:dyDescent="0.25">
      <c r="A56">
        <v>36</v>
      </c>
      <c r="B56" s="98">
        <v>45800</v>
      </c>
      <c r="C56">
        <v>46.53</v>
      </c>
      <c r="E56" s="98">
        <v>45800</v>
      </c>
      <c r="F56">
        <v>11.14</v>
      </c>
      <c r="H56" s="98">
        <v>45800</v>
      </c>
      <c r="I56">
        <v>40.590000000000003</v>
      </c>
      <c r="K56" s="98">
        <v>45800</v>
      </c>
      <c r="L56">
        <v>3.82</v>
      </c>
      <c r="N56" s="98">
        <v>45800</v>
      </c>
      <c r="O56">
        <v>21.42</v>
      </c>
      <c r="R56" s="92"/>
    </row>
    <row r="57" spans="1:18" x14ac:dyDescent="0.25">
      <c r="A57">
        <v>37</v>
      </c>
      <c r="B57" s="98">
        <v>45803</v>
      </c>
      <c r="C57">
        <v>46.66</v>
      </c>
      <c r="E57" s="98">
        <v>45803</v>
      </c>
      <c r="F57">
        <v>11.19</v>
      </c>
      <c r="H57" s="98">
        <v>45803</v>
      </c>
      <c r="I57">
        <v>40.85</v>
      </c>
      <c r="K57" s="98">
        <v>45803</v>
      </c>
      <c r="L57">
        <v>3.85</v>
      </c>
      <c r="N57" s="98">
        <v>45803</v>
      </c>
      <c r="O57">
        <v>21.31</v>
      </c>
      <c r="R57" s="92"/>
    </row>
    <row r="58" spans="1:18" x14ac:dyDescent="0.25">
      <c r="A58">
        <v>38</v>
      </c>
      <c r="B58" s="98">
        <v>45804</v>
      </c>
      <c r="C58">
        <v>47.18</v>
      </c>
      <c r="E58" s="98">
        <v>45804</v>
      </c>
      <c r="F58">
        <v>11.29</v>
      </c>
      <c r="H58" s="98">
        <v>45804</v>
      </c>
      <c r="I58">
        <v>42.65</v>
      </c>
      <c r="K58" s="98">
        <v>45804</v>
      </c>
      <c r="L58">
        <v>3.85</v>
      </c>
      <c r="N58" s="98">
        <v>45804</v>
      </c>
      <c r="O58">
        <v>20.56</v>
      </c>
      <c r="R58" s="92"/>
    </row>
    <row r="59" spans="1:18" x14ac:dyDescent="0.25">
      <c r="A59">
        <v>39</v>
      </c>
      <c r="B59" s="98">
        <v>45805</v>
      </c>
      <c r="C59">
        <v>46.68</v>
      </c>
      <c r="E59" s="98">
        <v>45805</v>
      </c>
      <c r="F59">
        <v>11.17</v>
      </c>
      <c r="H59" s="98">
        <v>45805</v>
      </c>
      <c r="I59">
        <v>43.32</v>
      </c>
      <c r="K59" s="98">
        <v>45805</v>
      </c>
      <c r="L59">
        <v>3.78</v>
      </c>
      <c r="N59" s="98">
        <v>45805</v>
      </c>
      <c r="O59">
        <v>20.39</v>
      </c>
      <c r="R59" s="92"/>
    </row>
    <row r="60" spans="1:18" x14ac:dyDescent="0.25">
      <c r="A60">
        <v>40</v>
      </c>
      <c r="B60" s="98">
        <v>45806</v>
      </c>
      <c r="C60">
        <v>47.34</v>
      </c>
      <c r="E60" s="98">
        <v>45806</v>
      </c>
      <c r="F60">
        <v>11.09</v>
      </c>
      <c r="H60" s="98">
        <v>45806</v>
      </c>
      <c r="I60">
        <v>43.44</v>
      </c>
      <c r="K60" s="98">
        <v>45806</v>
      </c>
      <c r="L60">
        <v>3.71</v>
      </c>
      <c r="N60" s="98">
        <v>45806</v>
      </c>
      <c r="O60">
        <v>20.56</v>
      </c>
      <c r="R60" s="92"/>
    </row>
    <row r="61" spans="1:18" x14ac:dyDescent="0.25">
      <c r="A61">
        <v>41</v>
      </c>
      <c r="B61" s="98">
        <v>45807</v>
      </c>
      <c r="C61">
        <v>46.97</v>
      </c>
      <c r="E61" s="98">
        <v>45807</v>
      </c>
      <c r="F61">
        <v>11.07</v>
      </c>
      <c r="H61" s="98">
        <v>45807</v>
      </c>
      <c r="I61">
        <v>42.96</v>
      </c>
      <c r="K61" s="98">
        <v>45807</v>
      </c>
      <c r="L61">
        <v>3.76</v>
      </c>
      <c r="N61" s="98">
        <v>45807</v>
      </c>
      <c r="O61">
        <v>20.3</v>
      </c>
      <c r="R61" s="92"/>
    </row>
    <row r="62" spans="1:18" x14ac:dyDescent="0.25">
      <c r="A62">
        <v>42</v>
      </c>
      <c r="B62" s="98">
        <v>45810</v>
      </c>
      <c r="C62">
        <v>46.6</v>
      </c>
      <c r="E62" s="98">
        <v>45810</v>
      </c>
      <c r="F62">
        <v>11</v>
      </c>
      <c r="H62" s="98">
        <v>45810</v>
      </c>
      <c r="I62">
        <v>43.31</v>
      </c>
      <c r="K62" s="98">
        <v>45810</v>
      </c>
      <c r="L62">
        <v>3.74</v>
      </c>
      <c r="N62" s="98">
        <v>45810</v>
      </c>
      <c r="O62">
        <v>20.5</v>
      </c>
      <c r="R62" s="92"/>
    </row>
    <row r="63" spans="1:18" x14ac:dyDescent="0.25">
      <c r="A63">
        <v>43</v>
      </c>
      <c r="B63" s="98">
        <v>45811</v>
      </c>
      <c r="C63">
        <v>46.79</v>
      </c>
      <c r="E63" s="98">
        <v>45811</v>
      </c>
      <c r="F63">
        <v>10.98</v>
      </c>
      <c r="H63" s="98">
        <v>45811</v>
      </c>
      <c r="I63">
        <v>43.12</v>
      </c>
      <c r="K63" s="98">
        <v>45811</v>
      </c>
      <c r="L63">
        <v>3.94</v>
      </c>
      <c r="N63" s="98">
        <v>45811</v>
      </c>
      <c r="O63">
        <v>20.5</v>
      </c>
      <c r="R63" s="92"/>
    </row>
    <row r="64" spans="1:18" x14ac:dyDescent="0.25">
      <c r="A64">
        <v>44</v>
      </c>
      <c r="B64" s="98">
        <v>45812</v>
      </c>
      <c r="C64">
        <v>46.5</v>
      </c>
      <c r="E64" s="98">
        <v>45812</v>
      </c>
      <c r="F64">
        <v>10.95</v>
      </c>
      <c r="H64" s="98">
        <v>45812</v>
      </c>
      <c r="I64">
        <v>43.7</v>
      </c>
      <c r="K64" s="98">
        <v>45812</v>
      </c>
      <c r="L64">
        <v>4.1399999999999997</v>
      </c>
      <c r="N64" s="98">
        <v>45812</v>
      </c>
      <c r="O64">
        <v>20.5</v>
      </c>
      <c r="R64" s="92"/>
    </row>
    <row r="65" spans="1:18" x14ac:dyDescent="0.25">
      <c r="A65">
        <v>45</v>
      </c>
      <c r="B65" s="98">
        <v>45813</v>
      </c>
      <c r="C65">
        <v>46.15</v>
      </c>
      <c r="E65" s="98">
        <v>45813</v>
      </c>
      <c r="F65">
        <v>10.83</v>
      </c>
      <c r="H65" s="98">
        <v>45813</v>
      </c>
      <c r="I65">
        <v>44.2</v>
      </c>
      <c r="K65" s="98">
        <v>45813</v>
      </c>
      <c r="L65">
        <v>3.92</v>
      </c>
      <c r="N65" s="98">
        <v>45813</v>
      </c>
      <c r="O65">
        <v>20.5</v>
      </c>
      <c r="R65" s="92"/>
    </row>
    <row r="66" spans="1:18" x14ac:dyDescent="0.25">
      <c r="A66">
        <v>46</v>
      </c>
      <c r="B66" s="98">
        <v>45814</v>
      </c>
      <c r="C66">
        <v>46.15</v>
      </c>
      <c r="E66" s="98">
        <v>45814</v>
      </c>
      <c r="F66">
        <v>10.81</v>
      </c>
      <c r="H66" s="98">
        <v>45814</v>
      </c>
      <c r="I66">
        <v>43.8</v>
      </c>
      <c r="K66" s="98">
        <v>45814</v>
      </c>
      <c r="L66">
        <v>3.93</v>
      </c>
      <c r="N66" s="98">
        <v>45814</v>
      </c>
      <c r="O66">
        <v>20.52</v>
      </c>
      <c r="R66" s="92"/>
    </row>
    <row r="67" spans="1:18" x14ac:dyDescent="0.25">
      <c r="A67">
        <v>47</v>
      </c>
      <c r="B67" s="98">
        <v>45817</v>
      </c>
      <c r="C67">
        <v>45.7</v>
      </c>
      <c r="E67" s="98">
        <v>45817</v>
      </c>
      <c r="F67">
        <v>10.78</v>
      </c>
      <c r="H67" s="98">
        <v>45817</v>
      </c>
      <c r="I67">
        <v>43.66</v>
      </c>
      <c r="K67" s="98">
        <v>45817</v>
      </c>
      <c r="L67">
        <v>3.87</v>
      </c>
      <c r="N67" s="98">
        <v>45817</v>
      </c>
      <c r="O67">
        <v>21</v>
      </c>
      <c r="R67" s="92"/>
    </row>
    <row r="68" spans="1:18" x14ac:dyDescent="0.25">
      <c r="A68">
        <v>48</v>
      </c>
      <c r="B68" s="98">
        <v>45818</v>
      </c>
      <c r="C68">
        <v>46.33</v>
      </c>
      <c r="E68" s="98">
        <v>45818</v>
      </c>
      <c r="F68">
        <v>10.7</v>
      </c>
      <c r="H68" s="98">
        <v>45818</v>
      </c>
      <c r="I68">
        <v>43.99</v>
      </c>
      <c r="K68" s="98">
        <v>45818</v>
      </c>
      <c r="L68">
        <v>4.12</v>
      </c>
      <c r="N68" s="98">
        <v>45818</v>
      </c>
      <c r="O68">
        <v>21.51</v>
      </c>
      <c r="R68" s="92"/>
    </row>
    <row r="69" spans="1:18" x14ac:dyDescent="0.25">
      <c r="A69">
        <v>49</v>
      </c>
      <c r="B69" s="98">
        <v>45819</v>
      </c>
      <c r="C69">
        <v>46.09</v>
      </c>
      <c r="E69" s="98">
        <v>45819</v>
      </c>
      <c r="F69">
        <v>10.8</v>
      </c>
      <c r="H69" s="98">
        <v>45819</v>
      </c>
      <c r="I69">
        <v>44</v>
      </c>
      <c r="K69" s="98">
        <v>45819</v>
      </c>
      <c r="L69">
        <v>4.13</v>
      </c>
      <c r="N69" s="98">
        <v>45819</v>
      </c>
      <c r="O69">
        <v>21.36</v>
      </c>
      <c r="R69" s="92"/>
    </row>
    <row r="70" spans="1:18" x14ac:dyDescent="0.25">
      <c r="A70">
        <v>50</v>
      </c>
      <c r="B70" s="98">
        <v>45820</v>
      </c>
      <c r="C70">
        <v>46.09</v>
      </c>
      <c r="E70" s="98">
        <v>45820</v>
      </c>
      <c r="F70">
        <v>10.82</v>
      </c>
      <c r="H70" s="98">
        <v>45820</v>
      </c>
      <c r="I70">
        <v>44.46</v>
      </c>
      <c r="K70" s="98">
        <v>45820</v>
      </c>
      <c r="L70">
        <v>4.13</v>
      </c>
      <c r="N70" s="98">
        <v>45820</v>
      </c>
      <c r="O70">
        <v>20.69</v>
      </c>
      <c r="R70" s="92"/>
    </row>
    <row r="71" spans="1:18" x14ac:dyDescent="0.25">
      <c r="A71">
        <v>51</v>
      </c>
      <c r="B71" s="98">
        <v>45821</v>
      </c>
      <c r="C71">
        <v>45.69</v>
      </c>
      <c r="E71" s="98">
        <v>45821</v>
      </c>
      <c r="F71">
        <v>10.71</v>
      </c>
      <c r="H71" s="98">
        <v>45821</v>
      </c>
      <c r="I71">
        <v>44.02</v>
      </c>
      <c r="K71" s="98">
        <v>45821</v>
      </c>
      <c r="L71">
        <v>4.08</v>
      </c>
      <c r="N71" s="98">
        <v>45821</v>
      </c>
      <c r="O71">
        <v>21</v>
      </c>
      <c r="R71" s="92"/>
    </row>
    <row r="72" spans="1:18" x14ac:dyDescent="0.25">
      <c r="A72">
        <v>52</v>
      </c>
      <c r="B72" s="98">
        <v>45824</v>
      </c>
      <c r="C72">
        <v>46.44</v>
      </c>
      <c r="E72" s="98">
        <v>45824</v>
      </c>
      <c r="F72">
        <v>10.85</v>
      </c>
      <c r="H72" s="98">
        <v>45824</v>
      </c>
      <c r="I72">
        <v>44.99</v>
      </c>
      <c r="K72" s="98">
        <v>45824</v>
      </c>
      <c r="L72">
        <v>4.2</v>
      </c>
      <c r="N72" s="98">
        <v>45824</v>
      </c>
      <c r="O72">
        <v>20.5</v>
      </c>
      <c r="R72" s="92"/>
    </row>
    <row r="73" spans="1:18" x14ac:dyDescent="0.25">
      <c r="A73">
        <v>53</v>
      </c>
      <c r="B73" s="98">
        <v>45825</v>
      </c>
      <c r="C73">
        <v>46.16</v>
      </c>
      <c r="E73" s="98">
        <v>45825</v>
      </c>
      <c r="F73">
        <v>10.9</v>
      </c>
      <c r="H73" s="98">
        <v>45825</v>
      </c>
      <c r="I73">
        <v>44.6</v>
      </c>
      <c r="K73" s="98">
        <v>45825</v>
      </c>
      <c r="L73">
        <v>4.1399999999999997</v>
      </c>
      <c r="N73" s="98">
        <v>45825</v>
      </c>
      <c r="O73">
        <v>20.49</v>
      </c>
      <c r="R73" s="92"/>
    </row>
    <row r="74" spans="1:18" x14ac:dyDescent="0.25">
      <c r="A74">
        <v>54</v>
      </c>
      <c r="B74" s="98">
        <v>45826</v>
      </c>
      <c r="C74">
        <v>45.11</v>
      </c>
      <c r="E74" s="98">
        <v>45826</v>
      </c>
      <c r="F74">
        <v>10.88</v>
      </c>
      <c r="H74" s="98">
        <v>45826</v>
      </c>
      <c r="I74">
        <v>44.88</v>
      </c>
      <c r="K74" s="98">
        <v>45826</v>
      </c>
      <c r="L74">
        <v>4.1500000000000004</v>
      </c>
      <c r="N74" s="98">
        <v>45826</v>
      </c>
      <c r="O74">
        <v>20.92</v>
      </c>
      <c r="R74" s="92"/>
    </row>
    <row r="75" spans="1:18" x14ac:dyDescent="0.25">
      <c r="A75">
        <v>55</v>
      </c>
      <c r="B75" s="98">
        <v>45828</v>
      </c>
      <c r="C75">
        <v>44.1</v>
      </c>
      <c r="E75" s="98">
        <v>45828</v>
      </c>
      <c r="F75">
        <v>10.81</v>
      </c>
      <c r="H75" s="98">
        <v>45828</v>
      </c>
      <c r="I75">
        <v>43.26</v>
      </c>
      <c r="K75" s="98">
        <v>45828</v>
      </c>
      <c r="L75">
        <v>4.13</v>
      </c>
      <c r="N75" s="98">
        <v>45828</v>
      </c>
      <c r="O75">
        <v>20.79</v>
      </c>
      <c r="R75" s="92"/>
    </row>
    <row r="76" spans="1:18" x14ac:dyDescent="0.25">
      <c r="A76">
        <v>56</v>
      </c>
      <c r="B76" s="98">
        <v>45831</v>
      </c>
      <c r="C76">
        <v>44.42</v>
      </c>
      <c r="E76" s="98">
        <v>45831</v>
      </c>
      <c r="F76">
        <v>10.66</v>
      </c>
      <c r="H76" s="98">
        <v>45831</v>
      </c>
      <c r="I76">
        <v>42.41</v>
      </c>
      <c r="K76" s="98">
        <v>45831</v>
      </c>
      <c r="L76">
        <v>4.08</v>
      </c>
      <c r="N76" s="98">
        <v>45831</v>
      </c>
      <c r="O76">
        <v>21.76</v>
      </c>
      <c r="R76" s="92"/>
    </row>
    <row r="77" spans="1:18" x14ac:dyDescent="0.25">
      <c r="A77">
        <v>57</v>
      </c>
      <c r="B77" s="98">
        <v>45832</v>
      </c>
      <c r="C77">
        <v>44.46</v>
      </c>
      <c r="E77" s="98">
        <v>45832</v>
      </c>
      <c r="F77">
        <v>10.89</v>
      </c>
      <c r="H77" s="98">
        <v>45832</v>
      </c>
      <c r="I77">
        <v>43.51</v>
      </c>
      <c r="K77" s="98">
        <v>45832</v>
      </c>
      <c r="L77">
        <v>4.13</v>
      </c>
      <c r="N77" s="98">
        <v>45832</v>
      </c>
      <c r="O77">
        <v>20.75</v>
      </c>
      <c r="R77" s="92"/>
    </row>
    <row r="78" spans="1:18" x14ac:dyDescent="0.25">
      <c r="A78">
        <v>58</v>
      </c>
      <c r="B78" s="98">
        <v>45833</v>
      </c>
      <c r="C78">
        <v>43.86</v>
      </c>
      <c r="E78" s="98">
        <v>45833</v>
      </c>
      <c r="F78">
        <v>10.74</v>
      </c>
      <c r="H78" s="98">
        <v>45833</v>
      </c>
      <c r="I78">
        <v>43.15</v>
      </c>
      <c r="K78" s="98">
        <v>45833</v>
      </c>
      <c r="L78">
        <v>4.05</v>
      </c>
      <c r="N78" s="98">
        <v>45833</v>
      </c>
      <c r="O78">
        <v>20.010000000000002</v>
      </c>
      <c r="R78" s="92"/>
    </row>
    <row r="79" spans="1:18" x14ac:dyDescent="0.25">
      <c r="A79">
        <v>59</v>
      </c>
      <c r="B79" s="98">
        <v>45834</v>
      </c>
      <c r="C79">
        <v>43.99</v>
      </c>
      <c r="E79" s="98">
        <v>45834</v>
      </c>
      <c r="F79">
        <v>10.74</v>
      </c>
      <c r="H79" s="98">
        <v>45834</v>
      </c>
      <c r="I79">
        <v>40.01</v>
      </c>
      <c r="K79" s="98">
        <v>45834</v>
      </c>
      <c r="L79">
        <v>4.1500000000000004</v>
      </c>
      <c r="N79" s="98">
        <v>45834</v>
      </c>
      <c r="O79">
        <v>20.100000000000001</v>
      </c>
      <c r="R79" s="92"/>
    </row>
    <row r="80" spans="1:18" x14ac:dyDescent="0.25">
      <c r="A80">
        <v>60</v>
      </c>
      <c r="B80" s="99">
        <v>45835</v>
      </c>
      <c r="C80">
        <v>43.89</v>
      </c>
      <c r="E80" s="99">
        <v>45835</v>
      </c>
      <c r="F80">
        <v>10.71</v>
      </c>
      <c r="H80" s="99">
        <v>45835</v>
      </c>
      <c r="I80">
        <v>40.549999999999997</v>
      </c>
      <c r="K80" s="99">
        <v>45835</v>
      </c>
      <c r="L80">
        <v>4.0599999999999996</v>
      </c>
      <c r="N80" s="99">
        <v>45835</v>
      </c>
      <c r="O80">
        <v>19.899999999999999</v>
      </c>
      <c r="R80" s="92"/>
    </row>
    <row r="81" spans="1:18" x14ac:dyDescent="0.25">
      <c r="A81">
        <v>61</v>
      </c>
      <c r="R81" s="92"/>
    </row>
    <row r="82" spans="1:18" x14ac:dyDescent="0.25">
      <c r="A82">
        <v>62</v>
      </c>
    </row>
    <row r="83" spans="1:18" x14ac:dyDescent="0.25">
      <c r="A83">
        <v>63</v>
      </c>
    </row>
    <row r="84" spans="1:18" x14ac:dyDescent="0.25">
      <c r="A84">
        <v>64</v>
      </c>
    </row>
    <row r="85" spans="1:18" x14ac:dyDescent="0.25">
      <c r="A85">
        <v>65</v>
      </c>
    </row>
    <row r="86" spans="1:18" x14ac:dyDescent="0.25">
      <c r="A86">
        <v>66</v>
      </c>
    </row>
    <row r="87" spans="1:18" x14ac:dyDescent="0.25">
      <c r="A87">
        <v>67</v>
      </c>
    </row>
    <row r="88" spans="1:18" x14ac:dyDescent="0.25">
      <c r="A88">
        <v>68</v>
      </c>
    </row>
    <row r="89" spans="1:18" x14ac:dyDescent="0.25">
      <c r="A89">
        <v>69</v>
      </c>
    </row>
    <row r="90" spans="1:18" x14ac:dyDescent="0.25">
      <c r="A90">
        <v>70</v>
      </c>
    </row>
    <row r="91" spans="1:18" x14ac:dyDescent="0.25">
      <c r="A91">
        <v>71</v>
      </c>
    </row>
    <row r="92" spans="1:18" x14ac:dyDescent="0.25">
      <c r="A92">
        <v>72</v>
      </c>
    </row>
    <row r="93" spans="1:18" x14ac:dyDescent="0.25">
      <c r="A93">
        <v>73</v>
      </c>
    </row>
    <row r="94" spans="1:18" x14ac:dyDescent="0.25">
      <c r="A94">
        <v>74</v>
      </c>
    </row>
    <row r="95" spans="1:18" x14ac:dyDescent="0.25">
      <c r="A95">
        <v>75</v>
      </c>
    </row>
    <row r="96" spans="1:18" x14ac:dyDescent="0.25">
      <c r="A96">
        <v>76</v>
      </c>
    </row>
    <row r="97" spans="1:1" x14ac:dyDescent="0.25">
      <c r="A97">
        <v>77</v>
      </c>
    </row>
    <row r="98" spans="1:1" x14ac:dyDescent="0.25">
      <c r="A98">
        <v>78</v>
      </c>
    </row>
    <row r="99" spans="1:1" x14ac:dyDescent="0.25">
      <c r="A99">
        <v>79</v>
      </c>
    </row>
    <row r="100" spans="1:1" x14ac:dyDescent="0.25">
      <c r="A100">
        <v>80</v>
      </c>
    </row>
    <row r="101" spans="1:1" x14ac:dyDescent="0.25">
      <c r="A101">
        <v>81</v>
      </c>
    </row>
    <row r="102" spans="1:1" x14ac:dyDescent="0.25">
      <c r="A102">
        <v>82</v>
      </c>
    </row>
    <row r="103" spans="1:1" x14ac:dyDescent="0.25">
      <c r="A103">
        <v>83</v>
      </c>
    </row>
    <row r="104" spans="1:1" x14ac:dyDescent="0.25">
      <c r="A104">
        <v>84</v>
      </c>
    </row>
    <row r="105" spans="1:1" x14ac:dyDescent="0.25">
      <c r="A105">
        <v>85</v>
      </c>
    </row>
    <row r="106" spans="1:1" x14ac:dyDescent="0.25">
      <c r="A106">
        <v>86</v>
      </c>
    </row>
    <row r="107" spans="1:1" x14ac:dyDescent="0.25">
      <c r="A107">
        <v>87</v>
      </c>
    </row>
    <row r="108" spans="1:1" x14ac:dyDescent="0.25">
      <c r="A108">
        <v>88</v>
      </c>
    </row>
    <row r="109" spans="1:1" x14ac:dyDescent="0.25">
      <c r="A109">
        <v>89</v>
      </c>
    </row>
    <row r="110" spans="1:1" x14ac:dyDescent="0.25">
      <c r="A110">
        <v>90</v>
      </c>
    </row>
    <row r="111" spans="1:1" x14ac:dyDescent="0.25">
      <c r="A111">
        <v>91</v>
      </c>
    </row>
    <row r="112" spans="1:1" x14ac:dyDescent="0.25">
      <c r="A112">
        <v>92</v>
      </c>
    </row>
    <row r="113" spans="1:1" x14ac:dyDescent="0.25">
      <c r="A113">
        <v>93</v>
      </c>
    </row>
    <row r="114" spans="1:1" x14ac:dyDescent="0.25">
      <c r="A114">
        <v>94</v>
      </c>
    </row>
    <row r="115" spans="1:1" x14ac:dyDescent="0.25">
      <c r="A115">
        <v>95</v>
      </c>
    </row>
    <row r="116" spans="1:1" x14ac:dyDescent="0.25">
      <c r="A116">
        <v>96</v>
      </c>
    </row>
    <row r="117" spans="1:1" x14ac:dyDescent="0.25">
      <c r="A117">
        <v>97</v>
      </c>
    </row>
    <row r="118" spans="1:1" x14ac:dyDescent="0.25">
      <c r="A118">
        <v>98</v>
      </c>
    </row>
    <row r="119" spans="1:1" x14ac:dyDescent="0.25">
      <c r="A119">
        <v>99</v>
      </c>
    </row>
    <row r="120" spans="1:1" x14ac:dyDescent="0.25">
      <c r="A120">
        <v>100</v>
      </c>
    </row>
    <row r="121" spans="1:1" x14ac:dyDescent="0.25">
      <c r="A121">
        <v>101</v>
      </c>
    </row>
    <row r="122" spans="1:1" x14ac:dyDescent="0.25">
      <c r="A122">
        <v>102</v>
      </c>
    </row>
    <row r="123" spans="1:1" x14ac:dyDescent="0.25">
      <c r="A123">
        <v>103</v>
      </c>
    </row>
    <row r="124" spans="1:1" x14ac:dyDescent="0.25">
      <c r="A124">
        <v>104</v>
      </c>
    </row>
    <row r="125" spans="1:1" x14ac:dyDescent="0.25">
      <c r="A125">
        <v>105</v>
      </c>
    </row>
    <row r="126" spans="1:1" x14ac:dyDescent="0.25">
      <c r="A126">
        <v>106</v>
      </c>
    </row>
    <row r="127" spans="1:1" x14ac:dyDescent="0.25">
      <c r="A127">
        <v>107</v>
      </c>
    </row>
    <row r="128" spans="1:1" x14ac:dyDescent="0.25">
      <c r="A128">
        <v>108</v>
      </c>
    </row>
    <row r="129" spans="1:1" x14ac:dyDescent="0.25">
      <c r="A129">
        <v>109</v>
      </c>
    </row>
    <row r="130" spans="1:1" x14ac:dyDescent="0.25">
      <c r="A130">
        <v>110</v>
      </c>
    </row>
    <row r="131" spans="1:1" x14ac:dyDescent="0.25">
      <c r="A131">
        <v>111</v>
      </c>
    </row>
    <row r="132" spans="1:1" x14ac:dyDescent="0.25">
      <c r="A132">
        <v>112</v>
      </c>
    </row>
    <row r="133" spans="1:1" x14ac:dyDescent="0.25">
      <c r="A133">
        <v>113</v>
      </c>
    </row>
    <row r="134" spans="1:1" x14ac:dyDescent="0.25">
      <c r="A134">
        <v>114</v>
      </c>
    </row>
    <row r="135" spans="1:1" x14ac:dyDescent="0.25">
      <c r="A135">
        <v>115</v>
      </c>
    </row>
    <row r="136" spans="1:1" x14ac:dyDescent="0.25">
      <c r="A136">
        <v>116</v>
      </c>
    </row>
    <row r="137" spans="1:1" x14ac:dyDescent="0.25">
      <c r="A137">
        <v>117</v>
      </c>
    </row>
    <row r="138" spans="1:1" x14ac:dyDescent="0.25">
      <c r="A138">
        <v>118</v>
      </c>
    </row>
    <row r="139" spans="1:1" x14ac:dyDescent="0.25">
      <c r="A139">
        <v>119</v>
      </c>
    </row>
    <row r="140" spans="1:1" x14ac:dyDescent="0.25">
      <c r="A140">
        <v>120</v>
      </c>
    </row>
    <row r="141" spans="1:1" x14ac:dyDescent="0.25">
      <c r="A141">
        <v>121</v>
      </c>
    </row>
    <row r="142" spans="1:1" x14ac:dyDescent="0.25">
      <c r="A142">
        <v>122</v>
      </c>
    </row>
    <row r="143" spans="1:1" x14ac:dyDescent="0.25">
      <c r="A143">
        <v>123</v>
      </c>
    </row>
    <row r="144" spans="1:1" x14ac:dyDescent="0.25">
      <c r="A144">
        <v>124</v>
      </c>
    </row>
    <row r="145" spans="1:1" x14ac:dyDescent="0.25">
      <c r="A145">
        <v>125</v>
      </c>
    </row>
    <row r="146" spans="1:1" x14ac:dyDescent="0.25">
      <c r="A146">
        <v>126</v>
      </c>
    </row>
    <row r="147" spans="1:1" x14ac:dyDescent="0.25">
      <c r="A147">
        <v>127</v>
      </c>
    </row>
    <row r="148" spans="1:1" x14ac:dyDescent="0.25">
      <c r="A148">
        <v>128</v>
      </c>
    </row>
    <row r="149" spans="1:1" x14ac:dyDescent="0.25">
      <c r="A149">
        <v>129</v>
      </c>
    </row>
    <row r="150" spans="1:1" x14ac:dyDescent="0.25">
      <c r="A150">
        <v>130</v>
      </c>
    </row>
    <row r="151" spans="1:1" x14ac:dyDescent="0.25">
      <c r="A151">
        <v>131</v>
      </c>
    </row>
    <row r="152" spans="1:1" x14ac:dyDescent="0.25">
      <c r="A152">
        <v>132</v>
      </c>
    </row>
    <row r="153" spans="1:1" x14ac:dyDescent="0.25">
      <c r="A153">
        <v>133</v>
      </c>
    </row>
    <row r="154" spans="1:1" x14ac:dyDescent="0.25">
      <c r="A154">
        <v>134</v>
      </c>
    </row>
    <row r="155" spans="1:1" x14ac:dyDescent="0.25">
      <c r="A155">
        <v>135</v>
      </c>
    </row>
    <row r="156" spans="1:1" x14ac:dyDescent="0.25">
      <c r="A156">
        <v>136</v>
      </c>
    </row>
    <row r="157" spans="1:1" x14ac:dyDescent="0.25">
      <c r="A157">
        <v>137</v>
      </c>
    </row>
    <row r="158" spans="1:1" x14ac:dyDescent="0.25">
      <c r="A158">
        <v>138</v>
      </c>
    </row>
    <row r="159" spans="1:1" x14ac:dyDescent="0.25">
      <c r="A159">
        <v>139</v>
      </c>
    </row>
    <row r="160" spans="1:1" x14ac:dyDescent="0.25">
      <c r="A160">
        <v>140</v>
      </c>
    </row>
    <row r="161" spans="1:1" x14ac:dyDescent="0.25">
      <c r="A161">
        <v>141</v>
      </c>
    </row>
    <row r="162" spans="1:1" x14ac:dyDescent="0.25">
      <c r="A162">
        <v>142</v>
      </c>
    </row>
    <row r="163" spans="1:1" x14ac:dyDescent="0.25">
      <c r="A163">
        <v>143</v>
      </c>
    </row>
    <row r="164" spans="1:1" x14ac:dyDescent="0.25">
      <c r="A164">
        <v>144</v>
      </c>
    </row>
    <row r="165" spans="1:1" x14ac:dyDescent="0.25">
      <c r="A165">
        <v>145</v>
      </c>
    </row>
    <row r="166" spans="1:1" x14ac:dyDescent="0.25">
      <c r="A166">
        <v>146</v>
      </c>
    </row>
    <row r="167" spans="1:1" x14ac:dyDescent="0.25">
      <c r="A167">
        <v>147</v>
      </c>
    </row>
    <row r="168" spans="1:1" x14ac:dyDescent="0.25">
      <c r="A168">
        <v>148</v>
      </c>
    </row>
    <row r="169" spans="1:1" x14ac:dyDescent="0.25">
      <c r="A169">
        <v>149</v>
      </c>
    </row>
    <row r="170" spans="1:1" x14ac:dyDescent="0.25">
      <c r="A170">
        <v>150</v>
      </c>
    </row>
    <row r="171" spans="1:1" x14ac:dyDescent="0.25">
      <c r="A171">
        <v>151</v>
      </c>
    </row>
    <row r="172" spans="1:1" x14ac:dyDescent="0.25">
      <c r="A172">
        <v>152</v>
      </c>
    </row>
    <row r="173" spans="1:1" x14ac:dyDescent="0.25">
      <c r="A173">
        <v>153</v>
      </c>
    </row>
    <row r="174" spans="1:1" x14ac:dyDescent="0.25">
      <c r="A174">
        <v>154</v>
      </c>
    </row>
    <row r="175" spans="1:1" x14ac:dyDescent="0.25">
      <c r="A175">
        <v>155</v>
      </c>
    </row>
    <row r="176" spans="1:1" x14ac:dyDescent="0.25">
      <c r="A176">
        <v>156</v>
      </c>
    </row>
    <row r="177" spans="1:1" x14ac:dyDescent="0.25">
      <c r="A177">
        <v>157</v>
      </c>
    </row>
    <row r="178" spans="1:1" x14ac:dyDescent="0.25">
      <c r="A178">
        <v>158</v>
      </c>
    </row>
    <row r="179" spans="1:1" x14ac:dyDescent="0.25">
      <c r="A179">
        <v>159</v>
      </c>
    </row>
    <row r="180" spans="1:1" x14ac:dyDescent="0.25">
      <c r="A180">
        <v>160</v>
      </c>
    </row>
    <row r="181" spans="1:1" x14ac:dyDescent="0.25">
      <c r="A181">
        <v>161</v>
      </c>
    </row>
    <row r="182" spans="1:1" x14ac:dyDescent="0.25">
      <c r="A182">
        <v>162</v>
      </c>
    </row>
    <row r="183" spans="1:1" x14ac:dyDescent="0.25">
      <c r="A183">
        <v>163</v>
      </c>
    </row>
    <row r="184" spans="1:1" x14ac:dyDescent="0.25">
      <c r="A184">
        <v>164</v>
      </c>
    </row>
    <row r="185" spans="1:1" x14ac:dyDescent="0.25">
      <c r="A185">
        <v>165</v>
      </c>
    </row>
    <row r="186" spans="1:1" x14ac:dyDescent="0.25">
      <c r="A186">
        <v>166</v>
      </c>
    </row>
    <row r="187" spans="1:1" x14ac:dyDescent="0.25">
      <c r="A187">
        <v>167</v>
      </c>
    </row>
    <row r="188" spans="1:1" x14ac:dyDescent="0.25">
      <c r="A188">
        <v>168</v>
      </c>
    </row>
    <row r="189" spans="1:1" x14ac:dyDescent="0.25">
      <c r="A189">
        <v>169</v>
      </c>
    </row>
    <row r="190" spans="1:1" x14ac:dyDescent="0.25">
      <c r="A190">
        <v>170</v>
      </c>
    </row>
    <row r="191" spans="1:1" x14ac:dyDescent="0.25">
      <c r="A191">
        <v>171</v>
      </c>
    </row>
    <row r="192" spans="1:1" x14ac:dyDescent="0.25">
      <c r="A192">
        <v>172</v>
      </c>
    </row>
    <row r="193" spans="1:1" x14ac:dyDescent="0.25">
      <c r="A193">
        <v>173</v>
      </c>
    </row>
    <row r="194" spans="1:1" x14ac:dyDescent="0.25">
      <c r="A194">
        <v>174</v>
      </c>
    </row>
    <row r="195" spans="1:1" x14ac:dyDescent="0.25">
      <c r="A195">
        <v>175</v>
      </c>
    </row>
    <row r="196" spans="1:1" x14ac:dyDescent="0.25">
      <c r="A196">
        <v>176</v>
      </c>
    </row>
    <row r="197" spans="1:1" x14ac:dyDescent="0.25">
      <c r="A197">
        <v>177</v>
      </c>
    </row>
    <row r="198" spans="1:1" x14ac:dyDescent="0.25">
      <c r="A198">
        <v>178</v>
      </c>
    </row>
    <row r="199" spans="1:1" x14ac:dyDescent="0.25">
      <c r="A199">
        <v>179</v>
      </c>
    </row>
    <row r="200" spans="1:1" x14ac:dyDescent="0.25">
      <c r="A200">
        <v>180</v>
      </c>
    </row>
    <row r="201" spans="1:1" x14ac:dyDescent="0.25">
      <c r="A201">
        <v>181</v>
      </c>
    </row>
    <row r="202" spans="1:1" x14ac:dyDescent="0.25">
      <c r="A202">
        <v>182</v>
      </c>
    </row>
    <row r="203" spans="1:1" x14ac:dyDescent="0.25">
      <c r="A203">
        <v>183</v>
      </c>
    </row>
    <row r="204" spans="1:1" x14ac:dyDescent="0.25">
      <c r="A204">
        <v>184</v>
      </c>
    </row>
    <row r="205" spans="1:1" x14ac:dyDescent="0.25">
      <c r="A205">
        <v>185</v>
      </c>
    </row>
    <row r="206" spans="1:1" x14ac:dyDescent="0.25">
      <c r="A206">
        <v>186</v>
      </c>
    </row>
    <row r="207" spans="1:1" x14ac:dyDescent="0.25">
      <c r="A207">
        <v>187</v>
      </c>
    </row>
    <row r="208" spans="1:1" x14ac:dyDescent="0.25">
      <c r="A208">
        <v>188</v>
      </c>
    </row>
    <row r="209" spans="1:1" x14ac:dyDescent="0.25">
      <c r="A209">
        <v>189</v>
      </c>
    </row>
    <row r="210" spans="1:1" x14ac:dyDescent="0.25">
      <c r="A210">
        <v>190</v>
      </c>
    </row>
    <row r="211" spans="1:1" x14ac:dyDescent="0.25">
      <c r="A211">
        <v>191</v>
      </c>
    </row>
    <row r="212" spans="1:1" x14ac:dyDescent="0.25">
      <c r="A212">
        <v>192</v>
      </c>
    </row>
    <row r="213" spans="1:1" x14ac:dyDescent="0.25">
      <c r="A213">
        <v>193</v>
      </c>
    </row>
    <row r="214" spans="1:1" x14ac:dyDescent="0.25">
      <c r="A214">
        <v>194</v>
      </c>
    </row>
    <row r="215" spans="1:1" x14ac:dyDescent="0.25">
      <c r="A215">
        <v>195</v>
      </c>
    </row>
    <row r="216" spans="1:1" x14ac:dyDescent="0.25">
      <c r="A216">
        <v>196</v>
      </c>
    </row>
    <row r="217" spans="1:1" x14ac:dyDescent="0.25">
      <c r="A217">
        <v>197</v>
      </c>
    </row>
    <row r="218" spans="1:1" x14ac:dyDescent="0.25">
      <c r="A218">
        <v>198</v>
      </c>
    </row>
    <row r="219" spans="1:1" x14ac:dyDescent="0.25">
      <c r="A219">
        <v>199</v>
      </c>
    </row>
    <row r="220" spans="1:1" x14ac:dyDescent="0.25">
      <c r="A220">
        <v>200</v>
      </c>
    </row>
    <row r="221" spans="1:1" x14ac:dyDescent="0.25">
      <c r="A221">
        <v>201</v>
      </c>
    </row>
    <row r="222" spans="1:1" x14ac:dyDescent="0.25">
      <c r="A222">
        <v>202</v>
      </c>
    </row>
    <row r="223" spans="1:1" x14ac:dyDescent="0.25">
      <c r="A223">
        <v>203</v>
      </c>
    </row>
    <row r="224" spans="1:1" x14ac:dyDescent="0.25">
      <c r="A224">
        <v>204</v>
      </c>
    </row>
    <row r="225" spans="1:1" x14ac:dyDescent="0.25">
      <c r="A225">
        <v>205</v>
      </c>
    </row>
    <row r="226" spans="1:1" x14ac:dyDescent="0.25">
      <c r="A226">
        <v>206</v>
      </c>
    </row>
    <row r="227" spans="1:1" x14ac:dyDescent="0.25">
      <c r="A227">
        <v>207</v>
      </c>
    </row>
    <row r="228" spans="1:1" x14ac:dyDescent="0.25">
      <c r="A228">
        <v>208</v>
      </c>
    </row>
    <row r="229" spans="1:1" x14ac:dyDescent="0.25">
      <c r="A229">
        <v>209</v>
      </c>
    </row>
    <row r="230" spans="1:1" x14ac:dyDescent="0.25">
      <c r="A230">
        <v>210</v>
      </c>
    </row>
    <row r="231" spans="1:1" x14ac:dyDescent="0.25">
      <c r="A231">
        <v>211</v>
      </c>
    </row>
    <row r="232" spans="1:1" x14ac:dyDescent="0.25">
      <c r="A232">
        <v>212</v>
      </c>
    </row>
    <row r="233" spans="1:1" x14ac:dyDescent="0.25">
      <c r="A233">
        <v>213</v>
      </c>
    </row>
    <row r="234" spans="1:1" x14ac:dyDescent="0.25">
      <c r="A234">
        <v>214</v>
      </c>
    </row>
    <row r="235" spans="1:1" x14ac:dyDescent="0.25">
      <c r="A235">
        <v>215</v>
      </c>
    </row>
    <row r="236" spans="1:1" x14ac:dyDescent="0.25">
      <c r="A236">
        <v>216</v>
      </c>
    </row>
    <row r="237" spans="1:1" x14ac:dyDescent="0.25">
      <c r="A237">
        <v>217</v>
      </c>
    </row>
    <row r="238" spans="1:1" x14ac:dyDescent="0.25">
      <c r="A238">
        <v>218</v>
      </c>
    </row>
    <row r="239" spans="1:1" x14ac:dyDescent="0.25">
      <c r="A239">
        <v>219</v>
      </c>
    </row>
    <row r="240" spans="1:1" x14ac:dyDescent="0.25">
      <c r="A240">
        <v>220</v>
      </c>
    </row>
    <row r="241" spans="1:1" x14ac:dyDescent="0.25">
      <c r="A241">
        <v>221</v>
      </c>
    </row>
    <row r="242" spans="1:1" x14ac:dyDescent="0.25">
      <c r="A242">
        <v>222</v>
      </c>
    </row>
    <row r="243" spans="1:1" x14ac:dyDescent="0.25">
      <c r="A243">
        <v>223</v>
      </c>
    </row>
    <row r="244" spans="1:1" x14ac:dyDescent="0.25">
      <c r="A244">
        <v>224</v>
      </c>
    </row>
    <row r="245" spans="1:1" x14ac:dyDescent="0.25">
      <c r="A245">
        <v>225</v>
      </c>
    </row>
    <row r="246" spans="1:1" x14ac:dyDescent="0.25">
      <c r="A246">
        <v>226</v>
      </c>
    </row>
    <row r="247" spans="1:1" x14ac:dyDescent="0.25">
      <c r="A247">
        <v>227</v>
      </c>
    </row>
    <row r="248" spans="1:1" x14ac:dyDescent="0.25">
      <c r="A248">
        <v>228</v>
      </c>
    </row>
    <row r="249" spans="1:1" x14ac:dyDescent="0.25">
      <c r="A249">
        <v>229</v>
      </c>
    </row>
    <row r="250" spans="1:1" x14ac:dyDescent="0.25">
      <c r="A250">
        <v>230</v>
      </c>
    </row>
    <row r="251" spans="1:1" x14ac:dyDescent="0.25">
      <c r="A251">
        <v>231</v>
      </c>
    </row>
    <row r="252" spans="1:1" x14ac:dyDescent="0.25">
      <c r="A252">
        <v>232</v>
      </c>
    </row>
    <row r="253" spans="1:1" x14ac:dyDescent="0.25">
      <c r="A253">
        <v>233</v>
      </c>
    </row>
    <row r="254" spans="1:1" x14ac:dyDescent="0.25">
      <c r="A254">
        <v>234</v>
      </c>
    </row>
    <row r="255" spans="1:1" x14ac:dyDescent="0.25">
      <c r="A255">
        <v>235</v>
      </c>
    </row>
    <row r="256" spans="1:1" x14ac:dyDescent="0.25">
      <c r="A256">
        <v>236</v>
      </c>
    </row>
    <row r="257" spans="1:1" x14ac:dyDescent="0.25">
      <c r="A257">
        <v>237</v>
      </c>
    </row>
    <row r="258" spans="1:1" x14ac:dyDescent="0.25">
      <c r="A258">
        <v>238</v>
      </c>
    </row>
    <row r="259" spans="1:1" x14ac:dyDescent="0.25">
      <c r="A259">
        <v>239</v>
      </c>
    </row>
    <row r="260" spans="1:1" x14ac:dyDescent="0.25">
      <c r="A260">
        <v>240</v>
      </c>
    </row>
    <row r="261" spans="1:1" x14ac:dyDescent="0.25">
      <c r="A261">
        <v>241</v>
      </c>
    </row>
    <row r="262" spans="1:1" x14ac:dyDescent="0.25">
      <c r="A262">
        <v>242</v>
      </c>
    </row>
    <row r="263" spans="1:1" x14ac:dyDescent="0.25">
      <c r="A263">
        <v>243</v>
      </c>
    </row>
    <row r="264" spans="1:1" x14ac:dyDescent="0.25">
      <c r="A264">
        <v>244</v>
      </c>
    </row>
    <row r="265" spans="1:1" x14ac:dyDescent="0.25">
      <c r="A265">
        <v>245</v>
      </c>
    </row>
    <row r="266" spans="1:1" x14ac:dyDescent="0.25">
      <c r="A266">
        <v>246</v>
      </c>
    </row>
    <row r="267" spans="1:1" x14ac:dyDescent="0.25">
      <c r="A267">
        <v>247</v>
      </c>
    </row>
    <row r="268" spans="1:1" x14ac:dyDescent="0.25">
      <c r="A268">
        <v>248</v>
      </c>
    </row>
    <row r="269" spans="1:1" x14ac:dyDescent="0.25">
      <c r="A269">
        <v>249</v>
      </c>
    </row>
    <row r="270" spans="1:1" x14ac:dyDescent="0.25">
      <c r="A270">
        <v>250</v>
      </c>
    </row>
    <row r="271" spans="1:1" x14ac:dyDescent="0.25">
      <c r="A271">
        <v>251</v>
      </c>
    </row>
    <row r="272" spans="1:1" x14ac:dyDescent="0.25">
      <c r="A272">
        <v>252</v>
      </c>
    </row>
    <row r="273" spans="1:1" x14ac:dyDescent="0.25">
      <c r="A273">
        <v>253</v>
      </c>
    </row>
    <row r="274" spans="1:1" x14ac:dyDescent="0.25">
      <c r="A274">
        <v>254</v>
      </c>
    </row>
    <row r="275" spans="1:1" x14ac:dyDescent="0.25">
      <c r="A275">
        <v>255</v>
      </c>
    </row>
    <row r="276" spans="1:1" x14ac:dyDescent="0.25">
      <c r="A276">
        <v>256</v>
      </c>
    </row>
    <row r="277" spans="1:1" x14ac:dyDescent="0.25">
      <c r="A277">
        <v>257</v>
      </c>
    </row>
    <row r="278" spans="1:1" x14ac:dyDescent="0.25">
      <c r="A278">
        <v>258</v>
      </c>
    </row>
    <row r="279" spans="1:1" x14ac:dyDescent="0.25">
      <c r="A279">
        <v>259</v>
      </c>
    </row>
    <row r="280" spans="1:1" x14ac:dyDescent="0.25">
      <c r="A280">
        <v>260</v>
      </c>
    </row>
    <row r="281" spans="1:1" x14ac:dyDescent="0.25">
      <c r="A281">
        <v>261</v>
      </c>
    </row>
    <row r="282" spans="1:1" x14ac:dyDescent="0.25">
      <c r="A282">
        <v>262</v>
      </c>
    </row>
    <row r="283" spans="1:1" x14ac:dyDescent="0.25">
      <c r="A283">
        <v>263</v>
      </c>
    </row>
    <row r="284" spans="1:1" x14ac:dyDescent="0.25">
      <c r="A284">
        <v>264</v>
      </c>
    </row>
    <row r="285" spans="1:1" x14ac:dyDescent="0.25">
      <c r="A285">
        <v>265</v>
      </c>
    </row>
    <row r="286" spans="1:1" x14ac:dyDescent="0.25">
      <c r="A286">
        <v>266</v>
      </c>
    </row>
    <row r="287" spans="1:1" x14ac:dyDescent="0.25">
      <c r="A287">
        <v>267</v>
      </c>
    </row>
    <row r="288" spans="1:1" x14ac:dyDescent="0.25">
      <c r="A288">
        <v>268</v>
      </c>
    </row>
    <row r="289" spans="1:1" x14ac:dyDescent="0.25">
      <c r="A289">
        <v>269</v>
      </c>
    </row>
    <row r="290" spans="1:1" x14ac:dyDescent="0.25">
      <c r="A290">
        <v>270</v>
      </c>
    </row>
    <row r="291" spans="1:1" x14ac:dyDescent="0.25">
      <c r="A291">
        <v>271</v>
      </c>
    </row>
    <row r="292" spans="1:1" x14ac:dyDescent="0.25">
      <c r="A292">
        <v>272</v>
      </c>
    </row>
    <row r="293" spans="1:1" x14ac:dyDescent="0.25">
      <c r="A293">
        <v>273</v>
      </c>
    </row>
    <row r="294" spans="1:1" x14ac:dyDescent="0.25">
      <c r="A294">
        <v>274</v>
      </c>
    </row>
    <row r="295" spans="1:1" x14ac:dyDescent="0.25">
      <c r="A295">
        <v>275</v>
      </c>
    </row>
    <row r="296" spans="1:1" x14ac:dyDescent="0.25">
      <c r="A296">
        <v>276</v>
      </c>
    </row>
    <row r="297" spans="1:1" x14ac:dyDescent="0.25">
      <c r="A297">
        <v>277</v>
      </c>
    </row>
    <row r="298" spans="1:1" x14ac:dyDescent="0.25">
      <c r="A298">
        <v>278</v>
      </c>
    </row>
    <row r="299" spans="1:1" x14ac:dyDescent="0.25">
      <c r="A299">
        <v>279</v>
      </c>
    </row>
    <row r="300" spans="1:1" x14ac:dyDescent="0.25">
      <c r="A300">
        <v>280</v>
      </c>
    </row>
    <row r="301" spans="1:1" x14ac:dyDescent="0.25">
      <c r="A301">
        <v>281</v>
      </c>
    </row>
    <row r="302" spans="1:1" x14ac:dyDescent="0.25">
      <c r="A302">
        <v>282</v>
      </c>
    </row>
    <row r="303" spans="1:1" x14ac:dyDescent="0.25">
      <c r="A303">
        <v>283</v>
      </c>
    </row>
    <row r="304" spans="1:1" x14ac:dyDescent="0.25">
      <c r="A304">
        <v>284</v>
      </c>
    </row>
    <row r="305" spans="1:1" x14ac:dyDescent="0.25">
      <c r="A305">
        <v>285</v>
      </c>
    </row>
    <row r="306" spans="1:1" x14ac:dyDescent="0.25">
      <c r="A306">
        <v>286</v>
      </c>
    </row>
    <row r="307" spans="1:1" x14ac:dyDescent="0.25">
      <c r="A307">
        <v>287</v>
      </c>
    </row>
    <row r="308" spans="1:1" x14ac:dyDescent="0.25">
      <c r="A308">
        <v>288</v>
      </c>
    </row>
    <row r="309" spans="1:1" x14ac:dyDescent="0.25">
      <c r="A309">
        <v>289</v>
      </c>
    </row>
    <row r="310" spans="1:1" x14ac:dyDescent="0.25">
      <c r="A310">
        <v>290</v>
      </c>
    </row>
    <row r="311" spans="1:1" x14ac:dyDescent="0.25">
      <c r="A311">
        <v>291</v>
      </c>
    </row>
    <row r="312" spans="1:1" x14ac:dyDescent="0.25">
      <c r="A312">
        <v>292</v>
      </c>
    </row>
    <row r="313" spans="1:1" x14ac:dyDescent="0.25">
      <c r="A313">
        <v>293</v>
      </c>
    </row>
    <row r="314" spans="1:1" x14ac:dyDescent="0.25">
      <c r="A314">
        <v>294</v>
      </c>
    </row>
    <row r="315" spans="1:1" x14ac:dyDescent="0.25">
      <c r="A315">
        <v>295</v>
      </c>
    </row>
    <row r="316" spans="1:1" x14ac:dyDescent="0.25">
      <c r="A316">
        <v>296</v>
      </c>
    </row>
    <row r="317" spans="1:1" x14ac:dyDescent="0.25">
      <c r="A317">
        <v>297</v>
      </c>
    </row>
    <row r="318" spans="1:1" x14ac:dyDescent="0.25">
      <c r="A318">
        <v>298</v>
      </c>
    </row>
    <row r="319" spans="1:1" x14ac:dyDescent="0.25">
      <c r="A319">
        <v>299</v>
      </c>
    </row>
    <row r="320" spans="1:1" x14ac:dyDescent="0.25">
      <c r="A320">
        <v>300</v>
      </c>
    </row>
    <row r="321" spans="1:1" x14ac:dyDescent="0.25">
      <c r="A321">
        <v>301</v>
      </c>
    </row>
    <row r="322" spans="1:1" x14ac:dyDescent="0.25">
      <c r="A322">
        <v>302</v>
      </c>
    </row>
    <row r="323" spans="1:1" x14ac:dyDescent="0.25">
      <c r="A323">
        <v>303</v>
      </c>
    </row>
    <row r="324" spans="1:1" x14ac:dyDescent="0.25">
      <c r="A324">
        <v>304</v>
      </c>
    </row>
    <row r="325" spans="1:1" x14ac:dyDescent="0.25">
      <c r="A325">
        <v>305</v>
      </c>
    </row>
    <row r="326" spans="1:1" x14ac:dyDescent="0.25">
      <c r="A326">
        <v>306</v>
      </c>
    </row>
    <row r="327" spans="1:1" x14ac:dyDescent="0.25">
      <c r="A327">
        <v>307</v>
      </c>
    </row>
    <row r="328" spans="1:1" x14ac:dyDescent="0.25">
      <c r="A328">
        <v>308</v>
      </c>
    </row>
    <row r="329" spans="1:1" x14ac:dyDescent="0.25">
      <c r="A329">
        <v>309</v>
      </c>
    </row>
    <row r="330" spans="1:1" x14ac:dyDescent="0.25">
      <c r="A330">
        <v>310</v>
      </c>
    </row>
    <row r="331" spans="1:1" x14ac:dyDescent="0.25">
      <c r="A331">
        <v>311</v>
      </c>
    </row>
    <row r="332" spans="1:1" x14ac:dyDescent="0.25">
      <c r="A332">
        <v>312</v>
      </c>
    </row>
    <row r="333" spans="1:1" x14ac:dyDescent="0.25">
      <c r="A333">
        <v>313</v>
      </c>
    </row>
    <row r="334" spans="1:1" x14ac:dyDescent="0.25">
      <c r="A334">
        <v>314</v>
      </c>
    </row>
    <row r="335" spans="1:1" x14ac:dyDescent="0.25">
      <c r="A335">
        <v>315</v>
      </c>
    </row>
    <row r="336" spans="1:1" x14ac:dyDescent="0.25">
      <c r="A336">
        <v>316</v>
      </c>
    </row>
    <row r="337" spans="1:1" x14ac:dyDescent="0.25">
      <c r="A337">
        <v>317</v>
      </c>
    </row>
    <row r="338" spans="1:1" x14ac:dyDescent="0.25">
      <c r="A338">
        <v>318</v>
      </c>
    </row>
    <row r="339" spans="1:1" x14ac:dyDescent="0.25">
      <c r="A339">
        <v>319</v>
      </c>
    </row>
    <row r="340" spans="1:1" x14ac:dyDescent="0.25">
      <c r="A340">
        <v>320</v>
      </c>
    </row>
    <row r="341" spans="1:1" x14ac:dyDescent="0.25">
      <c r="A341">
        <v>321</v>
      </c>
    </row>
    <row r="342" spans="1:1" x14ac:dyDescent="0.25">
      <c r="A342">
        <v>322</v>
      </c>
    </row>
    <row r="343" spans="1:1" x14ac:dyDescent="0.25">
      <c r="A343">
        <v>323</v>
      </c>
    </row>
    <row r="344" spans="1:1" x14ac:dyDescent="0.25">
      <c r="A344">
        <v>324</v>
      </c>
    </row>
    <row r="345" spans="1:1" x14ac:dyDescent="0.25">
      <c r="A345">
        <v>325</v>
      </c>
    </row>
  </sheetData>
  <mergeCells count="12">
    <mergeCell ref="Q19:S19"/>
    <mergeCell ref="D1:E1"/>
    <mergeCell ref="D2:E2"/>
    <mergeCell ref="D3:E3"/>
    <mergeCell ref="D6:E6"/>
    <mergeCell ref="D7:E7"/>
    <mergeCell ref="B10:G10"/>
    <mergeCell ref="B19:D19"/>
    <mergeCell ref="E19:G19"/>
    <mergeCell ref="H19:J19"/>
    <mergeCell ref="K19:M19"/>
    <mergeCell ref="N19:P19"/>
  </mergeCells>
  <pageMargins left="0.511811024" right="0.511811024" top="0.78740157499999996" bottom="0.78740157499999996" header="0.31496062000000002" footer="0.31496062000000002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opLeftCell="A58" zoomScale="70" zoomScaleNormal="70" zoomScalePageLayoutView="150" workbookViewId="0">
      <selection activeCell="B64" sqref="B64"/>
    </sheetView>
  </sheetViews>
  <sheetFormatPr defaultColWidth="8.85546875" defaultRowHeight="15" x14ac:dyDescent="0.25"/>
  <cols>
    <col min="1" max="1" width="12.140625" customWidth="1"/>
    <col min="7" max="7" width="3.7109375" customWidth="1"/>
  </cols>
  <sheetData>
    <row r="1" spans="1:7" x14ac:dyDescent="0.25">
      <c r="A1" s="78" t="s">
        <v>0</v>
      </c>
      <c r="B1" s="78" t="str">
        <f>Busca!B19</f>
        <v>ELET6</v>
      </c>
      <c r="C1" s="93" t="str">
        <f>Busca!E19</f>
        <v>ITSA4</v>
      </c>
      <c r="D1" s="78" t="str">
        <f>Busca!H19</f>
        <v>RENT3</v>
      </c>
      <c r="E1" s="78" t="str">
        <f>Busca!K19</f>
        <v>LWSA3</v>
      </c>
      <c r="F1" s="78" t="str">
        <f>Busca!N19</f>
        <v>BRFS3</v>
      </c>
      <c r="G1" s="78"/>
    </row>
    <row r="2" spans="1:7" x14ac:dyDescent="0.25">
      <c r="A2" s="77">
        <f>Busca!B21</f>
        <v>45748</v>
      </c>
      <c r="B2" s="79">
        <f>Busca!C21</f>
        <v>44.38</v>
      </c>
      <c r="C2" s="79">
        <f>Busca!F21</f>
        <v>9.44</v>
      </c>
      <c r="D2" s="79">
        <f>Busca!I21</f>
        <v>35.1</v>
      </c>
      <c r="E2" s="79">
        <f>Busca!L21</f>
        <v>2.71</v>
      </c>
      <c r="F2" s="79">
        <f>Busca!O21</f>
        <v>20.14</v>
      </c>
      <c r="G2" s="4">
        <v>1</v>
      </c>
    </row>
    <row r="3" spans="1:7" x14ac:dyDescent="0.25">
      <c r="A3" s="77">
        <f>Busca!B22</f>
        <v>45749</v>
      </c>
      <c r="B3" s="79">
        <f>Busca!C22</f>
        <v>44.32</v>
      </c>
      <c r="C3" s="79">
        <f>Busca!F22</f>
        <v>9.4499999999999993</v>
      </c>
      <c r="D3" s="79">
        <f>Busca!I22</f>
        <v>36.450000000000003</v>
      </c>
      <c r="E3" s="79">
        <f>Busca!L22</f>
        <v>2.71</v>
      </c>
      <c r="F3" s="79">
        <f>Busca!O22</f>
        <v>19.8</v>
      </c>
      <c r="G3" s="4">
        <v>2</v>
      </c>
    </row>
    <row r="4" spans="1:7" x14ac:dyDescent="0.25">
      <c r="A4" s="77">
        <f>Busca!B23</f>
        <v>45750</v>
      </c>
      <c r="B4" s="79">
        <f>Busca!C23</f>
        <v>44.8</v>
      </c>
      <c r="C4" s="79">
        <f>Busca!F23</f>
        <v>9.6199999999999992</v>
      </c>
      <c r="D4" s="79">
        <f>Busca!I23</f>
        <v>37.24</v>
      </c>
      <c r="E4" s="79">
        <f>Busca!L23</f>
        <v>2.73</v>
      </c>
      <c r="F4" s="79">
        <f>Busca!O23</f>
        <v>19.64</v>
      </c>
      <c r="G4" s="4">
        <v>3</v>
      </c>
    </row>
    <row r="5" spans="1:7" x14ac:dyDescent="0.25">
      <c r="A5" s="77">
        <f>Busca!B24</f>
        <v>45751</v>
      </c>
      <c r="B5" s="79">
        <f>Busca!C24</f>
        <v>44</v>
      </c>
      <c r="C5" s="79">
        <f>Busca!F24</f>
        <v>9.34</v>
      </c>
      <c r="D5" s="79">
        <f>Busca!I24</f>
        <v>36.1</v>
      </c>
      <c r="E5" s="79">
        <f>Busca!L24</f>
        <v>2.58</v>
      </c>
      <c r="F5" s="79">
        <f>Busca!O24</f>
        <v>19.25</v>
      </c>
      <c r="G5" s="4">
        <v>4</v>
      </c>
    </row>
    <row r="6" spans="1:7" x14ac:dyDescent="0.25">
      <c r="A6" s="77">
        <f>Busca!B25</f>
        <v>45754</v>
      </c>
      <c r="B6" s="79">
        <f>Busca!C25</f>
        <v>43.82</v>
      </c>
      <c r="C6" s="79">
        <f>Busca!F25</f>
        <v>9.4</v>
      </c>
      <c r="D6" s="79">
        <f>Busca!I25</f>
        <v>35.81</v>
      </c>
      <c r="E6" s="79">
        <f>Busca!L25</f>
        <v>2.62</v>
      </c>
      <c r="F6" s="79">
        <f>Busca!O25</f>
        <v>19.2</v>
      </c>
      <c r="G6" s="4">
        <v>5</v>
      </c>
    </row>
    <row r="7" spans="1:7" x14ac:dyDescent="0.25">
      <c r="A7" s="77">
        <f>Busca!B26</f>
        <v>45755</v>
      </c>
      <c r="B7" s="79">
        <f>Busca!C26</f>
        <v>43.86</v>
      </c>
      <c r="C7" s="79">
        <f>Busca!F26</f>
        <v>9.3800000000000008</v>
      </c>
      <c r="D7" s="79">
        <f>Busca!I26</f>
        <v>35.700000000000003</v>
      </c>
      <c r="E7" s="79">
        <f>Busca!L26</f>
        <v>2.69</v>
      </c>
      <c r="F7" s="79">
        <f>Busca!O26</f>
        <v>19.059999999999999</v>
      </c>
      <c r="G7" s="4">
        <v>6</v>
      </c>
    </row>
    <row r="8" spans="1:7" x14ac:dyDescent="0.25">
      <c r="A8" s="77">
        <f>Busca!B27</f>
        <v>45756</v>
      </c>
      <c r="B8" s="79">
        <f>Busca!C27</f>
        <v>44.63</v>
      </c>
      <c r="C8" s="79">
        <f>Busca!F27</f>
        <v>9.6</v>
      </c>
      <c r="D8" s="79">
        <f>Busca!I27</f>
        <v>36.97</v>
      </c>
      <c r="E8" s="79">
        <f>Busca!L27</f>
        <v>2.84</v>
      </c>
      <c r="F8" s="79">
        <f>Busca!O27</f>
        <v>20.56</v>
      </c>
      <c r="G8" s="4">
        <v>7</v>
      </c>
    </row>
    <row r="9" spans="1:7" x14ac:dyDescent="0.25">
      <c r="A9" s="77">
        <f>Busca!B28</f>
        <v>45757</v>
      </c>
      <c r="B9" s="79">
        <f>Busca!C28</f>
        <v>45.13</v>
      </c>
      <c r="C9" s="79">
        <f>Busca!F28</f>
        <v>9.5500000000000007</v>
      </c>
      <c r="D9" s="79">
        <f>Busca!I28</f>
        <v>37.4</v>
      </c>
      <c r="E9" s="79">
        <f>Busca!L28</f>
        <v>2.97</v>
      </c>
      <c r="F9" s="79">
        <f>Busca!O28</f>
        <v>20.350000000000001</v>
      </c>
      <c r="G9" s="4">
        <v>8</v>
      </c>
    </row>
    <row r="10" spans="1:7" x14ac:dyDescent="0.25">
      <c r="A10" s="77">
        <f>Busca!B29</f>
        <v>45758</v>
      </c>
      <c r="B10" s="79">
        <f>Busca!C29</f>
        <v>44.84</v>
      </c>
      <c r="C10" s="79">
        <f>Busca!F29</f>
        <v>9.65</v>
      </c>
      <c r="D10" s="79">
        <f>Busca!I29</f>
        <v>38.57</v>
      </c>
      <c r="E10" s="79">
        <f>Busca!L29</f>
        <v>2.94</v>
      </c>
      <c r="F10" s="79">
        <f>Busca!O29</f>
        <v>20.54</v>
      </c>
      <c r="G10" s="4">
        <v>9</v>
      </c>
    </row>
    <row r="11" spans="1:7" x14ac:dyDescent="0.25">
      <c r="A11" s="77">
        <f>Busca!B30</f>
        <v>45761</v>
      </c>
      <c r="B11" s="79">
        <f>Busca!C30</f>
        <v>45.56</v>
      </c>
      <c r="C11" s="79">
        <f>Busca!F30</f>
        <v>9.7799999999999994</v>
      </c>
      <c r="D11" s="79">
        <f>Busca!I30</f>
        <v>39.26</v>
      </c>
      <c r="E11" s="79">
        <f>Busca!L30</f>
        <v>2.99</v>
      </c>
      <c r="F11" s="79">
        <f>Busca!O30</f>
        <v>20.41</v>
      </c>
      <c r="G11" s="4">
        <v>10</v>
      </c>
    </row>
    <row r="12" spans="1:7" x14ac:dyDescent="0.25">
      <c r="A12" s="77">
        <f>Busca!B31</f>
        <v>45762</v>
      </c>
      <c r="B12" s="79">
        <f>Busca!C31</f>
        <v>45.26</v>
      </c>
      <c r="C12" s="79">
        <f>Busca!F31</f>
        <v>9.91</v>
      </c>
      <c r="D12" s="79">
        <f>Busca!I31</f>
        <v>39.4</v>
      </c>
      <c r="E12" s="79">
        <f>Busca!L31</f>
        <v>3.02</v>
      </c>
      <c r="F12" s="79">
        <f>Busca!O31</f>
        <v>20.67</v>
      </c>
      <c r="G12" s="4">
        <v>11</v>
      </c>
    </row>
    <row r="13" spans="1:7" x14ac:dyDescent="0.25">
      <c r="A13" s="77">
        <f>Busca!B32</f>
        <v>45763</v>
      </c>
      <c r="B13" s="79">
        <f>Busca!C32</f>
        <v>44.36</v>
      </c>
      <c r="C13" s="79">
        <f>Busca!F32</f>
        <v>9.89</v>
      </c>
      <c r="D13" s="79">
        <f>Busca!I32</f>
        <v>38.75</v>
      </c>
      <c r="E13" s="79">
        <f>Busca!L32</f>
        <v>3.03</v>
      </c>
      <c r="F13" s="79">
        <f>Busca!O32</f>
        <v>20.68</v>
      </c>
      <c r="G13" s="4">
        <v>12</v>
      </c>
    </row>
    <row r="14" spans="1:7" x14ac:dyDescent="0.25">
      <c r="A14" s="77">
        <f>Busca!B33</f>
        <v>45764</v>
      </c>
      <c r="B14" s="79">
        <f>Busca!C33</f>
        <v>45.6</v>
      </c>
      <c r="C14" s="79">
        <f>Busca!F33</f>
        <v>9.9499999999999993</v>
      </c>
      <c r="D14" s="79">
        <f>Busca!I33</f>
        <v>40.25</v>
      </c>
      <c r="E14" s="79">
        <f>Busca!L33</f>
        <v>3.5</v>
      </c>
      <c r="F14" s="79">
        <f>Busca!O33</f>
        <v>21.15</v>
      </c>
      <c r="G14" s="4">
        <v>13</v>
      </c>
    </row>
    <row r="15" spans="1:7" x14ac:dyDescent="0.25">
      <c r="A15" s="77">
        <f>Busca!B34</f>
        <v>45769</v>
      </c>
      <c r="B15" s="79">
        <f>Busca!C34</f>
        <v>45.38</v>
      </c>
      <c r="C15" s="79">
        <f>Busca!F34</f>
        <v>10.17</v>
      </c>
      <c r="D15" s="79">
        <f>Busca!I34</f>
        <v>39.15</v>
      </c>
      <c r="E15" s="79">
        <f>Busca!L34</f>
        <v>3.52</v>
      </c>
      <c r="F15" s="79">
        <f>Busca!O34</f>
        <v>21.78</v>
      </c>
      <c r="G15" s="4">
        <v>14</v>
      </c>
    </row>
    <row r="16" spans="1:7" x14ac:dyDescent="0.25">
      <c r="A16" s="77">
        <f>Busca!B35</f>
        <v>45770</v>
      </c>
      <c r="B16" s="79">
        <f>Busca!C35</f>
        <v>46.05</v>
      </c>
      <c r="C16" s="79">
        <f>Busca!F35</f>
        <v>10.34</v>
      </c>
      <c r="D16" s="79">
        <f>Busca!I35</f>
        <v>40.36</v>
      </c>
      <c r="E16" s="79">
        <f>Busca!L35</f>
        <v>3.71</v>
      </c>
      <c r="F16" s="79">
        <f>Busca!O35</f>
        <v>21.49</v>
      </c>
      <c r="G16" s="4">
        <v>15</v>
      </c>
    </row>
    <row r="17" spans="1:7" x14ac:dyDescent="0.25">
      <c r="A17" s="77">
        <f>Busca!B36</f>
        <v>45771</v>
      </c>
      <c r="B17" s="79">
        <f>Busca!C36</f>
        <v>47.39</v>
      </c>
      <c r="C17" s="79">
        <f>Busca!F36</f>
        <v>10.56</v>
      </c>
      <c r="D17" s="79">
        <f>Busca!I36</f>
        <v>41.6</v>
      </c>
      <c r="E17" s="79">
        <f>Busca!L36</f>
        <v>3.79</v>
      </c>
      <c r="F17" s="79">
        <f>Busca!O36</f>
        <v>22.01</v>
      </c>
      <c r="G17" s="4">
        <v>16</v>
      </c>
    </row>
    <row r="18" spans="1:7" x14ac:dyDescent="0.25">
      <c r="A18" s="77">
        <f>Busca!B37</f>
        <v>45772</v>
      </c>
      <c r="B18" s="79">
        <f>Busca!C37</f>
        <v>47.19</v>
      </c>
      <c r="C18" s="79">
        <f>Busca!F37</f>
        <v>10.57</v>
      </c>
      <c r="D18" s="79">
        <f>Busca!I37</f>
        <v>42.81</v>
      </c>
      <c r="E18" s="79">
        <f>Busca!L37</f>
        <v>3.89</v>
      </c>
      <c r="F18" s="79">
        <f>Busca!O37</f>
        <v>22.9</v>
      </c>
      <c r="G18" s="4">
        <v>17</v>
      </c>
    </row>
    <row r="19" spans="1:7" x14ac:dyDescent="0.25">
      <c r="A19" s="77">
        <f>Busca!B38</f>
        <v>45775</v>
      </c>
      <c r="B19" s="79">
        <f>Busca!C38</f>
        <v>47.41</v>
      </c>
      <c r="C19" s="79">
        <f>Busca!F38</f>
        <v>10.63</v>
      </c>
      <c r="D19" s="79">
        <f>Busca!I38</f>
        <v>43.06</v>
      </c>
      <c r="E19" s="79">
        <f>Busca!L38</f>
        <v>3.76</v>
      </c>
      <c r="F19" s="79">
        <f>Busca!O38</f>
        <v>22.7</v>
      </c>
      <c r="G19" s="4">
        <v>18</v>
      </c>
    </row>
    <row r="20" spans="1:7" x14ac:dyDescent="0.25">
      <c r="A20" s="77">
        <f>Busca!B39</f>
        <v>45776</v>
      </c>
      <c r="B20" s="79">
        <f>Busca!C39</f>
        <v>47.65</v>
      </c>
      <c r="C20" s="79">
        <f>Busca!F39</f>
        <v>10.63</v>
      </c>
      <c r="D20" s="79">
        <f>Busca!I39</f>
        <v>43.18</v>
      </c>
      <c r="E20" s="79">
        <f>Busca!L39</f>
        <v>3.67</v>
      </c>
      <c r="F20" s="79">
        <f>Busca!O39</f>
        <v>22.75</v>
      </c>
      <c r="G20" s="4">
        <v>19</v>
      </c>
    </row>
    <row r="21" spans="1:7" x14ac:dyDescent="0.25">
      <c r="A21" s="77">
        <f>Busca!B40</f>
        <v>45777</v>
      </c>
      <c r="B21" s="79">
        <f>Busca!C40</f>
        <v>48.23</v>
      </c>
      <c r="C21" s="79">
        <f>Busca!F40</f>
        <v>10.7</v>
      </c>
      <c r="D21" s="79">
        <f>Busca!I40</f>
        <v>42.96</v>
      </c>
      <c r="E21" s="79">
        <f>Busca!L40</f>
        <v>3.61</v>
      </c>
      <c r="F21" s="79">
        <f>Busca!O40</f>
        <v>22.7</v>
      </c>
      <c r="G21" s="4">
        <v>20</v>
      </c>
    </row>
    <row r="22" spans="1:7" x14ac:dyDescent="0.25">
      <c r="A22" s="77">
        <f>Busca!B41</f>
        <v>45779</v>
      </c>
      <c r="B22" s="79">
        <f>Busca!C41</f>
        <v>47.97</v>
      </c>
      <c r="C22" s="79">
        <f>Busca!F41</f>
        <v>10.53</v>
      </c>
      <c r="D22" s="79">
        <f>Busca!I41</f>
        <v>43.1</v>
      </c>
      <c r="E22" s="79">
        <f>Busca!L41</f>
        <v>3.6</v>
      </c>
      <c r="F22" s="79">
        <f>Busca!O41</f>
        <v>22.46</v>
      </c>
      <c r="G22" s="4">
        <v>21</v>
      </c>
    </row>
    <row r="23" spans="1:7" x14ac:dyDescent="0.25">
      <c r="A23" s="77">
        <f>Busca!B42</f>
        <v>45782</v>
      </c>
      <c r="B23" s="79">
        <f>Busca!C42</f>
        <v>47.19</v>
      </c>
      <c r="C23" s="79">
        <f>Busca!F42</f>
        <v>10.48</v>
      </c>
      <c r="D23" s="79">
        <f>Busca!I42</f>
        <v>43.06</v>
      </c>
      <c r="E23" s="79">
        <f>Busca!L42</f>
        <v>3.51</v>
      </c>
      <c r="F23" s="79">
        <f>Busca!O42</f>
        <v>21.44</v>
      </c>
      <c r="G23" s="4">
        <v>22</v>
      </c>
    </row>
    <row r="24" spans="1:7" x14ac:dyDescent="0.25">
      <c r="A24" s="77">
        <f>Busca!B43</f>
        <v>45783</v>
      </c>
      <c r="B24" s="79">
        <f>Busca!C43</f>
        <v>47.25</v>
      </c>
      <c r="C24" s="79">
        <f>Busca!F43</f>
        <v>10.45</v>
      </c>
      <c r="D24" s="79">
        <f>Busca!I43</f>
        <v>42</v>
      </c>
      <c r="E24" s="79">
        <f>Busca!L43</f>
        <v>3.5</v>
      </c>
      <c r="F24" s="79">
        <f>Busca!O43</f>
        <v>20.350000000000001</v>
      </c>
      <c r="G24" s="4">
        <v>23</v>
      </c>
    </row>
    <row r="25" spans="1:7" x14ac:dyDescent="0.25">
      <c r="A25" s="77">
        <f>Busca!B44</f>
        <v>45784</v>
      </c>
      <c r="B25" s="79">
        <f>Busca!C44</f>
        <v>46.97</v>
      </c>
      <c r="C25" s="79">
        <f>Busca!F44</f>
        <v>10.54</v>
      </c>
      <c r="D25" s="79">
        <f>Busca!I44</f>
        <v>42.09</v>
      </c>
      <c r="E25" s="79">
        <f>Busca!L44</f>
        <v>3.45</v>
      </c>
      <c r="F25" s="79">
        <f>Busca!O44</f>
        <v>20.260000000000002</v>
      </c>
      <c r="G25" s="4">
        <v>24</v>
      </c>
    </row>
    <row r="26" spans="1:7" x14ac:dyDescent="0.25">
      <c r="A26" s="77">
        <f>Busca!B45</f>
        <v>45785</v>
      </c>
      <c r="B26" s="79">
        <f>Busca!C45</f>
        <v>47.58</v>
      </c>
      <c r="C26" s="79">
        <f>Busca!F45</f>
        <v>10.6</v>
      </c>
      <c r="D26" s="79">
        <f>Busca!I45</f>
        <v>43.9</v>
      </c>
      <c r="E26" s="79">
        <f>Busca!L45</f>
        <v>3.57</v>
      </c>
      <c r="F26" s="79">
        <f>Busca!O45</f>
        <v>20.39</v>
      </c>
      <c r="G26" s="4">
        <v>25</v>
      </c>
    </row>
    <row r="27" spans="1:7" x14ac:dyDescent="0.25">
      <c r="A27" s="77">
        <f>Busca!B46</f>
        <v>45786</v>
      </c>
      <c r="B27" s="79">
        <f>Busca!C46</f>
        <v>47.91</v>
      </c>
      <c r="C27" s="79">
        <f>Busca!F46</f>
        <v>11.05</v>
      </c>
      <c r="D27" s="79">
        <f>Busca!I46</f>
        <v>41</v>
      </c>
      <c r="E27" s="79">
        <f>Busca!L46</f>
        <v>3.53</v>
      </c>
      <c r="F27" s="79">
        <f>Busca!O46</f>
        <v>19.2</v>
      </c>
      <c r="G27" s="4">
        <v>26</v>
      </c>
    </row>
    <row r="28" spans="1:7" x14ac:dyDescent="0.25">
      <c r="A28" s="77">
        <f>Busca!B47</f>
        <v>45789</v>
      </c>
      <c r="B28" s="79">
        <f>Busca!C47</f>
        <v>47.52</v>
      </c>
      <c r="C28" s="79">
        <f>Busca!F47</f>
        <v>10.8</v>
      </c>
      <c r="D28" s="79">
        <f>Busca!I47</f>
        <v>41.5</v>
      </c>
      <c r="E28" s="79">
        <f>Busca!L47</f>
        <v>3.34</v>
      </c>
      <c r="F28" s="79">
        <f>Busca!O47</f>
        <v>19.71</v>
      </c>
      <c r="G28" s="4">
        <v>27</v>
      </c>
    </row>
    <row r="29" spans="1:7" x14ac:dyDescent="0.25">
      <c r="A29" s="77">
        <f>Busca!B48</f>
        <v>45790</v>
      </c>
      <c r="B29" s="79">
        <f>Busca!C48</f>
        <v>47.81</v>
      </c>
      <c r="C29" s="79">
        <f>Busca!F48</f>
        <v>10.97</v>
      </c>
      <c r="D29" s="79">
        <f>Busca!I48</f>
        <v>41.74</v>
      </c>
      <c r="E29" s="79">
        <f>Busca!L48</f>
        <v>3.6</v>
      </c>
      <c r="F29" s="79">
        <f>Busca!O48</f>
        <v>20.2</v>
      </c>
      <c r="G29" s="4">
        <v>28</v>
      </c>
    </row>
    <row r="30" spans="1:7" x14ac:dyDescent="0.25">
      <c r="A30" s="77">
        <f>Busca!B49</f>
        <v>45791</v>
      </c>
      <c r="B30" s="79">
        <f>Busca!C49</f>
        <v>47.63</v>
      </c>
      <c r="C30" s="79">
        <f>Busca!F49</f>
        <v>11</v>
      </c>
      <c r="D30" s="79">
        <f>Busca!I49</f>
        <v>39.71</v>
      </c>
      <c r="E30" s="79">
        <f>Busca!L49</f>
        <v>3.61</v>
      </c>
      <c r="F30" s="79">
        <f>Busca!O49</f>
        <v>19.68</v>
      </c>
      <c r="G30" s="4">
        <v>29</v>
      </c>
    </row>
    <row r="31" spans="1:7" x14ac:dyDescent="0.25">
      <c r="A31" s="77">
        <f>Busca!B50</f>
        <v>45792</v>
      </c>
      <c r="B31" s="79">
        <f>Busca!C50</f>
        <v>46.14</v>
      </c>
      <c r="C31" s="79">
        <f>Busca!F50</f>
        <v>11.14</v>
      </c>
      <c r="D31" s="79">
        <f>Busca!I50</f>
        <v>40.75</v>
      </c>
      <c r="E31" s="79">
        <f>Busca!L50</f>
        <v>3.66</v>
      </c>
      <c r="F31" s="79">
        <f>Busca!O50</f>
        <v>20.62</v>
      </c>
      <c r="G31" s="4">
        <v>30</v>
      </c>
    </row>
    <row r="32" spans="1:7" x14ac:dyDescent="0.25">
      <c r="A32" s="77">
        <f>Busca!B51</f>
        <v>45793</v>
      </c>
      <c r="B32" s="79">
        <f>Busca!C51</f>
        <v>46.35</v>
      </c>
      <c r="C32" s="79">
        <f>Busca!F51</f>
        <v>11.22</v>
      </c>
      <c r="D32" s="79">
        <f>Busca!I51</f>
        <v>41.84</v>
      </c>
      <c r="E32" s="79">
        <f>Busca!L51</f>
        <v>3.69</v>
      </c>
      <c r="F32" s="79">
        <f>Busca!O51</f>
        <v>20.78</v>
      </c>
      <c r="G32" s="4">
        <v>31</v>
      </c>
    </row>
    <row r="33" spans="1:7" x14ac:dyDescent="0.25">
      <c r="A33" s="77">
        <f>Busca!B52</f>
        <v>45796</v>
      </c>
      <c r="B33" s="79">
        <f>Busca!C52</f>
        <v>46.84</v>
      </c>
      <c r="C33" s="79">
        <f>Busca!F52</f>
        <v>11.34</v>
      </c>
      <c r="D33" s="79">
        <f>Busca!I52</f>
        <v>42.1</v>
      </c>
      <c r="E33" s="79">
        <f>Busca!L52</f>
        <v>3.69</v>
      </c>
      <c r="F33" s="79">
        <f>Busca!O52</f>
        <v>20.5</v>
      </c>
      <c r="G33" s="4">
        <v>32</v>
      </c>
    </row>
    <row r="34" spans="1:7" x14ac:dyDescent="0.25">
      <c r="A34" s="77">
        <f>Busca!B53</f>
        <v>45797</v>
      </c>
      <c r="B34" s="79">
        <f>Busca!C53</f>
        <v>46.63</v>
      </c>
      <c r="C34" s="79">
        <f>Busca!F53</f>
        <v>11.36</v>
      </c>
      <c r="D34" s="79">
        <f>Busca!I53</f>
        <v>41.7</v>
      </c>
      <c r="E34" s="79">
        <f>Busca!L53</f>
        <v>3.84</v>
      </c>
      <c r="F34" s="79">
        <f>Busca!O53</f>
        <v>21</v>
      </c>
      <c r="G34" s="4">
        <v>33</v>
      </c>
    </row>
    <row r="35" spans="1:7" x14ac:dyDescent="0.25">
      <c r="A35" s="77">
        <f>Busca!B54</f>
        <v>45798</v>
      </c>
      <c r="B35" s="79">
        <f>Busca!C54</f>
        <v>46.17</v>
      </c>
      <c r="C35" s="79">
        <f>Busca!F54</f>
        <v>11.19</v>
      </c>
      <c r="D35" s="79">
        <f>Busca!I54</f>
        <v>40.36</v>
      </c>
      <c r="E35" s="79">
        <f>Busca!L54</f>
        <v>3.77</v>
      </c>
      <c r="F35" s="79">
        <f>Busca!O54</f>
        <v>21.04</v>
      </c>
      <c r="G35" s="4">
        <v>34</v>
      </c>
    </row>
    <row r="36" spans="1:7" x14ac:dyDescent="0.25">
      <c r="A36" s="77">
        <f>Busca!B55</f>
        <v>45799</v>
      </c>
      <c r="B36" s="79">
        <f>Busca!C55</f>
        <v>46.14</v>
      </c>
      <c r="C36" s="79">
        <f>Busca!F55</f>
        <v>11.05</v>
      </c>
      <c r="D36" s="79">
        <f>Busca!I55</f>
        <v>40.56</v>
      </c>
      <c r="E36" s="79">
        <f>Busca!L55</f>
        <v>3.85</v>
      </c>
      <c r="F36" s="79">
        <f>Busca!O55</f>
        <v>21.42</v>
      </c>
      <c r="G36" s="4">
        <v>35</v>
      </c>
    </row>
    <row r="37" spans="1:7" x14ac:dyDescent="0.25">
      <c r="A37" s="77">
        <f>Busca!B56</f>
        <v>45800</v>
      </c>
      <c r="B37" s="79">
        <f>Busca!C56</f>
        <v>46.53</v>
      </c>
      <c r="C37" s="79">
        <f>Busca!F56</f>
        <v>11.14</v>
      </c>
      <c r="D37" s="79">
        <f>Busca!I56</f>
        <v>40.590000000000003</v>
      </c>
      <c r="E37" s="79">
        <f>Busca!L56</f>
        <v>3.82</v>
      </c>
      <c r="F37" s="79">
        <f>Busca!O56</f>
        <v>21.42</v>
      </c>
      <c r="G37" s="4">
        <v>36</v>
      </c>
    </row>
    <row r="38" spans="1:7" x14ac:dyDescent="0.25">
      <c r="A38" s="77">
        <f>Busca!B57</f>
        <v>45803</v>
      </c>
      <c r="B38" s="79">
        <f>Busca!C57</f>
        <v>46.66</v>
      </c>
      <c r="C38" s="79">
        <f>Busca!F57</f>
        <v>11.19</v>
      </c>
      <c r="D38" s="79">
        <f>Busca!I57</f>
        <v>40.85</v>
      </c>
      <c r="E38" s="79">
        <f>Busca!L57</f>
        <v>3.85</v>
      </c>
      <c r="F38" s="79">
        <f>Busca!O57</f>
        <v>21.31</v>
      </c>
      <c r="G38" s="4">
        <v>37</v>
      </c>
    </row>
    <row r="39" spans="1:7" x14ac:dyDescent="0.25">
      <c r="A39" s="77">
        <f>Busca!B58</f>
        <v>45804</v>
      </c>
      <c r="B39" s="79">
        <f>Busca!C58</f>
        <v>47.18</v>
      </c>
      <c r="C39" s="79">
        <f>Busca!F58</f>
        <v>11.29</v>
      </c>
      <c r="D39" s="79">
        <f>Busca!I58</f>
        <v>42.65</v>
      </c>
      <c r="E39" s="79">
        <f>Busca!L58</f>
        <v>3.85</v>
      </c>
      <c r="F39" s="79">
        <f>Busca!O58</f>
        <v>20.56</v>
      </c>
      <c r="G39" s="4">
        <v>38</v>
      </c>
    </row>
    <row r="40" spans="1:7" x14ac:dyDescent="0.25">
      <c r="A40" s="77">
        <f>Busca!B59</f>
        <v>45805</v>
      </c>
      <c r="B40" s="79">
        <f>Busca!C59</f>
        <v>46.68</v>
      </c>
      <c r="C40" s="79">
        <f>Busca!F59</f>
        <v>11.17</v>
      </c>
      <c r="D40" s="79">
        <f>Busca!I59</f>
        <v>43.32</v>
      </c>
      <c r="E40" s="79">
        <f>Busca!L59</f>
        <v>3.78</v>
      </c>
      <c r="F40" s="79">
        <f>Busca!O59</f>
        <v>20.39</v>
      </c>
      <c r="G40" s="4">
        <v>39</v>
      </c>
    </row>
    <row r="41" spans="1:7" x14ac:dyDescent="0.25">
      <c r="A41" s="77">
        <f>Busca!B60</f>
        <v>45806</v>
      </c>
      <c r="B41" s="79">
        <f>Busca!C60</f>
        <v>47.34</v>
      </c>
      <c r="C41" s="79">
        <f>Busca!F60</f>
        <v>11.09</v>
      </c>
      <c r="D41" s="79">
        <f>Busca!I60</f>
        <v>43.44</v>
      </c>
      <c r="E41" s="79">
        <f>Busca!L60</f>
        <v>3.71</v>
      </c>
      <c r="F41" s="79">
        <f>Busca!O60</f>
        <v>20.56</v>
      </c>
      <c r="G41" s="4">
        <v>40</v>
      </c>
    </row>
    <row r="42" spans="1:7" x14ac:dyDescent="0.25">
      <c r="A42" s="77">
        <f>Busca!B61</f>
        <v>45807</v>
      </c>
      <c r="B42" s="79">
        <f>Busca!C61</f>
        <v>46.97</v>
      </c>
      <c r="C42" s="79">
        <f>Busca!F61</f>
        <v>11.07</v>
      </c>
      <c r="D42" s="79">
        <f>Busca!I61</f>
        <v>42.96</v>
      </c>
      <c r="E42" s="79">
        <f>Busca!L61</f>
        <v>3.76</v>
      </c>
      <c r="F42" s="79">
        <f>Busca!O61</f>
        <v>20.3</v>
      </c>
      <c r="G42" s="4">
        <v>41</v>
      </c>
    </row>
    <row r="43" spans="1:7" x14ac:dyDescent="0.25">
      <c r="A43" s="77">
        <f>Busca!B62</f>
        <v>45810</v>
      </c>
      <c r="B43" s="79">
        <f>Busca!C62</f>
        <v>46.6</v>
      </c>
      <c r="C43" s="79">
        <f>Busca!F62</f>
        <v>11</v>
      </c>
      <c r="D43" s="79">
        <f>Busca!I62</f>
        <v>43.31</v>
      </c>
      <c r="E43" s="79">
        <f>Busca!L62</f>
        <v>3.74</v>
      </c>
      <c r="F43" s="79">
        <f>Busca!O62</f>
        <v>20.5</v>
      </c>
      <c r="G43" s="4">
        <v>42</v>
      </c>
    </row>
    <row r="44" spans="1:7" x14ac:dyDescent="0.25">
      <c r="A44" s="77">
        <f>Busca!B63</f>
        <v>45811</v>
      </c>
      <c r="B44" s="79">
        <f>Busca!C63</f>
        <v>46.79</v>
      </c>
      <c r="C44" s="79">
        <f>Busca!F63</f>
        <v>10.98</v>
      </c>
      <c r="D44" s="79">
        <f>Busca!I63</f>
        <v>43.12</v>
      </c>
      <c r="E44" s="79">
        <f>Busca!L63</f>
        <v>3.94</v>
      </c>
      <c r="F44" s="79">
        <f>Busca!O63</f>
        <v>20.5</v>
      </c>
      <c r="G44" s="4">
        <v>43</v>
      </c>
    </row>
    <row r="45" spans="1:7" x14ac:dyDescent="0.25">
      <c r="A45" s="77">
        <f>Busca!B64</f>
        <v>45812</v>
      </c>
      <c r="B45" s="79">
        <f>Busca!C64</f>
        <v>46.5</v>
      </c>
      <c r="C45" s="79">
        <f>Busca!F64</f>
        <v>10.95</v>
      </c>
      <c r="D45" s="79">
        <f>Busca!I64</f>
        <v>43.7</v>
      </c>
      <c r="E45" s="79">
        <f>Busca!L64</f>
        <v>4.1399999999999997</v>
      </c>
      <c r="F45" s="79">
        <f>Busca!O64</f>
        <v>20.5</v>
      </c>
      <c r="G45" s="4">
        <v>44</v>
      </c>
    </row>
    <row r="46" spans="1:7" x14ac:dyDescent="0.25">
      <c r="A46" s="77">
        <f>Busca!B65</f>
        <v>45813</v>
      </c>
      <c r="B46" s="79">
        <f>Busca!C65</f>
        <v>46.15</v>
      </c>
      <c r="C46" s="79">
        <f>Busca!F65</f>
        <v>10.83</v>
      </c>
      <c r="D46" s="79">
        <f>Busca!I65</f>
        <v>44.2</v>
      </c>
      <c r="E46" s="79">
        <f>Busca!L65</f>
        <v>3.92</v>
      </c>
      <c r="F46" s="79">
        <f>Busca!O65</f>
        <v>20.5</v>
      </c>
      <c r="G46" s="4">
        <v>45</v>
      </c>
    </row>
    <row r="47" spans="1:7" x14ac:dyDescent="0.25">
      <c r="A47" s="77">
        <f>Busca!B66</f>
        <v>45814</v>
      </c>
      <c r="B47" s="79">
        <f>Busca!C66</f>
        <v>46.15</v>
      </c>
      <c r="C47" s="79">
        <f>Busca!F66</f>
        <v>10.81</v>
      </c>
      <c r="D47" s="79">
        <f>Busca!I66</f>
        <v>43.8</v>
      </c>
      <c r="E47" s="79">
        <f>Busca!L66</f>
        <v>3.93</v>
      </c>
      <c r="F47" s="79">
        <f>Busca!O66</f>
        <v>20.52</v>
      </c>
      <c r="G47" s="4">
        <v>46</v>
      </c>
    </row>
    <row r="48" spans="1:7" x14ac:dyDescent="0.25">
      <c r="A48" s="77">
        <f>Busca!B67</f>
        <v>45817</v>
      </c>
      <c r="B48" s="79">
        <f>Busca!C67</f>
        <v>45.7</v>
      </c>
      <c r="C48" s="79">
        <f>Busca!F67</f>
        <v>10.78</v>
      </c>
      <c r="D48" s="79">
        <f>Busca!I67</f>
        <v>43.66</v>
      </c>
      <c r="E48" s="79">
        <f>Busca!L67</f>
        <v>3.87</v>
      </c>
      <c r="F48" s="79">
        <f>Busca!O67</f>
        <v>21</v>
      </c>
      <c r="G48" s="4">
        <v>47</v>
      </c>
    </row>
    <row r="49" spans="1:7" x14ac:dyDescent="0.25">
      <c r="A49" s="77">
        <f>Busca!B68</f>
        <v>45818</v>
      </c>
      <c r="B49" s="79">
        <f>Busca!C68</f>
        <v>46.33</v>
      </c>
      <c r="C49" s="79">
        <f>Busca!F68</f>
        <v>10.7</v>
      </c>
      <c r="D49" s="79">
        <f>Busca!I68</f>
        <v>43.99</v>
      </c>
      <c r="E49" s="79">
        <f>Busca!L68</f>
        <v>4.12</v>
      </c>
      <c r="F49" s="79">
        <f>Busca!O68</f>
        <v>21.51</v>
      </c>
      <c r="G49" s="4">
        <v>48</v>
      </c>
    </row>
    <row r="50" spans="1:7" x14ac:dyDescent="0.25">
      <c r="A50" s="77">
        <f>Busca!B69</f>
        <v>45819</v>
      </c>
      <c r="B50" s="79">
        <f>Busca!C69</f>
        <v>46.09</v>
      </c>
      <c r="C50" s="79">
        <f>Busca!F69</f>
        <v>10.8</v>
      </c>
      <c r="D50" s="79">
        <f>Busca!I69</f>
        <v>44</v>
      </c>
      <c r="E50" s="79">
        <f>Busca!L69</f>
        <v>4.13</v>
      </c>
      <c r="F50" s="79">
        <f>Busca!O69</f>
        <v>21.36</v>
      </c>
      <c r="G50" s="4">
        <v>49</v>
      </c>
    </row>
    <row r="51" spans="1:7" x14ac:dyDescent="0.25">
      <c r="A51" s="77">
        <f>Busca!B70</f>
        <v>45820</v>
      </c>
      <c r="B51" s="79">
        <f>Busca!C70</f>
        <v>46.09</v>
      </c>
      <c r="C51" s="79">
        <f>Busca!F70</f>
        <v>10.82</v>
      </c>
      <c r="D51" s="79">
        <f>Busca!I70</f>
        <v>44.46</v>
      </c>
      <c r="E51" s="79">
        <f>Busca!L70</f>
        <v>4.13</v>
      </c>
      <c r="F51" s="79">
        <f>Busca!O70</f>
        <v>20.69</v>
      </c>
      <c r="G51" s="4">
        <v>50</v>
      </c>
    </row>
    <row r="52" spans="1:7" x14ac:dyDescent="0.25">
      <c r="A52" s="77">
        <f>Busca!B71</f>
        <v>45821</v>
      </c>
      <c r="B52" s="79">
        <f>Busca!C71</f>
        <v>45.69</v>
      </c>
      <c r="C52" s="79">
        <f>Busca!F71</f>
        <v>10.71</v>
      </c>
      <c r="D52" s="79">
        <f>Busca!I71</f>
        <v>44.02</v>
      </c>
      <c r="E52" s="79">
        <f>Busca!L71</f>
        <v>4.08</v>
      </c>
      <c r="F52" s="79">
        <f>Busca!O71</f>
        <v>21</v>
      </c>
      <c r="G52" s="4">
        <v>51</v>
      </c>
    </row>
    <row r="53" spans="1:7" x14ac:dyDescent="0.25">
      <c r="A53" s="77">
        <f>Busca!B72</f>
        <v>45824</v>
      </c>
      <c r="B53" s="79">
        <f>Busca!C72</f>
        <v>46.44</v>
      </c>
      <c r="C53" s="79">
        <f>Busca!F72</f>
        <v>10.85</v>
      </c>
      <c r="D53" s="79">
        <f>Busca!I72</f>
        <v>44.99</v>
      </c>
      <c r="E53" s="79">
        <f>Busca!L72</f>
        <v>4.2</v>
      </c>
      <c r="F53" s="79">
        <f>Busca!O72</f>
        <v>20.5</v>
      </c>
      <c r="G53" s="4">
        <v>52</v>
      </c>
    </row>
    <row r="54" spans="1:7" x14ac:dyDescent="0.25">
      <c r="A54" s="77">
        <f>Busca!B73</f>
        <v>45825</v>
      </c>
      <c r="B54" s="79">
        <f>Busca!C73</f>
        <v>46.16</v>
      </c>
      <c r="C54" s="79">
        <f>Busca!F73</f>
        <v>10.9</v>
      </c>
      <c r="D54" s="79">
        <f>Busca!I73</f>
        <v>44.6</v>
      </c>
      <c r="E54" s="79">
        <f>Busca!L73</f>
        <v>4.1399999999999997</v>
      </c>
      <c r="F54" s="79">
        <f>Busca!O73</f>
        <v>20.49</v>
      </c>
      <c r="G54" s="4">
        <v>53</v>
      </c>
    </row>
    <row r="55" spans="1:7" x14ac:dyDescent="0.25">
      <c r="A55" s="77">
        <f>Busca!B74</f>
        <v>45826</v>
      </c>
      <c r="B55" s="79">
        <f>Busca!C74</f>
        <v>45.11</v>
      </c>
      <c r="C55" s="79">
        <f>Busca!F74</f>
        <v>10.88</v>
      </c>
      <c r="D55" s="79">
        <f>Busca!I74</f>
        <v>44.88</v>
      </c>
      <c r="E55" s="79">
        <f>Busca!L74</f>
        <v>4.1500000000000004</v>
      </c>
      <c r="F55" s="79">
        <f>Busca!O74</f>
        <v>20.92</v>
      </c>
      <c r="G55" s="4">
        <v>54</v>
      </c>
    </row>
    <row r="56" spans="1:7" x14ac:dyDescent="0.25">
      <c r="A56" s="77">
        <f>Busca!B75</f>
        <v>45828</v>
      </c>
      <c r="B56" s="79">
        <f>Busca!C75</f>
        <v>44.1</v>
      </c>
      <c r="C56" s="79">
        <f>Busca!F75</f>
        <v>10.81</v>
      </c>
      <c r="D56" s="79">
        <f>Busca!I75</f>
        <v>43.26</v>
      </c>
      <c r="E56" s="79">
        <f>Busca!L75</f>
        <v>4.13</v>
      </c>
      <c r="F56" s="79">
        <f>Busca!O75</f>
        <v>20.79</v>
      </c>
      <c r="G56" s="4">
        <v>55</v>
      </c>
    </row>
    <row r="57" spans="1:7" x14ac:dyDescent="0.25">
      <c r="A57" s="77">
        <f>Busca!B76</f>
        <v>45831</v>
      </c>
      <c r="B57" s="79">
        <f>Busca!C76</f>
        <v>44.42</v>
      </c>
      <c r="C57" s="79">
        <f>Busca!F76</f>
        <v>10.66</v>
      </c>
      <c r="D57" s="79">
        <f>Busca!I76</f>
        <v>42.41</v>
      </c>
      <c r="E57" s="79">
        <f>Busca!L76</f>
        <v>4.08</v>
      </c>
      <c r="F57" s="79">
        <f>Busca!O76</f>
        <v>21.76</v>
      </c>
      <c r="G57" s="4">
        <v>56</v>
      </c>
    </row>
    <row r="58" spans="1:7" x14ac:dyDescent="0.25">
      <c r="A58" s="77">
        <f>Busca!B77</f>
        <v>45832</v>
      </c>
      <c r="B58" s="79">
        <f>Busca!C77</f>
        <v>44.46</v>
      </c>
      <c r="C58" s="79">
        <f>Busca!F77</f>
        <v>10.89</v>
      </c>
      <c r="D58" s="79">
        <f>Busca!I77</f>
        <v>43.51</v>
      </c>
      <c r="E58" s="79">
        <f>Busca!L77</f>
        <v>4.13</v>
      </c>
      <c r="F58" s="79">
        <f>Busca!O77</f>
        <v>20.75</v>
      </c>
      <c r="G58" s="4">
        <v>57</v>
      </c>
    </row>
    <row r="59" spans="1:7" x14ac:dyDescent="0.25">
      <c r="A59" s="77">
        <f>Busca!B78</f>
        <v>45833</v>
      </c>
      <c r="B59" s="79">
        <f>Busca!C78</f>
        <v>43.86</v>
      </c>
      <c r="C59" s="79">
        <f>Busca!F78</f>
        <v>10.74</v>
      </c>
      <c r="D59" s="79">
        <f>Busca!I78</f>
        <v>43.15</v>
      </c>
      <c r="E59" s="79">
        <f>Busca!L78</f>
        <v>4.05</v>
      </c>
      <c r="F59" s="79">
        <f>Busca!O78</f>
        <v>20.010000000000002</v>
      </c>
      <c r="G59" s="4">
        <v>58</v>
      </c>
    </row>
    <row r="60" spans="1:7" x14ac:dyDescent="0.25">
      <c r="A60" s="77">
        <f>Busca!B79</f>
        <v>45834</v>
      </c>
      <c r="B60" s="79">
        <f>Busca!C79</f>
        <v>43.99</v>
      </c>
      <c r="C60" s="79">
        <f>Busca!F79</f>
        <v>10.74</v>
      </c>
      <c r="D60" s="79">
        <f>Busca!I79</f>
        <v>40.01</v>
      </c>
      <c r="E60" s="79">
        <f>Busca!L79</f>
        <v>4.1500000000000004</v>
      </c>
      <c r="F60" s="79">
        <f>Busca!O79</f>
        <v>20.100000000000001</v>
      </c>
      <c r="G60" s="4">
        <v>59</v>
      </c>
    </row>
    <row r="61" spans="1:7" ht="15.75" thickBot="1" x14ac:dyDescent="0.3">
      <c r="A61" s="77">
        <f>Busca!B80</f>
        <v>45835</v>
      </c>
      <c r="B61" s="79">
        <f>Busca!C80</f>
        <v>43.89</v>
      </c>
      <c r="C61" s="79">
        <f>Busca!F80</f>
        <v>10.71</v>
      </c>
      <c r="D61" s="79">
        <f>Busca!I80</f>
        <v>40.549999999999997</v>
      </c>
      <c r="E61" s="79">
        <f>Busca!L80</f>
        <v>4.0599999999999996</v>
      </c>
      <c r="F61" s="79">
        <f>Busca!O80</f>
        <v>19.899999999999999</v>
      </c>
      <c r="G61" s="4">
        <v>60</v>
      </c>
    </row>
    <row r="62" spans="1:7" ht="15.75" thickTop="1" x14ac:dyDescent="0.25">
      <c r="A62" s="44"/>
      <c r="B62" s="45" t="str">
        <f>B1</f>
        <v>ELET6</v>
      </c>
      <c r="C62" s="45" t="str">
        <f t="shared" ref="C62:F62" si="0">C1</f>
        <v>ITSA4</v>
      </c>
      <c r="D62" s="45" t="str">
        <f t="shared" si="0"/>
        <v>RENT3</v>
      </c>
      <c r="E62" s="45" t="str">
        <f t="shared" si="0"/>
        <v>LWSA3</v>
      </c>
      <c r="F62" s="46" t="str">
        <f t="shared" si="0"/>
        <v>BRFS3</v>
      </c>
    </row>
    <row r="63" spans="1:7" x14ac:dyDescent="0.25">
      <c r="A63" s="32" t="s">
        <v>1</v>
      </c>
      <c r="B63" s="53">
        <f>AVERAGE(B2:B61)</f>
        <v>46.030666666666669</v>
      </c>
      <c r="C63" s="53">
        <f t="shared" ref="C63:F63" si="1">AVERAGE(C2:C61)</f>
        <v>10.579833333333333</v>
      </c>
      <c r="D63" s="53">
        <f t="shared" si="1"/>
        <v>41.416000000000004</v>
      </c>
      <c r="E63" s="53">
        <f t="shared" si="1"/>
        <v>3.6224999999999996</v>
      </c>
      <c r="F63" s="54">
        <f t="shared" si="1"/>
        <v>20.744499999999995</v>
      </c>
    </row>
    <row r="64" spans="1:7" x14ac:dyDescent="0.25">
      <c r="A64" s="31" t="s">
        <v>2</v>
      </c>
      <c r="B64" s="25">
        <f>VARA(B2:B61)</f>
        <v>1.594775819209038</v>
      </c>
      <c r="C64" s="25">
        <f t="shared" ref="C64:F64" si="2">VARA(C2:C61)</f>
        <v>0.32857793785310752</v>
      </c>
      <c r="D64" s="25">
        <f t="shared" si="2"/>
        <v>6.6482379661016937</v>
      </c>
      <c r="E64" s="25">
        <f t="shared" si="2"/>
        <v>0.21229364406779966</v>
      </c>
      <c r="F64" s="33">
        <f t="shared" si="2"/>
        <v>0.76140144067796589</v>
      </c>
    </row>
    <row r="65" spans="1:6" x14ac:dyDescent="0.25">
      <c r="A65" s="50" t="s">
        <v>3</v>
      </c>
      <c r="B65" s="51">
        <f>STDEVA(B2:B61)</f>
        <v>1.2628443368875826</v>
      </c>
      <c r="C65" s="51">
        <f t="shared" ref="C65:F65" si="3">STDEVA(C2:C61)</f>
        <v>0.57321718209864181</v>
      </c>
      <c r="D65" s="51">
        <f t="shared" si="3"/>
        <v>2.5784177252923342</v>
      </c>
      <c r="E65" s="51">
        <f t="shared" si="3"/>
        <v>0.46075334406578067</v>
      </c>
      <c r="F65" s="52">
        <f t="shared" si="3"/>
        <v>0.87258319986002819</v>
      </c>
    </row>
    <row r="66" spans="1:6" ht="15.75" thickBot="1" x14ac:dyDescent="0.3">
      <c r="A66" s="47" t="s">
        <v>8</v>
      </c>
      <c r="B66" s="48">
        <f>(B65/B63)*100</f>
        <v>2.7434847859852471</v>
      </c>
      <c r="C66" s="48">
        <f t="shared" ref="C66:F66" si="4">(C65/C63)*100</f>
        <v>5.4180171278562215</v>
      </c>
      <c r="D66" s="48">
        <f t="shared" si="4"/>
        <v>6.2256560877253575</v>
      </c>
      <c r="E66" s="48">
        <f t="shared" si="4"/>
        <v>12.719208945915273</v>
      </c>
      <c r="F66" s="49">
        <f t="shared" si="4"/>
        <v>4.2063351725036915</v>
      </c>
    </row>
    <row r="67" spans="1:6" ht="15.75" thickTop="1" x14ac:dyDescent="0.25"/>
    <row r="69" spans="1:6" x14ac:dyDescent="0.25">
      <c r="B69" t="s">
        <v>17</v>
      </c>
    </row>
    <row r="70" spans="1:6" x14ac:dyDescent="0.25">
      <c r="A70" t="str">
        <f>B1</f>
        <v>ELET6</v>
      </c>
      <c r="B70" s="5">
        <f>B66</f>
        <v>2.7434847859852471</v>
      </c>
    </row>
    <row r="71" spans="1:6" x14ac:dyDescent="0.25">
      <c r="A71" t="str">
        <f>C1</f>
        <v>ITSA4</v>
      </c>
      <c r="B71" s="5">
        <f>C66</f>
        <v>5.4180171278562215</v>
      </c>
    </row>
    <row r="72" spans="1:6" x14ac:dyDescent="0.25">
      <c r="A72" t="str">
        <f>D1</f>
        <v>RENT3</v>
      </c>
      <c r="B72" s="5">
        <f>D66</f>
        <v>6.2256560877253575</v>
      </c>
    </row>
    <row r="73" spans="1:6" x14ac:dyDescent="0.25">
      <c r="A73" t="str">
        <f>E1</f>
        <v>LWSA3</v>
      </c>
      <c r="B73" s="5">
        <f>E66</f>
        <v>12.719208945915273</v>
      </c>
    </row>
    <row r="74" spans="1:6" x14ac:dyDescent="0.25">
      <c r="A74" t="str">
        <f>F62</f>
        <v>BRFS3</v>
      </c>
      <c r="B74" s="5">
        <f>F66</f>
        <v>4.2063351725036915</v>
      </c>
    </row>
    <row r="83" spans="1:6" ht="15.75" thickBot="1" x14ac:dyDescent="0.3"/>
    <row r="84" spans="1:6" ht="19.5" thickTop="1" x14ac:dyDescent="0.3">
      <c r="A84" s="108" t="s">
        <v>27</v>
      </c>
      <c r="B84" s="109"/>
      <c r="C84" s="109"/>
      <c r="D84" s="109"/>
      <c r="E84" s="109"/>
      <c r="F84" s="110"/>
    </row>
    <row r="85" spans="1:6" x14ac:dyDescent="0.25">
      <c r="A85" s="22" t="s">
        <v>20</v>
      </c>
      <c r="B85" s="23"/>
      <c r="C85" s="24">
        <v>7</v>
      </c>
      <c r="D85" s="25"/>
      <c r="E85" s="26" t="s">
        <v>22</v>
      </c>
      <c r="F85" s="27">
        <v>5</v>
      </c>
    </row>
    <row r="86" spans="1:6" x14ac:dyDescent="0.25">
      <c r="A86" s="28">
        <f>A61</f>
        <v>45835</v>
      </c>
      <c r="B86" s="29">
        <f t="shared" ref="B86:F86" si="5">B61</f>
        <v>43.89</v>
      </c>
      <c r="C86" s="29">
        <f>C61</f>
        <v>10.71</v>
      </c>
      <c r="D86" s="29">
        <f t="shared" si="5"/>
        <v>40.549999999999997</v>
      </c>
      <c r="E86" s="29">
        <f t="shared" si="5"/>
        <v>4.0599999999999996</v>
      </c>
      <c r="F86" s="30">
        <f t="shared" si="5"/>
        <v>19.899999999999999</v>
      </c>
    </row>
    <row r="87" spans="1:6" ht="15.75" x14ac:dyDescent="0.25">
      <c r="A87" s="31" t="s">
        <v>26</v>
      </c>
      <c r="B87" s="58">
        <v>18</v>
      </c>
      <c r="C87" s="59">
        <v>99</v>
      </c>
      <c r="D87" s="59">
        <v>74</v>
      </c>
      <c r="E87" s="59">
        <v>95</v>
      </c>
      <c r="F87" s="60">
        <v>99</v>
      </c>
    </row>
    <row r="88" spans="1:6" x14ac:dyDescent="0.25">
      <c r="A88" s="32" t="s">
        <v>19</v>
      </c>
      <c r="B88" s="25">
        <f>B86*(1+$C$85/100)</f>
        <v>46.962300000000006</v>
      </c>
      <c r="C88" s="25">
        <f t="shared" ref="C88:F88" si="6">C86*(1+$C$85/100)</f>
        <v>11.459700000000002</v>
      </c>
      <c r="D88" s="25">
        <f t="shared" si="6"/>
        <v>43.388500000000001</v>
      </c>
      <c r="E88" s="25">
        <f t="shared" si="6"/>
        <v>4.3441999999999998</v>
      </c>
      <c r="F88" s="33">
        <f t="shared" si="6"/>
        <v>21.292999999999999</v>
      </c>
    </row>
    <row r="89" spans="1:6" x14ac:dyDescent="0.25">
      <c r="A89" s="32" t="s">
        <v>33</v>
      </c>
      <c r="B89" s="25">
        <v>7.34</v>
      </c>
      <c r="C89" s="25">
        <v>36.380000000000003</v>
      </c>
      <c r="D89" s="25">
        <v>11.21</v>
      </c>
      <c r="E89" s="25">
        <v>25.25</v>
      </c>
      <c r="F89" s="33">
        <v>20.28</v>
      </c>
    </row>
    <row r="90" spans="1:6" x14ac:dyDescent="0.25">
      <c r="A90" s="34" t="s">
        <v>21</v>
      </c>
      <c r="B90" s="35">
        <f>B86*(1-($F$85/100))</f>
        <v>41.695499999999996</v>
      </c>
      <c r="C90" s="35">
        <f t="shared" ref="C90:F90" si="7">C86*(1-($F$85/100))</f>
        <v>10.1745</v>
      </c>
      <c r="D90" s="35">
        <f t="shared" si="7"/>
        <v>38.522499999999994</v>
      </c>
      <c r="E90" s="35">
        <f t="shared" si="7"/>
        <v>3.8569999999999993</v>
      </c>
      <c r="F90" s="36">
        <f t="shared" si="7"/>
        <v>18.904999999999998</v>
      </c>
    </row>
    <row r="91" spans="1:6" x14ac:dyDescent="0.25">
      <c r="A91" s="31"/>
      <c r="B91" s="95" t="str">
        <f>B1</f>
        <v>ELET6</v>
      </c>
      <c r="C91" s="95" t="str">
        <f t="shared" ref="C91:F91" si="8">C1</f>
        <v>ITSA4</v>
      </c>
      <c r="D91" s="95" t="str">
        <f t="shared" si="8"/>
        <v>RENT3</v>
      </c>
      <c r="E91" s="95" t="str">
        <f t="shared" si="8"/>
        <v>LWSA3</v>
      </c>
      <c r="F91" s="96" t="str">
        <f t="shared" si="8"/>
        <v>BRFS3</v>
      </c>
    </row>
    <row r="92" spans="1:6" x14ac:dyDescent="0.25">
      <c r="A92" s="22" t="s">
        <v>23</v>
      </c>
      <c r="B92" s="23">
        <f>(B88*(B87/100)+(B90*(1-(B87/100))))</f>
        <v>42.643523999999999</v>
      </c>
      <c r="C92" s="23">
        <f t="shared" ref="C92:F92" si="9">(C88*(C87/100)+(C90*(1-(C87/100))))</f>
        <v>11.446848000000001</v>
      </c>
      <c r="D92" s="23">
        <f t="shared" si="9"/>
        <v>42.123339999999999</v>
      </c>
      <c r="E92" s="23">
        <f t="shared" si="9"/>
        <v>4.3198399999999992</v>
      </c>
      <c r="F92" s="37">
        <f t="shared" si="9"/>
        <v>21.269120000000001</v>
      </c>
    </row>
    <row r="93" spans="1:6" x14ac:dyDescent="0.25">
      <c r="A93" s="31" t="s">
        <v>24</v>
      </c>
      <c r="B93" s="25">
        <f>((((B88^2)*(B87/100))+((B90^2)*((1-(B87/100)))))-(B92^2))</f>
        <v>4.0943032986240269</v>
      </c>
      <c r="C93" s="25">
        <f t="shared" ref="C93:F93" si="10">((((C88^2)*(C87/100))+((C90^2)*((1-(C87/100)))))-(C92^2))</f>
        <v>1.6352216496017036E-2</v>
      </c>
      <c r="D93" s="25">
        <f t="shared" si="10"/>
        <v>4.5556387343999631</v>
      </c>
      <c r="E93" s="25">
        <f t="shared" si="10"/>
        <v>1.1274782400008121E-2</v>
      </c>
      <c r="F93" s="33">
        <f t="shared" si="10"/>
        <v>5.6455185599929791E-2</v>
      </c>
    </row>
    <row r="94" spans="1:6" x14ac:dyDescent="0.25">
      <c r="A94" s="41" t="s">
        <v>3</v>
      </c>
      <c r="B94" s="42">
        <f>SQRT(B93)</f>
        <v>2.0234384840226864</v>
      </c>
      <c r="C94" s="42">
        <f t="shared" ref="C94:F94" si="11">SQRT(C93)</f>
        <v>0.12787578541700942</v>
      </c>
      <c r="D94" s="42">
        <f t="shared" si="11"/>
        <v>2.1343942312515658</v>
      </c>
      <c r="E94" s="42">
        <f t="shared" si="11"/>
        <v>0.10618277826468905</v>
      </c>
      <c r="F94" s="43">
        <f t="shared" si="11"/>
        <v>0.23760299998091311</v>
      </c>
    </row>
    <row r="95" spans="1:6" ht="15.75" thickBot="1" x14ac:dyDescent="0.3">
      <c r="A95" s="38" t="s">
        <v>25</v>
      </c>
      <c r="B95" s="39">
        <f>(B94/B92)</f>
        <v>4.745007668743996E-2</v>
      </c>
      <c r="C95" s="39">
        <f t="shared" ref="C95:F95" si="12">(C94/C92)</f>
        <v>1.1171266135184935E-2</v>
      </c>
      <c r="D95" s="39">
        <f t="shared" si="12"/>
        <v>5.0670109047657806E-2</v>
      </c>
      <c r="E95" s="39">
        <f t="shared" si="12"/>
        <v>2.4580257200426191E-2</v>
      </c>
      <c r="F95" s="40">
        <f t="shared" si="12"/>
        <v>1.1171266135172169E-2</v>
      </c>
    </row>
    <row r="96" spans="1:6" ht="15.75" thickTop="1" x14ac:dyDescent="0.25"/>
    <row r="97" spans="1:2" x14ac:dyDescent="0.25">
      <c r="A97" t="s">
        <v>18</v>
      </c>
    </row>
    <row r="98" spans="1:2" x14ac:dyDescent="0.25">
      <c r="A98" t="str">
        <f>B91</f>
        <v>ELET6</v>
      </c>
      <c r="B98" s="21">
        <f>B95</f>
        <v>4.745007668743996E-2</v>
      </c>
    </row>
    <row r="99" spans="1:2" x14ac:dyDescent="0.25">
      <c r="A99" t="str">
        <f>C91</f>
        <v>ITSA4</v>
      </c>
      <c r="B99" s="21">
        <f>C95</f>
        <v>1.1171266135184935E-2</v>
      </c>
    </row>
    <row r="100" spans="1:2" x14ac:dyDescent="0.25">
      <c r="A100" t="str">
        <f>D91</f>
        <v>RENT3</v>
      </c>
      <c r="B100" s="21">
        <f>D95</f>
        <v>5.0670109047657806E-2</v>
      </c>
    </row>
    <row r="101" spans="1:2" x14ac:dyDescent="0.25">
      <c r="A101" t="str">
        <f>E91</f>
        <v>LWSA3</v>
      </c>
      <c r="B101" s="21">
        <f>E95</f>
        <v>2.4580257200426191E-2</v>
      </c>
    </row>
    <row r="102" spans="1:2" x14ac:dyDescent="0.25">
      <c r="A102" t="str">
        <f>F91</f>
        <v>BRFS3</v>
      </c>
      <c r="B102" s="21">
        <f>F95</f>
        <v>1.1171266135172169E-2</v>
      </c>
    </row>
  </sheetData>
  <mergeCells count="1">
    <mergeCell ref="A84:F84"/>
  </mergeCells>
  <phoneticPr fontId="30" type="noConversion"/>
  <pageMargins left="0.51" right="0.51" top="0.79000000000000015" bottom="0.79000000000000015" header="0.31" footer="0.31"/>
  <pageSetup paperSize="9" scale="70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9"/>
  <sheetViews>
    <sheetView topLeftCell="A55" zoomScale="140" zoomScaleNormal="140" zoomScalePageLayoutView="200" workbookViewId="0">
      <selection activeCell="E74" sqref="E74"/>
    </sheetView>
  </sheetViews>
  <sheetFormatPr defaultColWidth="8.85546875" defaultRowHeight="15" x14ac:dyDescent="0.25"/>
  <cols>
    <col min="1" max="1" width="12" customWidth="1"/>
    <col min="5" max="5" width="10.42578125" customWidth="1"/>
  </cols>
  <sheetData>
    <row r="1" spans="1:16" x14ac:dyDescent="0.25">
      <c r="A1" t="s">
        <v>0</v>
      </c>
      <c r="B1" t="str">
        <f>Precos!B1</f>
        <v>ELET6</v>
      </c>
      <c r="C1" t="str">
        <f>Precos!C1</f>
        <v>ITSA4</v>
      </c>
      <c r="D1" t="str">
        <f>Precos!D1</f>
        <v>RENT3</v>
      </c>
      <c r="E1" t="str">
        <f>Precos!E1</f>
        <v>LWSA3</v>
      </c>
      <c r="F1" t="str">
        <f>Precos!F1</f>
        <v>BRFS3</v>
      </c>
    </row>
    <row r="2" spans="1:16" x14ac:dyDescent="0.25">
      <c r="A2" s="3">
        <f>Precos!A2</f>
        <v>45748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>
        <v>-29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>
        <f>Precos!A3</f>
        <v>45749</v>
      </c>
      <c r="B3">
        <f>LN(Precos!B3/Precos!B2)*100</f>
        <v>-0.13528750654194988</v>
      </c>
      <c r="C3">
        <f>LN(Precos!C3/Precos!C2)*100</f>
        <v>0.10587613482421182</v>
      </c>
      <c r="D3">
        <f>LN(Precos!D3/Precos!D2)*100</f>
        <v>3.7740327982847113</v>
      </c>
      <c r="E3">
        <f>LN(Precos!E3/Precos!E2)*100</f>
        <v>0</v>
      </c>
      <c r="F3">
        <f>LN(Precos!F3/Precos!F2)*100</f>
        <v>-1.7025949589926654</v>
      </c>
      <c r="G3">
        <v>-28</v>
      </c>
    </row>
    <row r="4" spans="1:16" x14ac:dyDescent="0.25">
      <c r="A4" s="3">
        <f>Precos!A4</f>
        <v>45750</v>
      </c>
      <c r="B4">
        <f>LN(Precos!B4/Precos!B3)*100</f>
        <v>1.0772096981911041</v>
      </c>
      <c r="C4">
        <f>LN(Precos!C4/Precos!C3)*100</f>
        <v>1.7829523171963746</v>
      </c>
      <c r="D4">
        <f>LN(Precos!D4/Precos!D3)*100</f>
        <v>2.144199395419919</v>
      </c>
      <c r="E4">
        <f>LN(Precos!E4/Precos!E3)*100</f>
        <v>0.73529743052587326</v>
      </c>
      <c r="F4">
        <f>LN(Precos!F4/Precos!F3)*100</f>
        <v>-0.81136347741697745</v>
      </c>
      <c r="G4">
        <v>-27</v>
      </c>
    </row>
    <row r="5" spans="1:16" x14ac:dyDescent="0.25">
      <c r="A5" s="3">
        <f>Precos!A5</f>
        <v>45751</v>
      </c>
      <c r="B5">
        <f>LN(Precos!B5/Precos!B4)*100</f>
        <v>-1.801850550267825</v>
      </c>
      <c r="C5">
        <f>LN(Precos!C5/Precos!C4)*100</f>
        <v>-2.9538012436863754</v>
      </c>
      <c r="D5">
        <f>LN(Precos!D5/Precos!D4)*100</f>
        <v>-3.1090587070031117</v>
      </c>
      <c r="E5">
        <f>LN(Precos!E5/Precos!E4)*100</f>
        <v>-5.6512210263342215</v>
      </c>
      <c r="F5">
        <f>LN(Precos!F5/Precos!F4)*100</f>
        <v>-2.0057242192526608</v>
      </c>
      <c r="G5">
        <v>-26</v>
      </c>
    </row>
    <row r="6" spans="1:16" x14ac:dyDescent="0.25">
      <c r="A6" s="3">
        <f>Precos!A6</f>
        <v>45754</v>
      </c>
      <c r="B6">
        <f>LN(Precos!B6/Precos!B5)*100</f>
        <v>-0.40992997509406426</v>
      </c>
      <c r="C6">
        <f>LN(Precos!C6/Precos!C5)*100</f>
        <v>0.64034370352070069</v>
      </c>
      <c r="D6">
        <f>LN(Precos!D6/Precos!D5)*100</f>
        <v>-0.80656813284938933</v>
      </c>
      <c r="E6">
        <f>LN(Precos!E6/Precos!E5)*100</f>
        <v>1.5384918839479456</v>
      </c>
      <c r="F6">
        <f>LN(Precos!F6/Precos!F5)*100</f>
        <v>-0.26007817000573674</v>
      </c>
      <c r="G6">
        <v>-25</v>
      </c>
    </row>
    <row r="7" spans="1:16" x14ac:dyDescent="0.25">
      <c r="A7" s="3">
        <f>Precos!A7</f>
        <v>45755</v>
      </c>
      <c r="B7">
        <f>LN(Precos!B7/Precos!B6)*100</f>
        <v>9.1240882242171681E-2</v>
      </c>
      <c r="C7">
        <f>LN(Precos!C7/Precos!C6)*100</f>
        <v>-0.21299262578248535</v>
      </c>
      <c r="D7">
        <f>LN(Precos!D7/Precos!D6)*100</f>
        <v>-0.30764952247479177</v>
      </c>
      <c r="E7">
        <f>LN(Precos!E7/Precos!E6)*100</f>
        <v>2.6366875840742132</v>
      </c>
      <c r="F7">
        <f>LN(Precos!F7/Precos!F6)*100</f>
        <v>-0.73183808076798396</v>
      </c>
      <c r="G7">
        <v>-24</v>
      </c>
    </row>
    <row r="8" spans="1:16" x14ac:dyDescent="0.25">
      <c r="A8" s="3">
        <f>Precos!A8</f>
        <v>45756</v>
      </c>
      <c r="B8">
        <f>LN(Precos!B8/Precos!B7)*100</f>
        <v>1.7403535651436381</v>
      </c>
      <c r="C8">
        <f>LN(Precos!C8/Precos!C7)*100</f>
        <v>2.3183335455657068</v>
      </c>
      <c r="D8">
        <f>LN(Precos!D8/Precos!D7)*100</f>
        <v>3.495608416294703</v>
      </c>
      <c r="E8">
        <f>LN(Precos!E8/Precos!E7)*100</f>
        <v>5.4262858559367002</v>
      </c>
      <c r="F8">
        <f>LN(Precos!F8/Precos!F7)*100</f>
        <v>7.5755542360908397</v>
      </c>
      <c r="G8">
        <v>-23</v>
      </c>
    </row>
    <row r="9" spans="1:16" x14ac:dyDescent="0.25">
      <c r="A9" s="3">
        <f>Precos!A9</f>
        <v>45757</v>
      </c>
      <c r="B9">
        <f>LN(Precos!B9/Precos!B8)*100</f>
        <v>1.1140935197731188</v>
      </c>
      <c r="C9">
        <f>LN(Precos!C9/Precos!C8)*100</f>
        <v>-0.52219439811516011</v>
      </c>
      <c r="D9">
        <f>LN(Precos!D9/Precos!D8)*100</f>
        <v>1.156393147194559</v>
      </c>
      <c r="E9">
        <f>LN(Precos!E9/Precos!E8)*100</f>
        <v>4.4757900641493622</v>
      </c>
      <c r="F9">
        <f>LN(Precos!F9/Precos!F8)*100</f>
        <v>-1.0266528698360216</v>
      </c>
      <c r="G9">
        <v>-22</v>
      </c>
    </row>
    <row r="10" spans="1:16" x14ac:dyDescent="0.25">
      <c r="A10" s="3">
        <f>Precos!A10</f>
        <v>45758</v>
      </c>
      <c r="B10">
        <f>LN(Precos!B10/Precos!B9)*100</f>
        <v>-0.64466156349506121</v>
      </c>
      <c r="C10">
        <f>LN(Precos!C10/Precos!C9)*100</f>
        <v>1.041676085825558</v>
      </c>
      <c r="D10">
        <f>LN(Precos!D10/Precos!D9)*100</f>
        <v>3.0804067799650148</v>
      </c>
      <c r="E10">
        <f>LN(Precos!E10/Precos!E9)*100</f>
        <v>-1.0152371464018073</v>
      </c>
      <c r="F10">
        <f>LN(Precos!F10/Precos!F9)*100</f>
        <v>0.92932926118080228</v>
      </c>
      <c r="G10">
        <v>-21</v>
      </c>
    </row>
    <row r="11" spans="1:16" x14ac:dyDescent="0.25">
      <c r="A11" s="3">
        <f>Precos!A11</f>
        <v>45761</v>
      </c>
      <c r="B11">
        <f>LN(Precos!B11/Precos!B10)*100</f>
        <v>1.5929540375022255</v>
      </c>
      <c r="C11">
        <f>LN(Precos!C11/Precos!C10)*100</f>
        <v>1.3381568695831367</v>
      </c>
      <c r="D11">
        <f>LN(Precos!D11/Precos!D10)*100</f>
        <v>1.773141662817844</v>
      </c>
      <c r="E11">
        <f>LN(Precos!E11/Precos!E10)*100</f>
        <v>1.6863806052004944</v>
      </c>
      <c r="F11">
        <f>LN(Precos!F11/Precos!F10)*100</f>
        <v>-0.63492276786586677</v>
      </c>
      <c r="G11">
        <v>-20</v>
      </c>
    </row>
    <row r="12" spans="1:16" x14ac:dyDescent="0.25">
      <c r="A12" s="3">
        <f>Precos!A12</f>
        <v>45762</v>
      </c>
      <c r="B12">
        <f>LN(Precos!B12/Precos!B11)*100</f>
        <v>-0.66064983735901595</v>
      </c>
      <c r="C12">
        <f>LN(Precos!C12/Precos!C11)*100</f>
        <v>1.3204864295170724</v>
      </c>
      <c r="D12">
        <f>LN(Precos!D12/Precos!D11)*100</f>
        <v>0.35596274555731439</v>
      </c>
      <c r="E12">
        <f>LN(Precos!E12/Precos!E11)*100</f>
        <v>0.99834439841832057</v>
      </c>
      <c r="F12">
        <f>LN(Precos!F12/Precos!F11)*100</f>
        <v>1.2658396871923465</v>
      </c>
      <c r="G12">
        <v>-19</v>
      </c>
    </row>
    <row r="13" spans="1:16" x14ac:dyDescent="0.25">
      <c r="A13" s="3">
        <f>Precos!A13</f>
        <v>45763</v>
      </c>
      <c r="B13">
        <f>LN(Precos!B13/Precos!B12)*100</f>
        <v>-2.008547772322502</v>
      </c>
      <c r="C13">
        <f>LN(Precos!C13/Precos!C12)*100</f>
        <v>-0.20202027072758794</v>
      </c>
      <c r="D13">
        <f>LN(Precos!D13/Precos!D12)*100</f>
        <v>-1.6635060504532098</v>
      </c>
      <c r="E13">
        <f>LN(Precos!E13/Precos!E12)*100</f>
        <v>0.33057881344994106</v>
      </c>
      <c r="F13">
        <f>LN(Precos!F13/Precos!F12)*100</f>
        <v>4.8367594655140268E-2</v>
      </c>
      <c r="G13">
        <v>-18</v>
      </c>
    </row>
    <row r="14" spans="1:16" x14ac:dyDescent="0.25">
      <c r="A14" s="3">
        <f>Precos!A14</f>
        <v>45764</v>
      </c>
      <c r="B14">
        <f>LN(Precos!B14/Precos!B13)*100</f>
        <v>2.7569554038174213</v>
      </c>
      <c r="C14">
        <f>LN(Precos!C14/Precos!C13)*100</f>
        <v>0.60484055358804356</v>
      </c>
      <c r="D14">
        <f>LN(Precos!D14/Precos!D13)*100</f>
        <v>3.7979248065216473</v>
      </c>
      <c r="E14">
        <f>LN(Precos!E14/Precos!E13)*100</f>
        <v>14.420034897409021</v>
      </c>
      <c r="F14">
        <f>LN(Precos!F14/Precos!F13)*100</f>
        <v>2.2472855852058577</v>
      </c>
      <c r="G14">
        <v>-17</v>
      </c>
    </row>
    <row r="15" spans="1:16" x14ac:dyDescent="0.25">
      <c r="A15" s="3">
        <f>Precos!A15</f>
        <v>45769</v>
      </c>
      <c r="B15">
        <f>LN(Precos!B15/Precos!B14)*100</f>
        <v>-0.48362371686446859</v>
      </c>
      <c r="C15">
        <f>LN(Precos!C15/Precos!C14)*100</f>
        <v>2.1869658889967321</v>
      </c>
      <c r="D15">
        <f>LN(Precos!D15/Precos!D14)*100</f>
        <v>-2.7709581427760255</v>
      </c>
      <c r="E15">
        <f>LN(Precos!E15/Precos!E14)*100</f>
        <v>0.56980211146377957</v>
      </c>
      <c r="F15">
        <f>LN(Precos!F15/Precos!F14)*100</f>
        <v>2.9352212012527588</v>
      </c>
      <c r="G15">
        <v>-16</v>
      </c>
    </row>
    <row r="16" spans="1:16" x14ac:dyDescent="0.25">
      <c r="A16" s="3">
        <f>Precos!A16</f>
        <v>45770</v>
      </c>
      <c r="B16">
        <f>LN(Precos!B16/Precos!B15)*100</f>
        <v>1.4656283349620089</v>
      </c>
      <c r="C16">
        <f>LN(Precos!C16/Precos!C15)*100</f>
        <v>1.6577659019814541</v>
      </c>
      <c r="D16">
        <f>LN(Precos!D16/Precos!D15)*100</f>
        <v>3.0438773048596079</v>
      </c>
      <c r="E16">
        <f>LN(Precos!E16/Precos!E15)*100</f>
        <v>5.257088700933803</v>
      </c>
      <c r="F16">
        <f>LN(Precos!F16/Precos!F15)*100</f>
        <v>-1.3404406850395438</v>
      </c>
      <c r="G16">
        <v>-15</v>
      </c>
    </row>
    <row r="17" spans="1:7" x14ac:dyDescent="0.25">
      <c r="A17" s="3">
        <f>Precos!A17</f>
        <v>45771</v>
      </c>
      <c r="B17">
        <f>LN(Precos!B17/Precos!B16)*100</f>
        <v>2.8683473278181224</v>
      </c>
      <c r="C17">
        <f>LN(Precos!C17/Precos!C16)*100</f>
        <v>2.1053409197832482</v>
      </c>
      <c r="D17">
        <f>LN(Precos!D17/Precos!D16)*100</f>
        <v>3.0260971781809478</v>
      </c>
      <c r="E17">
        <f>LN(Precos!E17/Precos!E16)*100</f>
        <v>2.1334142474991142</v>
      </c>
      <c r="F17">
        <f>LN(Precos!F17/Precos!F16)*100</f>
        <v>2.3909184883951373</v>
      </c>
      <c r="G17">
        <v>-14</v>
      </c>
    </row>
    <row r="18" spans="1:7" x14ac:dyDescent="0.25">
      <c r="A18" s="3">
        <f>Precos!A18</f>
        <v>45772</v>
      </c>
      <c r="B18">
        <f>LN(Precos!B18/Precos!B17)*100</f>
        <v>-0.42292302412008248</v>
      </c>
      <c r="C18">
        <f>LN(Precos!C18/Precos!C17)*100</f>
        <v>9.4652160403087826E-2</v>
      </c>
      <c r="D18">
        <f>LN(Precos!D18/Precos!D17)*100</f>
        <v>2.8671552889637097</v>
      </c>
      <c r="E18">
        <f>LN(Precos!E18/Precos!E17)*100</f>
        <v>2.6043138536019876</v>
      </c>
      <c r="F18">
        <f>LN(Precos!F18/Precos!F17)*100</f>
        <v>3.9640015021823438</v>
      </c>
      <c r="G18">
        <v>-13</v>
      </c>
    </row>
    <row r="19" spans="1:7" x14ac:dyDescent="0.25">
      <c r="A19" s="3">
        <f>Precos!A19</f>
        <v>45775</v>
      </c>
      <c r="B19">
        <f>LN(Precos!B19/Precos!B18)*100</f>
        <v>0.46511711757308805</v>
      </c>
      <c r="C19">
        <f>LN(Precos!C19/Precos!C18)*100</f>
        <v>0.56603924717103549</v>
      </c>
      <c r="D19">
        <f>LN(Precos!D19/Precos!D18)*100</f>
        <v>0.5822771779362137</v>
      </c>
      <c r="E19">
        <f>LN(Precos!E19/Precos!E18)*100</f>
        <v>-3.399020022855189</v>
      </c>
      <c r="F19">
        <f>LN(Precos!F19/Precos!F18)*100</f>
        <v>-0.87719860728369936</v>
      </c>
      <c r="G19">
        <v>-12</v>
      </c>
    </row>
    <row r="20" spans="1:7" x14ac:dyDescent="0.25">
      <c r="A20" s="3">
        <f>Precos!A20</f>
        <v>45776</v>
      </c>
      <c r="B20">
        <f>LN(Precos!B20/Precos!B19)*100</f>
        <v>0.50494531861842851</v>
      </c>
      <c r="C20">
        <f>LN(Precos!C20/Precos!C19)*100</f>
        <v>0</v>
      </c>
      <c r="D20">
        <f>LN(Precos!D20/Precos!D19)*100</f>
        <v>0.27829331504442334</v>
      </c>
      <c r="E20">
        <f>LN(Precos!E20/Precos!E19)*100</f>
        <v>-2.4227295335324235</v>
      </c>
      <c r="F20">
        <f>LN(Precos!F20/Precos!F19)*100</f>
        <v>0.22002209096025593</v>
      </c>
      <c r="G20">
        <v>-11</v>
      </c>
    </row>
    <row r="21" spans="1:7" x14ac:dyDescent="0.25">
      <c r="A21" s="3">
        <f>Precos!A21</f>
        <v>45777</v>
      </c>
      <c r="B21">
        <f>LN(Precos!B21/Precos!B20)*100</f>
        <v>1.2098603980669353</v>
      </c>
      <c r="C21">
        <f>LN(Precos!C21/Precos!C20)*100</f>
        <v>0.65635491140038471</v>
      </c>
      <c r="D21">
        <f>LN(Precos!D21/Precos!D20)*100</f>
        <v>-0.51079748860520047</v>
      </c>
      <c r="E21">
        <f>LN(Precos!E21/Precos!E20)*100</f>
        <v>-1.6483889721689369</v>
      </c>
      <c r="F21">
        <f>LN(Precos!F21/Precos!F20)*100</f>
        <v>-0.22002209096024233</v>
      </c>
      <c r="G21">
        <v>-10</v>
      </c>
    </row>
    <row r="22" spans="1:7" x14ac:dyDescent="0.25">
      <c r="A22" s="3">
        <f>Precos!A22</f>
        <v>45779</v>
      </c>
      <c r="B22">
        <f>LN(Precos!B22/Precos!B21)*100</f>
        <v>-0.54054185669079347</v>
      </c>
      <c r="C22">
        <f>LN(Precos!C22/Precos!C21)*100</f>
        <v>-1.6015415321976323</v>
      </c>
      <c r="D22">
        <f>LN(Precos!D22/Precos!D21)*100</f>
        <v>0.3253546909092811</v>
      </c>
      <c r="E22">
        <f>LN(Precos!E22/Precos!E21)*100</f>
        <v>-0.27739268827252078</v>
      </c>
      <c r="F22">
        <f>LN(Precos!F22/Precos!F21)*100</f>
        <v>-1.0628975177059794</v>
      </c>
      <c r="G22">
        <v>-9</v>
      </c>
    </row>
    <row r="23" spans="1:7" x14ac:dyDescent="0.25">
      <c r="A23" s="3">
        <f>Precos!A23</f>
        <v>45782</v>
      </c>
      <c r="B23">
        <f>LN(Precos!B23/Precos!B22)*100</f>
        <v>-1.6393809775676382</v>
      </c>
      <c r="C23">
        <f>LN(Precos!C23/Precos!C22)*100</f>
        <v>-0.4759647252987913</v>
      </c>
      <c r="D23">
        <f>LN(Precos!D23/Precos!D22)*100</f>
        <v>-9.2850517348511519E-2</v>
      </c>
      <c r="E23">
        <f>LN(Precos!E23/Precos!E22)*100</f>
        <v>-2.5317807984290011</v>
      </c>
      <c r="F23">
        <f>LN(Precos!F23/Precos!F22)*100</f>
        <v>-4.6477613107695923</v>
      </c>
      <c r="G23">
        <v>-8</v>
      </c>
    </row>
    <row r="24" spans="1:7" x14ac:dyDescent="0.25">
      <c r="A24" s="3">
        <f>Precos!A24</f>
        <v>45783</v>
      </c>
      <c r="B24">
        <f>LN(Precos!B24/Precos!B23)*100</f>
        <v>0.12706482014557111</v>
      </c>
      <c r="C24">
        <f>LN(Precos!C24/Precos!C23)*100</f>
        <v>-0.28667004820762237</v>
      </c>
      <c r="D24">
        <f>LN(Precos!D24/Precos!D23)*100</f>
        <v>-2.4924873652848727</v>
      </c>
      <c r="E24">
        <f>LN(Precos!E24/Precos!E23)*100</f>
        <v>-0.28530689824063993</v>
      </c>
      <c r="F24">
        <f>LN(Precos!F24/Precos!F23)*100</f>
        <v>-5.217742431399726</v>
      </c>
      <c r="G24">
        <v>-7</v>
      </c>
    </row>
    <row r="25" spans="1:7" x14ac:dyDescent="0.25">
      <c r="A25" s="3">
        <f>Precos!A25</f>
        <v>45784</v>
      </c>
      <c r="B25">
        <f>LN(Precos!B25/Precos!B24)*100</f>
        <v>-0.59435539008481064</v>
      </c>
      <c r="C25">
        <f>LN(Precos!C25/Precos!C24)*100</f>
        <v>0.85755647023963244</v>
      </c>
      <c r="D25">
        <f>LN(Precos!D25/Precos!D24)*100</f>
        <v>0.21405644991110379</v>
      </c>
      <c r="E25">
        <f>LN(Precos!E25/Precos!E24)*100</f>
        <v>-1.4388737452099556</v>
      </c>
      <c r="F25">
        <f>LN(Precos!F25/Precos!F24)*100</f>
        <v>-0.44324130680666984</v>
      </c>
      <c r="G25">
        <v>-6</v>
      </c>
    </row>
    <row r="26" spans="1:7" x14ac:dyDescent="0.25">
      <c r="A26" s="3">
        <f>Precos!A26</f>
        <v>45785</v>
      </c>
      <c r="B26">
        <f>LN(Precos!B26/Precos!B25)*100</f>
        <v>1.2903404835907784</v>
      </c>
      <c r="C26">
        <f>LN(Precos!C26/Precos!C25)*100</f>
        <v>0.56764580048053426</v>
      </c>
      <c r="D26">
        <f>LN(Precos!D26/Precos!D25)*100</f>
        <v>4.2104137298646229</v>
      </c>
      <c r="E26">
        <f>LN(Precos!E26/Precos!E25)*100</f>
        <v>3.4191364748279129</v>
      </c>
      <c r="F26">
        <f>LN(Precos!F26/Precos!F25)*100</f>
        <v>0.63960857658263559</v>
      </c>
      <c r="G26">
        <v>-5</v>
      </c>
    </row>
    <row r="27" spans="1:7" x14ac:dyDescent="0.25">
      <c r="A27" s="3">
        <f>Precos!A27</f>
        <v>45786</v>
      </c>
      <c r="B27">
        <f>LN(Precos!B27/Precos!B26)*100</f>
        <v>0.69117460202190029</v>
      </c>
      <c r="C27">
        <f>LN(Precos!C27/Precos!C26)*100</f>
        <v>4.1576426845740411</v>
      </c>
      <c r="D27">
        <f>LN(Precos!D27/Precos!D26)*100</f>
        <v>-6.8342253376817794</v>
      </c>
      <c r="E27">
        <f>LN(Precos!E27/Precos!E26)*100</f>
        <v>-1.1267724846342269</v>
      </c>
      <c r="F27">
        <f>LN(Precos!F27/Precos!F26)*100</f>
        <v>-6.0134305552628025</v>
      </c>
      <c r="G27">
        <v>-4</v>
      </c>
    </row>
    <row r="28" spans="1:7" x14ac:dyDescent="0.25">
      <c r="A28" s="3">
        <f>Precos!A28</f>
        <v>45789</v>
      </c>
      <c r="B28">
        <f>LN(Precos!B28/Precos!B27)*100</f>
        <v>-0.8173575840641174</v>
      </c>
      <c r="C28">
        <f>LN(Precos!C28/Precos!C27)*100</f>
        <v>-2.2884293833587845</v>
      </c>
      <c r="D28">
        <f>LN(Precos!D28/Precos!D27)*100</f>
        <v>1.212136053234482</v>
      </c>
      <c r="E28">
        <f>LN(Precos!E28/Precos!E27)*100</f>
        <v>-5.5327063956596296</v>
      </c>
      <c r="F28">
        <f>LN(Precos!F28/Precos!F27)*100</f>
        <v>2.6215842130893017</v>
      </c>
      <c r="G28">
        <v>-3</v>
      </c>
    </row>
    <row r="29" spans="1:7" x14ac:dyDescent="0.25">
      <c r="A29" s="3">
        <f>Precos!A29</f>
        <v>45790</v>
      </c>
      <c r="B29">
        <f>LN(Precos!B29/Precos!B28)*100</f>
        <v>0.60841475836224646</v>
      </c>
      <c r="C29">
        <f>LN(Precos!C29/Precos!C28)*100</f>
        <v>1.5618140156964959</v>
      </c>
      <c r="D29">
        <f>LN(Precos!D29/Precos!D28)*100</f>
        <v>0.57664744124021206</v>
      </c>
      <c r="E29">
        <f>LN(Precos!E29/Precos!E28)*100</f>
        <v>7.4963038473455326</v>
      </c>
      <c r="F29">
        <f>LN(Precos!F29/Precos!F28)*100</f>
        <v>2.4556483242530183</v>
      </c>
      <c r="G29">
        <v>-2</v>
      </c>
    </row>
    <row r="30" spans="1:7" x14ac:dyDescent="0.25">
      <c r="A30" s="3">
        <f>Precos!A30</f>
        <v>45791</v>
      </c>
      <c r="B30">
        <f>LN(Precos!B30/Precos!B29)*100</f>
        <v>-0.37720078252429384</v>
      </c>
      <c r="C30">
        <f>LN(Precos!C30/Precos!C29)*100</f>
        <v>0.27309985112315127</v>
      </c>
      <c r="D30">
        <f>LN(Precos!D30/Precos!D29)*100</f>
        <v>-4.9856856505894669</v>
      </c>
      <c r="E30">
        <f>LN(Precos!E30/Precos!E29)*100</f>
        <v>0.27739268827252245</v>
      </c>
      <c r="F30">
        <f>LN(Precos!F30/Precos!F29)*100</f>
        <v>-2.6079712783051736</v>
      </c>
      <c r="G30">
        <v>-1</v>
      </c>
    </row>
    <row r="31" spans="1:7" x14ac:dyDescent="0.25">
      <c r="A31" s="3">
        <f>Precos!A31</f>
        <v>45792</v>
      </c>
      <c r="B31">
        <f>LN(Precos!B31/Precos!B30)*100</f>
        <v>-3.1782562067161497</v>
      </c>
      <c r="C31">
        <f>LN(Precos!C31/Precos!C30)*100</f>
        <v>1.264696170076739</v>
      </c>
      <c r="D31">
        <f>LN(Precos!D31/Precos!D30)*100</f>
        <v>2.5852794543711513</v>
      </c>
      <c r="E31">
        <f>LN(Precos!E31/Precos!E30)*100</f>
        <v>1.3755375068485418</v>
      </c>
      <c r="F31">
        <f>LN(Precos!F31/Precos!F30)*100</f>
        <v>4.6658586964706581</v>
      </c>
      <c r="G31">
        <v>0</v>
      </c>
    </row>
    <row r="32" spans="1:7" x14ac:dyDescent="0.25">
      <c r="A32" s="3">
        <f>Precos!A32</f>
        <v>45793</v>
      </c>
      <c r="B32">
        <f>LN(Precos!B32/Precos!B31)*100</f>
        <v>0.45410392662566418</v>
      </c>
      <c r="C32">
        <f>LN(Precos!C32/Precos!C31)*100</f>
        <v>0.71556655954122317</v>
      </c>
      <c r="D32">
        <f>LN(Precos!D32/Precos!D31)*100</f>
        <v>2.6396980069795726</v>
      </c>
      <c r="E32">
        <f>LN(Precos!E32/Precos!E31)*100</f>
        <v>0.81633106391608357</v>
      </c>
      <c r="F32">
        <f>LN(Precos!F32/Precos!F31)*100</f>
        <v>0.77295070822673906</v>
      </c>
      <c r="G32">
        <v>1</v>
      </c>
    </row>
    <row r="33" spans="1:7" x14ac:dyDescent="0.25">
      <c r="A33" s="3">
        <f>Precos!A33</f>
        <v>45796</v>
      </c>
      <c r="B33">
        <f>LN(Precos!B33/Precos!B32)*100</f>
        <v>1.0516246717652491</v>
      </c>
      <c r="C33">
        <f>LN(Precos!C33/Precos!C32)*100</f>
        <v>1.0638398205055577</v>
      </c>
      <c r="D33">
        <f>LN(Precos!D33/Precos!D32)*100</f>
        <v>0.61949209316682174</v>
      </c>
      <c r="E33">
        <f>LN(Precos!E33/Precos!E32)*100</f>
        <v>0</v>
      </c>
      <c r="F33">
        <f>LN(Precos!F33/Precos!F32)*100</f>
        <v>-1.3566099526718902</v>
      </c>
      <c r="G33">
        <v>2</v>
      </c>
    </row>
    <row r="34" spans="1:7" x14ac:dyDescent="0.25">
      <c r="A34" s="3">
        <f>Precos!A34</f>
        <v>45797</v>
      </c>
      <c r="B34">
        <f>LN(Precos!B34/Precos!B33)*100</f>
        <v>-0.44934279092870894</v>
      </c>
      <c r="C34">
        <f>LN(Precos!C34/Precos!C33)*100</f>
        <v>0.17621149933992233</v>
      </c>
      <c r="D34">
        <f>LN(Precos!D34/Precos!D33)*100</f>
        <v>-0.95466118835798885</v>
      </c>
      <c r="E34">
        <f>LN(Precos!E34/Precos!E33)*100</f>
        <v>3.9845908547199564</v>
      </c>
      <c r="F34">
        <f>LN(Precos!F34/Precos!F33)*100</f>
        <v>2.4097551579060523</v>
      </c>
      <c r="G34">
        <v>3</v>
      </c>
    </row>
    <row r="35" spans="1:7" x14ac:dyDescent="0.25">
      <c r="A35" s="3">
        <f>Precos!A35</f>
        <v>45798</v>
      </c>
      <c r="B35">
        <f>LN(Precos!B35/Precos!B34)*100</f>
        <v>-0.99138743013319763</v>
      </c>
      <c r="C35">
        <f>LN(Precos!C35/Precos!C34)*100</f>
        <v>-1.5077890969171435</v>
      </c>
      <c r="D35">
        <f>LN(Precos!D35/Precos!D34)*100</f>
        <v>-3.2661933319347671</v>
      </c>
      <c r="E35">
        <f>LN(Precos!E35/Precos!E34)*100</f>
        <v>-1.8397365139716058</v>
      </c>
      <c r="F35">
        <f>LN(Precos!F35/Precos!F34)*100</f>
        <v>0.19029501460860637</v>
      </c>
      <c r="G35">
        <v>4</v>
      </c>
    </row>
    <row r="36" spans="1:7" x14ac:dyDescent="0.25">
      <c r="A36" s="3">
        <f>Precos!A36</f>
        <v>45799</v>
      </c>
      <c r="B36">
        <f>LN(Precos!B36/Precos!B35)*100</f>
        <v>-6.4998377328999712E-2</v>
      </c>
      <c r="C36">
        <f>LN(Precos!C36/Precos!C35)*100</f>
        <v>-1.2590094360071902</v>
      </c>
      <c r="D36">
        <f>LN(Precos!D36/Precos!D35)*100</f>
        <v>0.49431637975195092</v>
      </c>
      <c r="E36">
        <f>LN(Precos!E36/Precos!E35)*100</f>
        <v>2.0998146839773404</v>
      </c>
      <c r="F36">
        <f>LN(Precos!F36/Precos!F35)*100</f>
        <v>1.7899677150093722</v>
      </c>
      <c r="G36">
        <v>5</v>
      </c>
    </row>
    <row r="37" spans="1:7" x14ac:dyDescent="0.25">
      <c r="A37" s="3">
        <f>Precos!A37</f>
        <v>45800</v>
      </c>
      <c r="B37">
        <f>LN(Precos!B37/Precos!B36)*100</f>
        <v>0.84170131109494506</v>
      </c>
      <c r="C37">
        <f>LN(Precos!C37/Precos!C36)*100</f>
        <v>0.81118065353761126</v>
      </c>
      <c r="D37">
        <f>LN(Precos!D37/Precos!D36)*100</f>
        <v>7.3937156787867053E-2</v>
      </c>
      <c r="E37">
        <f>LN(Precos!E37/Precos!E36)*100</f>
        <v>-0.78227256812091561</v>
      </c>
      <c r="F37">
        <f>LN(Precos!F37/Precos!F36)*100</f>
        <v>0</v>
      </c>
      <c r="G37">
        <v>6</v>
      </c>
    </row>
    <row r="38" spans="1:7" x14ac:dyDescent="0.25">
      <c r="A38" s="3">
        <f>Precos!A38</f>
        <v>45803</v>
      </c>
      <c r="B38">
        <f>LN(Precos!B38/Precos!B37)*100</f>
        <v>0.27900007367266177</v>
      </c>
      <c r="C38">
        <f>LN(Precos!C38/Precos!C37)*100</f>
        <v>0.44782878246957519</v>
      </c>
      <c r="D38">
        <f>LN(Precos!D38/Precos!D37)*100</f>
        <v>0.63850904552054011</v>
      </c>
      <c r="E38">
        <f>LN(Precos!E38/Precos!E37)*100</f>
        <v>0.78227256812090773</v>
      </c>
      <c r="F38">
        <f>LN(Precos!F38/Precos!F37)*100</f>
        <v>-0.51486189090770318</v>
      </c>
      <c r="G38">
        <v>7</v>
      </c>
    </row>
    <row r="39" spans="1:7" x14ac:dyDescent="0.25">
      <c r="A39" s="3">
        <f>Precos!A39</f>
        <v>45804</v>
      </c>
      <c r="B39">
        <f>LN(Precos!B39/Precos!B38)*100</f>
        <v>1.1082807386245099</v>
      </c>
      <c r="C39">
        <f>LN(Precos!C39/Precos!C38)*100</f>
        <v>0.88968558377367168</v>
      </c>
      <c r="D39">
        <f>LN(Precos!D39/Precos!D38)*100</f>
        <v>4.3120452631676196</v>
      </c>
      <c r="E39">
        <f>LN(Precos!E39/Precos!E38)*100</f>
        <v>0</v>
      </c>
      <c r="F39">
        <f>LN(Precos!F39/Precos!F38)*100</f>
        <v>-3.5829005523561444</v>
      </c>
      <c r="G39">
        <v>8</v>
      </c>
    </row>
    <row r="40" spans="1:7" x14ac:dyDescent="0.25">
      <c r="A40" s="3">
        <f>Precos!A40</f>
        <v>45805</v>
      </c>
      <c r="B40">
        <f>LN(Precos!B40/Precos!B39)*100</f>
        <v>-1.0654266561173769</v>
      </c>
      <c r="C40">
        <f>LN(Precos!C40/Precos!C39)*100</f>
        <v>-1.0685765080461276</v>
      </c>
      <c r="D40">
        <f>LN(Precos!D40/Precos!D39)*100</f>
        <v>1.5587148195101859</v>
      </c>
      <c r="E40">
        <f>LN(Precos!E40/Precos!E39)*100</f>
        <v>-1.8349138668196656</v>
      </c>
      <c r="F40">
        <f>LN(Precos!F40/Precos!F39)*100</f>
        <v>-0.83028560006004093</v>
      </c>
      <c r="G40">
        <v>9</v>
      </c>
    </row>
    <row r="41" spans="1:7" x14ac:dyDescent="0.25">
      <c r="A41" s="3">
        <f>Precos!A41</f>
        <v>45806</v>
      </c>
      <c r="B41">
        <f>LN(Precos!B41/Precos!B40)*100</f>
        <v>1.4039796667482614</v>
      </c>
      <c r="C41">
        <f>LN(Precos!C41/Precos!C40)*100</f>
        <v>-0.71878117188336788</v>
      </c>
      <c r="D41">
        <f>LN(Precos!D41/Precos!D40)*100</f>
        <v>0.276625349289011</v>
      </c>
      <c r="E41">
        <f>LN(Precos!E41/Precos!E40)*100</f>
        <v>-1.8692133012152521</v>
      </c>
      <c r="F41">
        <f>LN(Precos!F41/Precos!F40)*100</f>
        <v>0.83028560006004037</v>
      </c>
      <c r="G41">
        <v>10</v>
      </c>
    </row>
    <row r="42" spans="1:7" x14ac:dyDescent="0.25">
      <c r="A42" s="3">
        <f>Precos!A42</f>
        <v>45807</v>
      </c>
      <c r="B42">
        <f>LN(Precos!B42/Precos!B41)*100</f>
        <v>-0.78465040469342939</v>
      </c>
      <c r="C42">
        <f>LN(Precos!C42/Precos!C41)*100</f>
        <v>-0.18050546417301422</v>
      </c>
      <c r="D42">
        <f>LN(Precos!D42/Precos!D41)*100</f>
        <v>-1.1111225425070723</v>
      </c>
      <c r="E42">
        <f>LN(Precos!E42/Precos!E41)*100</f>
        <v>1.338708078245928</v>
      </c>
      <c r="F42">
        <f>LN(Precos!F42/Precos!F41)*100</f>
        <v>-1.2726554539222663</v>
      </c>
      <c r="G42">
        <v>11</v>
      </c>
    </row>
    <row r="43" spans="1:7" x14ac:dyDescent="0.25">
      <c r="A43" s="3">
        <f>Precos!A43</f>
        <v>45810</v>
      </c>
      <c r="B43">
        <f>LN(Precos!B43/Precos!B42)*100</f>
        <v>-0.79085589073034668</v>
      </c>
      <c r="C43">
        <f>LN(Precos!C43/Precos!C42)*100</f>
        <v>-0.6343473922175038</v>
      </c>
      <c r="D43">
        <f>LN(Precos!D43/Precos!D42)*100</f>
        <v>0.81141050259260528</v>
      </c>
      <c r="E43">
        <f>LN(Precos!E43/Precos!E42)*100</f>
        <v>-0.53333459753625045</v>
      </c>
      <c r="F43">
        <f>LN(Precos!F43/Precos!F42)*100</f>
        <v>0.98040000966208352</v>
      </c>
      <c r="G43">
        <v>12</v>
      </c>
    </row>
    <row r="44" spans="1:7" x14ac:dyDescent="0.25">
      <c r="A44" s="3">
        <f>Precos!A44</f>
        <v>45811</v>
      </c>
      <c r="B44">
        <f>LN(Precos!B44/Precos!B43)*100</f>
        <v>0.40689637465245782</v>
      </c>
      <c r="C44">
        <f>LN(Precos!C44/Precos!C43)*100</f>
        <v>-0.18198367169859828</v>
      </c>
      <c r="D44">
        <f>LN(Precos!D44/Precos!D43)*100</f>
        <v>-0.43966286257936804</v>
      </c>
      <c r="E44">
        <f>LN(Precos!E44/Precos!E43)*100</f>
        <v>5.209511188340187</v>
      </c>
      <c r="F44">
        <f>LN(Precos!F44/Precos!F43)*100</f>
        <v>0</v>
      </c>
      <c r="G44">
        <v>13</v>
      </c>
    </row>
    <row r="45" spans="1:7" x14ac:dyDescent="0.25">
      <c r="A45" s="3">
        <f>Precos!A45</f>
        <v>45812</v>
      </c>
      <c r="B45">
        <f>LN(Precos!B45/Precos!B44)*100</f>
        <v>-0.62171922848142924</v>
      </c>
      <c r="C45">
        <f>LN(Precos!C45/Precos!C44)*100</f>
        <v>-0.27359798188748602</v>
      </c>
      <c r="D45">
        <f>LN(Precos!D45/Precos!D44)*100</f>
        <v>1.3361175500802902</v>
      </c>
      <c r="E45">
        <f>LN(Precos!E45/Precos!E44)*100</f>
        <v>4.9515064527380499</v>
      </c>
      <c r="F45">
        <f>LN(Precos!F45/Precos!F44)*100</f>
        <v>0</v>
      </c>
      <c r="G45">
        <v>14</v>
      </c>
    </row>
    <row r="46" spans="1:7" x14ac:dyDescent="0.25">
      <c r="A46" s="3">
        <f>Precos!A46</f>
        <v>45813</v>
      </c>
      <c r="B46">
        <f>LN(Precos!B46/Precos!B45)*100</f>
        <v>-0.75553516444495017</v>
      </c>
      <c r="C46">
        <f>LN(Precos!C46/Precos!C45)*100</f>
        <v>-1.1019395249610537</v>
      </c>
      <c r="D46">
        <f>LN(Precos!D46/Precos!D45)*100</f>
        <v>1.1376686982108049</v>
      </c>
      <c r="E46">
        <f>LN(Precos!E46/Precos!E45)*100</f>
        <v>-5.4604134034851741</v>
      </c>
      <c r="F46">
        <f>LN(Precos!F46/Precos!F45)*100</f>
        <v>0</v>
      </c>
      <c r="G46">
        <v>15</v>
      </c>
    </row>
    <row r="47" spans="1:7" x14ac:dyDescent="0.25">
      <c r="A47" s="3">
        <f>Precos!A47</f>
        <v>45814</v>
      </c>
      <c r="B47">
        <f>LN(Precos!B47/Precos!B46)*100</f>
        <v>0</v>
      </c>
      <c r="C47">
        <f>LN(Precos!C47/Precos!C46)*100</f>
        <v>-0.18484293617823161</v>
      </c>
      <c r="D47">
        <f>LN(Precos!D47/Precos!D46)*100</f>
        <v>-0.90909717012520752</v>
      </c>
      <c r="E47">
        <f>LN(Precos!E47/Precos!E46)*100</f>
        <v>0.25477720787987829</v>
      </c>
      <c r="F47">
        <f>LN(Precos!F47/Precos!F46)*100</f>
        <v>9.751341582062914E-2</v>
      </c>
      <c r="G47">
        <v>16</v>
      </c>
    </row>
    <row r="48" spans="1:7" x14ac:dyDescent="0.25">
      <c r="A48" s="3">
        <f>Precos!A48</f>
        <v>45817</v>
      </c>
      <c r="B48">
        <f>LN(Precos!B48/Precos!B47)*100</f>
        <v>-0.97986630487021009</v>
      </c>
      <c r="C48">
        <f>LN(Precos!C48/Precos!C47)*100</f>
        <v>-0.27790661702658764</v>
      </c>
      <c r="D48">
        <f>LN(Precos!D48/Precos!D47)*100</f>
        <v>-0.32014662606026151</v>
      </c>
      <c r="E48">
        <f>LN(Precos!E48/Precos!E47)*100</f>
        <v>-1.5384918839479456</v>
      </c>
      <c r="F48">
        <f>LN(Precos!F48/Precos!F47)*100</f>
        <v>2.3122417420854213</v>
      </c>
      <c r="G48">
        <v>17</v>
      </c>
    </row>
    <row r="49" spans="1:7" x14ac:dyDescent="0.25">
      <c r="A49" s="3">
        <f>Precos!A49</f>
        <v>45818</v>
      </c>
      <c r="B49">
        <f>LN(Precos!B49/Precos!B48)*100</f>
        <v>1.369140152839796</v>
      </c>
      <c r="C49">
        <f>LN(Precos!C49/Precos!C48)*100</f>
        <v>-0.74488240129906247</v>
      </c>
      <c r="D49">
        <f>LN(Precos!D49/Precos!D48)*100</f>
        <v>0.75299842388307126</v>
      </c>
      <c r="E49">
        <f>LN(Precos!E49/Precos!E48)*100</f>
        <v>6.2598656319744554</v>
      </c>
      <c r="F49">
        <f>LN(Precos!F49/Precos!F48)*100</f>
        <v>2.3995505556215861</v>
      </c>
      <c r="G49">
        <v>18</v>
      </c>
    </row>
    <row r="50" spans="1:7" x14ac:dyDescent="0.25">
      <c r="A50" s="3">
        <f>Precos!A50</f>
        <v>45819</v>
      </c>
      <c r="B50">
        <f>LN(Precos!B50/Precos!B49)*100</f>
        <v>-0.51936926961399887</v>
      </c>
      <c r="C50">
        <f>LN(Precos!C50/Precos!C49)*100</f>
        <v>0.9302392662313631</v>
      </c>
      <c r="D50">
        <f>LN(Precos!D50/Precos!D49)*100</f>
        <v>2.2729855763283478E-2</v>
      </c>
      <c r="E50">
        <f>LN(Precos!E50/Precos!E49)*100</f>
        <v>0.24242436115062543</v>
      </c>
      <c r="F50">
        <f>LN(Precos!F50/Precos!F49)*100</f>
        <v>-0.69979291876446659</v>
      </c>
      <c r="G50">
        <v>19</v>
      </c>
    </row>
    <row r="51" spans="1:7" x14ac:dyDescent="0.25">
      <c r="A51" s="3">
        <f>Precos!A51</f>
        <v>45820</v>
      </c>
      <c r="B51">
        <f>LN(Precos!B51/Precos!B50)*100</f>
        <v>0</v>
      </c>
      <c r="C51">
        <f>LN(Precos!C51/Precos!C50)*100</f>
        <v>0.18501392881613735</v>
      </c>
      <c r="D51">
        <f>LN(Precos!D51/Precos!D50)*100</f>
        <v>1.0400274617789398</v>
      </c>
      <c r="E51">
        <f>LN(Precos!E51/Precos!E50)*100</f>
        <v>0</v>
      </c>
      <c r="F51">
        <f>LN(Precos!F51/Precos!F50)*100</f>
        <v>-3.1869522334542308</v>
      </c>
      <c r="G51">
        <v>20</v>
      </c>
    </row>
    <row r="52" spans="1:7" x14ac:dyDescent="0.25">
      <c r="A52" s="3">
        <f>Precos!A52</f>
        <v>45821</v>
      </c>
      <c r="B52">
        <f>LN(Precos!B52/Precos!B51)*100</f>
        <v>-0.87165511572369447</v>
      </c>
      <c r="C52">
        <f>LN(Precos!C52/Precos!C51)*100</f>
        <v>-1.0218388958677969</v>
      </c>
      <c r="D52">
        <f>LN(Precos!D52/Precos!D51)*100</f>
        <v>-0.99458324377348939</v>
      </c>
      <c r="E52">
        <f>LN(Precos!E52/Precos!E51)*100</f>
        <v>-1.218041855687096</v>
      </c>
      <c r="F52">
        <f>LN(Precos!F52/Precos!F51)*100</f>
        <v>1.4871945965971374</v>
      </c>
      <c r="G52">
        <v>21</v>
      </c>
    </row>
    <row r="53" spans="1:7" x14ac:dyDescent="0.25">
      <c r="A53" s="3">
        <f>Precos!A53</f>
        <v>45824</v>
      </c>
      <c r="B53">
        <f>LN(Precos!B53/Precos!B52)*100</f>
        <v>1.628170125451061</v>
      </c>
      <c r="C53">
        <f>LN(Precos!C53/Precos!C52)*100</f>
        <v>1.2987195526811113</v>
      </c>
      <c r="D53">
        <f>LN(Precos!D53/Precos!D52)*100</f>
        <v>2.1796166754765265</v>
      </c>
      <c r="E53">
        <f>LN(Precos!E53/Precos!E52)*100</f>
        <v>2.8987536873252404</v>
      </c>
      <c r="F53">
        <f>LN(Precos!F53/Precos!F52)*100</f>
        <v>-2.4097551579060532</v>
      </c>
      <c r="G53">
        <v>22</v>
      </c>
    </row>
    <row r="54" spans="1:7" x14ac:dyDescent="0.25">
      <c r="A54" s="3">
        <f>Precos!A54</f>
        <v>45825</v>
      </c>
      <c r="B54">
        <f>LN(Precos!B54/Precos!B53)*100</f>
        <v>-0.60475346298466248</v>
      </c>
      <c r="C54">
        <f>LN(Precos!C54/Precos!C53)*100</f>
        <v>0.45977092486295495</v>
      </c>
      <c r="D54">
        <f>LN(Precos!D54/Precos!D53)*100</f>
        <v>-0.87063838270625227</v>
      </c>
      <c r="E54">
        <f>LN(Precos!E54/Precos!E53)*100</f>
        <v>-1.438873745209978</v>
      </c>
      <c r="F54">
        <f>LN(Precos!F54/Precos!F53)*100</f>
        <v>-4.879238935542192E-2</v>
      </c>
      <c r="G54">
        <v>23</v>
      </c>
    </row>
    <row r="55" spans="1:7" x14ac:dyDescent="0.25">
      <c r="A55" s="3">
        <f>Precos!A55</f>
        <v>45826</v>
      </c>
      <c r="B55">
        <f>LN(Precos!B55/Precos!B54)*100</f>
        <v>-2.3009670779539535</v>
      </c>
      <c r="C55">
        <f>LN(Precos!C55/Precos!C54)*100</f>
        <v>-0.18365478073013922</v>
      </c>
      <c r="D55">
        <f>LN(Precos!D55/Precos!D54)*100</f>
        <v>0.62584021884224661</v>
      </c>
      <c r="E55">
        <f>LN(Precos!E55/Precos!E54)*100</f>
        <v>0.24125464053841475</v>
      </c>
      <c r="F55">
        <f>LN(Precos!F55/Precos!F54)*100</f>
        <v>2.0768676945913902</v>
      </c>
      <c r="G55">
        <v>24</v>
      </c>
    </row>
    <row r="56" spans="1:7" x14ac:dyDescent="0.25">
      <c r="A56" s="3">
        <f>Precos!A56</f>
        <v>45828</v>
      </c>
      <c r="B56">
        <f>LN(Precos!B56/Precos!B55)*100</f>
        <v>-2.2644168967504261</v>
      </c>
      <c r="C56">
        <f>LN(Precos!C56/Precos!C55)*100</f>
        <v>-0.64546097766796917</v>
      </c>
      <c r="D56">
        <f>LN(Precos!D56/Precos!D55)*100</f>
        <v>-3.6763840689528315</v>
      </c>
      <c r="E56">
        <f>LN(Precos!E56/Precos!E55)*100</f>
        <v>-0.48309272696656924</v>
      </c>
      <c r="F56">
        <f>LN(Precos!F56/Precos!F55)*100</f>
        <v>-0.62335373268007643</v>
      </c>
      <c r="G56">
        <v>25</v>
      </c>
    </row>
    <row r="57" spans="1:7" x14ac:dyDescent="0.25">
      <c r="A57" s="3">
        <f>Precos!A57</f>
        <v>45831</v>
      </c>
      <c r="B57">
        <f>LN(Precos!B57/Precos!B56)*100</f>
        <v>0.72300360134811126</v>
      </c>
      <c r="C57">
        <f>LN(Precos!C57/Precos!C56)*100</f>
        <v>-1.3973212913418516</v>
      </c>
      <c r="D57">
        <f>LN(Precos!D57/Precos!D56)*100</f>
        <v>-1.984423703841339</v>
      </c>
      <c r="E57">
        <f>LN(Precos!E57/Precos!E56)*100</f>
        <v>-1.218041855687096</v>
      </c>
      <c r="F57">
        <f>LN(Precos!F57/Precos!F56)*100</f>
        <v>4.5601320117820494</v>
      </c>
      <c r="G57">
        <v>26</v>
      </c>
    </row>
    <row r="58" spans="1:7" x14ac:dyDescent="0.25">
      <c r="A58" s="3">
        <f>Precos!A58</f>
        <v>45832</v>
      </c>
      <c r="B58">
        <f>LN(Precos!B58/Precos!B57)*100</f>
        <v>9.0009006976919784E-2</v>
      </c>
      <c r="C58">
        <f>LN(Precos!C58/Precos!C57)*100</f>
        <v>2.1346518207170675</v>
      </c>
      <c r="D58">
        <f>LN(Precos!D58/Precos!D57)*100</f>
        <v>2.560661324608942</v>
      </c>
      <c r="E58">
        <f>LN(Precos!E58/Precos!E57)*100</f>
        <v>1.2180418556871013</v>
      </c>
      <c r="F58">
        <f>LN(Precos!F58/Precos!F57)*100</f>
        <v>-4.7527175311034657</v>
      </c>
      <c r="G58">
        <v>27</v>
      </c>
    </row>
    <row r="59" spans="1:7" x14ac:dyDescent="0.25">
      <c r="A59" s="3">
        <f>Precos!A59</f>
        <v>45833</v>
      </c>
      <c r="B59">
        <f>LN(Precos!B59/Precos!B58)*100</f>
        <v>-1.35871655463084</v>
      </c>
      <c r="C59">
        <f>LN(Precos!C59/Precos!C58)*100</f>
        <v>-1.3869847864150502</v>
      </c>
      <c r="D59">
        <f>LN(Precos!D59/Precos!D58)*100</f>
        <v>-0.83083792031517256</v>
      </c>
      <c r="E59">
        <f>LN(Precos!E59/Precos!E58)*100</f>
        <v>-1.9560525854493596</v>
      </c>
      <c r="F59">
        <f>LN(Precos!F59/Precos!F58)*100</f>
        <v>-3.6314098081065205</v>
      </c>
      <c r="G59">
        <v>28</v>
      </c>
    </row>
    <row r="60" spans="1:7" x14ac:dyDescent="0.25">
      <c r="A60" s="3">
        <f>Precos!A60</f>
        <v>45834</v>
      </c>
      <c r="B60">
        <f>LN(Precos!B60/Precos!B59)*100</f>
        <v>0.29595923708862326</v>
      </c>
      <c r="C60">
        <f>LN(Precos!C60/Precos!C59)*100</f>
        <v>0</v>
      </c>
      <c r="D60">
        <f>LN(Precos!D60/Precos!D59)*100</f>
        <v>-7.5552994660293287</v>
      </c>
      <c r="E60">
        <f>LN(Precos!E60/Precos!E59)*100</f>
        <v>2.4391453124159264</v>
      </c>
      <c r="F60">
        <f>LN(Precos!F60/Precos!F59)*100</f>
        <v>0.4487666469387977</v>
      </c>
      <c r="G60">
        <v>29</v>
      </c>
    </row>
    <row r="61" spans="1:7" x14ac:dyDescent="0.25">
      <c r="A61" s="3">
        <f>Precos!A61</f>
        <v>45835</v>
      </c>
      <c r="B61">
        <f>LN(Precos!B61/Precos!B60)*100</f>
        <v>-0.2275831660485817</v>
      </c>
      <c r="C61">
        <f>LN(Precos!C61/Precos!C60)*100</f>
        <v>-0.27972046210611423</v>
      </c>
      <c r="D61">
        <f>LN(Precos!D61/Precos!D60)*100</f>
        <v>1.3406357692278319</v>
      </c>
      <c r="E61">
        <f>LN(Precos!E61/Precos!E60)*100</f>
        <v>-2.1925360628965889</v>
      </c>
      <c r="F61">
        <f>LN(Precos!F61/Precos!F60)*100</f>
        <v>-1.0000083334583534</v>
      </c>
      <c r="G61">
        <v>30</v>
      </c>
    </row>
    <row r="62" spans="1:7" x14ac:dyDescent="0.25">
      <c r="A62" s="3"/>
    </row>
    <row r="63" spans="1:7" ht="18.75" x14ac:dyDescent="0.3">
      <c r="A63" s="3"/>
      <c r="B63" s="65" t="str">
        <f>B1</f>
        <v>ELET6</v>
      </c>
      <c r="C63" s="65" t="str">
        <f t="shared" ref="C63:F63" si="0">C1</f>
        <v>ITSA4</v>
      </c>
      <c r="D63" s="65" t="str">
        <f t="shared" si="0"/>
        <v>RENT3</v>
      </c>
      <c r="E63" s="65" t="str">
        <f t="shared" si="0"/>
        <v>LWSA3</v>
      </c>
      <c r="F63" s="65" t="str">
        <f t="shared" si="0"/>
        <v>BRFS3</v>
      </c>
    </row>
    <row r="64" spans="1:7" x14ac:dyDescent="0.25">
      <c r="A64" s="62" t="s">
        <v>1</v>
      </c>
      <c r="B64" s="62">
        <f t="shared" ref="B64:F64" si="1">AVERAGE(B3:B61)</f>
        <v>-1.8817650515772184E-2</v>
      </c>
      <c r="C64" s="62">
        <f t="shared" si="1"/>
        <v>0.21393543102075943</v>
      </c>
      <c r="D64" s="62">
        <f t="shared" si="1"/>
        <v>0.2446350001518667</v>
      </c>
      <c r="E64" s="62">
        <f t="shared" si="1"/>
        <v>0.68514294698649336</v>
      </c>
      <c r="F64" s="62">
        <f t="shared" si="1"/>
        <v>-2.0318907728762284E-2</v>
      </c>
    </row>
    <row r="65" spans="1:16" x14ac:dyDescent="0.25">
      <c r="A65" t="s">
        <v>2</v>
      </c>
      <c r="B65">
        <f>VARA(B3:B61)</f>
        <v>1.4340994225865737</v>
      </c>
      <c r="C65">
        <f t="shared" ref="C65:F65" si="2">VARA(C3:C61)</f>
        <v>1.5121294383507768</v>
      </c>
      <c r="D65">
        <f t="shared" si="2"/>
        <v>5.9875896524445249</v>
      </c>
      <c r="E65">
        <f t="shared" si="2"/>
        <v>10.926730727560894</v>
      </c>
      <c r="F65">
        <f t="shared" si="2"/>
        <v>6.1419249611547171</v>
      </c>
    </row>
    <row r="66" spans="1:16" x14ac:dyDescent="0.25">
      <c r="A66" s="61" t="s">
        <v>3</v>
      </c>
      <c r="B66" s="61">
        <f>STDEVA(B3:B61)</f>
        <v>1.1975389023270073</v>
      </c>
      <c r="C66" s="61">
        <f t="shared" ref="C66:F66" si="3">STDEVA(C3:C61)</f>
        <v>1.2296867236620785</v>
      </c>
      <c r="D66" s="61">
        <f t="shared" si="3"/>
        <v>2.4469551799010389</v>
      </c>
      <c r="E66" s="61">
        <f t="shared" si="3"/>
        <v>3.3055605769008221</v>
      </c>
      <c r="F66" s="61">
        <f t="shared" si="3"/>
        <v>2.4782907337830076</v>
      </c>
    </row>
    <row r="67" spans="1:16" x14ac:dyDescent="0.25">
      <c r="A67" t="s">
        <v>28</v>
      </c>
      <c r="B67">
        <f>B66/100</f>
        <v>1.1975389023270073E-2</v>
      </c>
      <c r="C67">
        <f t="shared" ref="C67:F67" si="4">C66/100</f>
        <v>1.2296867236620785E-2</v>
      </c>
      <c r="D67">
        <f t="shared" si="4"/>
        <v>2.4469551799010388E-2</v>
      </c>
      <c r="E67">
        <f t="shared" si="4"/>
        <v>3.305560576900822E-2</v>
      </c>
      <c r="F67">
        <f t="shared" si="4"/>
        <v>2.4782907337830076E-2</v>
      </c>
    </row>
    <row r="68" spans="1:16" x14ac:dyDescent="0.25">
      <c r="A68" s="63" t="s">
        <v>8</v>
      </c>
      <c r="B68" s="64">
        <f>B67/B64*100</f>
        <v>-63.639129726810438</v>
      </c>
      <c r="C68" s="64">
        <f t="shared" ref="C68:F68" si="5">C67/C64*100</f>
        <v>5.7479339340604811</v>
      </c>
      <c r="D68" s="64">
        <f t="shared" si="5"/>
        <v>10.002473801303967</v>
      </c>
      <c r="E68" s="64">
        <f t="shared" si="5"/>
        <v>4.8246290667369101</v>
      </c>
      <c r="F68" s="64">
        <f t="shared" si="5"/>
        <v>-121.96968296060919</v>
      </c>
      <c r="G68" s="6"/>
      <c r="H68" s="6"/>
      <c r="I68" s="6"/>
      <c r="J68" s="6"/>
      <c r="K68" s="6"/>
      <c r="L68" s="6"/>
      <c r="M68" s="6"/>
      <c r="N68" s="6"/>
      <c r="O68" s="6"/>
      <c r="P68" s="6"/>
    </row>
    <row r="70" spans="1:16" ht="15.75" x14ac:dyDescent="0.25">
      <c r="A70" s="70" t="s">
        <v>6</v>
      </c>
      <c r="B70" s="71">
        <f>B64*24</f>
        <v>-0.45162361237853244</v>
      </c>
      <c r="C70" s="71">
        <f t="shared" ref="C70:F70" si="6">C64*24</f>
        <v>5.1344503444982266</v>
      </c>
      <c r="D70" s="71">
        <f t="shared" si="6"/>
        <v>5.8712400036448011</v>
      </c>
      <c r="E70" s="71">
        <f t="shared" si="6"/>
        <v>16.443430727675839</v>
      </c>
      <c r="F70" s="71">
        <f t="shared" si="6"/>
        <v>-0.48765378549029481</v>
      </c>
    </row>
    <row r="72" spans="1:16" x14ac:dyDescent="0.25">
      <c r="B72" t="s">
        <v>5</v>
      </c>
      <c r="C72" t="s">
        <v>4</v>
      </c>
    </row>
    <row r="73" spans="1:16" x14ac:dyDescent="0.25">
      <c r="A73" t="str">
        <f>B63</f>
        <v>ELET6</v>
      </c>
      <c r="B73" s="6">
        <f>B68</f>
        <v>-63.639129726810438</v>
      </c>
      <c r="C73">
        <f>B64</f>
        <v>-1.8817650515772184E-2</v>
      </c>
    </row>
    <row r="74" spans="1:16" x14ac:dyDescent="0.25">
      <c r="A74" t="str">
        <f>C63</f>
        <v>ITSA4</v>
      </c>
      <c r="B74" s="6">
        <f>C68</f>
        <v>5.7479339340604811</v>
      </c>
      <c r="C74">
        <f>C64</f>
        <v>0.21393543102075943</v>
      </c>
    </row>
    <row r="75" spans="1:16" x14ac:dyDescent="0.25">
      <c r="A75" t="str">
        <f>D63</f>
        <v>RENT3</v>
      </c>
      <c r="B75" s="6">
        <f>D68</f>
        <v>10.002473801303967</v>
      </c>
      <c r="C75">
        <f>D64</f>
        <v>0.2446350001518667</v>
      </c>
    </row>
    <row r="76" spans="1:16" x14ac:dyDescent="0.25">
      <c r="A76" t="str">
        <f>E63</f>
        <v>LWSA3</v>
      </c>
      <c r="B76" s="6">
        <f>E68</f>
        <v>4.8246290667369101</v>
      </c>
      <c r="C76">
        <f>E64</f>
        <v>0.68514294698649336</v>
      </c>
    </row>
    <row r="77" spans="1:16" x14ac:dyDescent="0.25">
      <c r="A77" t="str">
        <f>F63</f>
        <v>BRFS3</v>
      </c>
      <c r="B77" s="6">
        <f>F68</f>
        <v>-121.96968296060919</v>
      </c>
      <c r="C77">
        <f>F64</f>
        <v>-2.0318907728762284E-2</v>
      </c>
    </row>
    <row r="79" spans="1:16" x14ac:dyDescent="0.25">
      <c r="B79" s="1"/>
      <c r="C79" s="1"/>
      <c r="D79" s="1"/>
      <c r="E79" s="1"/>
      <c r="F79" s="1"/>
    </row>
  </sheetData>
  <phoneticPr fontId="30" type="noConversion"/>
  <pageMargins left="0.51" right="0.51" top="0.79000000000000015" bottom="0.79000000000000015" header="0.31" footer="0.31"/>
  <pageSetup paperSize="9" scale="70"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1"/>
  <sheetViews>
    <sheetView tabSelected="1" topLeftCell="A22" zoomScale="120" zoomScaleNormal="120" zoomScalePageLayoutView="150" workbookViewId="0">
      <selection activeCell="B2" sqref="B2"/>
    </sheetView>
  </sheetViews>
  <sheetFormatPr defaultColWidth="8.85546875" defaultRowHeight="15" x14ac:dyDescent="0.25"/>
  <cols>
    <col min="1" max="1" width="16.42578125" bestFit="1" customWidth="1"/>
    <col min="2" max="2" width="6.85546875" style="6" customWidth="1"/>
    <col min="3" max="3" width="14.42578125" bestFit="1" customWidth="1"/>
    <col min="4" max="4" width="14.28515625" bestFit="1" customWidth="1"/>
    <col min="5" max="5" width="18" bestFit="1" customWidth="1"/>
    <col min="6" max="6" width="18" customWidth="1"/>
    <col min="251" max="251" width="16.42578125" bestFit="1" customWidth="1"/>
    <col min="252" max="252" width="5.42578125" bestFit="1" customWidth="1"/>
    <col min="253" max="253" width="14.42578125" bestFit="1" customWidth="1"/>
    <col min="254" max="254" width="14.28515625" bestFit="1" customWidth="1"/>
    <col min="255" max="255" width="18" bestFit="1" customWidth="1"/>
    <col min="256" max="256" width="22.140625" bestFit="1" customWidth="1"/>
    <col min="257" max="258" width="10.42578125" bestFit="1" customWidth="1"/>
    <col min="259" max="259" width="12" bestFit="1" customWidth="1"/>
    <col min="260" max="260" width="27.42578125" bestFit="1" customWidth="1"/>
    <col min="261" max="261" width="26.85546875" bestFit="1" customWidth="1"/>
    <col min="507" max="507" width="16.42578125" bestFit="1" customWidth="1"/>
    <col min="508" max="508" width="5.42578125" bestFit="1" customWidth="1"/>
    <col min="509" max="509" width="14.42578125" bestFit="1" customWidth="1"/>
    <col min="510" max="510" width="14.28515625" bestFit="1" customWidth="1"/>
    <col min="511" max="511" width="18" bestFit="1" customWidth="1"/>
    <col min="512" max="512" width="22.140625" bestFit="1" customWidth="1"/>
    <col min="513" max="514" width="10.42578125" bestFit="1" customWidth="1"/>
    <col min="515" max="515" width="12" bestFit="1" customWidth="1"/>
    <col min="516" max="516" width="27.42578125" bestFit="1" customWidth="1"/>
    <col min="517" max="517" width="26.85546875" bestFit="1" customWidth="1"/>
    <col min="763" max="763" width="16.42578125" bestFit="1" customWidth="1"/>
    <col min="764" max="764" width="5.42578125" bestFit="1" customWidth="1"/>
    <col min="765" max="765" width="14.42578125" bestFit="1" customWidth="1"/>
    <col min="766" max="766" width="14.28515625" bestFit="1" customWidth="1"/>
    <col min="767" max="767" width="18" bestFit="1" customWidth="1"/>
    <col min="768" max="768" width="22.140625" bestFit="1" customWidth="1"/>
    <col min="769" max="770" width="10.42578125" bestFit="1" customWidth="1"/>
    <col min="771" max="771" width="12" bestFit="1" customWidth="1"/>
    <col min="772" max="772" width="27.42578125" bestFit="1" customWidth="1"/>
    <col min="773" max="773" width="26.85546875" bestFit="1" customWidth="1"/>
    <col min="1019" max="1019" width="16.42578125" bestFit="1" customWidth="1"/>
    <col min="1020" max="1020" width="5.42578125" bestFit="1" customWidth="1"/>
    <col min="1021" max="1021" width="14.42578125" bestFit="1" customWidth="1"/>
    <col min="1022" max="1022" width="14.28515625" bestFit="1" customWidth="1"/>
    <col min="1023" max="1023" width="18" bestFit="1" customWidth="1"/>
    <col min="1024" max="1024" width="22.140625" bestFit="1" customWidth="1"/>
    <col min="1025" max="1026" width="10.42578125" bestFit="1" customWidth="1"/>
    <col min="1027" max="1027" width="12" bestFit="1" customWidth="1"/>
    <col min="1028" max="1028" width="27.42578125" bestFit="1" customWidth="1"/>
    <col min="1029" max="1029" width="26.85546875" bestFit="1" customWidth="1"/>
    <col min="1275" max="1275" width="16.42578125" bestFit="1" customWidth="1"/>
    <col min="1276" max="1276" width="5.42578125" bestFit="1" customWidth="1"/>
    <col min="1277" max="1277" width="14.42578125" bestFit="1" customWidth="1"/>
    <col min="1278" max="1278" width="14.28515625" bestFit="1" customWidth="1"/>
    <col min="1279" max="1279" width="18" bestFit="1" customWidth="1"/>
    <col min="1280" max="1280" width="22.140625" bestFit="1" customWidth="1"/>
    <col min="1281" max="1282" width="10.42578125" bestFit="1" customWidth="1"/>
    <col min="1283" max="1283" width="12" bestFit="1" customWidth="1"/>
    <col min="1284" max="1284" width="27.42578125" bestFit="1" customWidth="1"/>
    <col min="1285" max="1285" width="26.85546875" bestFit="1" customWidth="1"/>
    <col min="1531" max="1531" width="16.42578125" bestFit="1" customWidth="1"/>
    <col min="1532" max="1532" width="5.42578125" bestFit="1" customWidth="1"/>
    <col min="1533" max="1533" width="14.42578125" bestFit="1" customWidth="1"/>
    <col min="1534" max="1534" width="14.28515625" bestFit="1" customWidth="1"/>
    <col min="1535" max="1535" width="18" bestFit="1" customWidth="1"/>
    <col min="1536" max="1536" width="22.140625" bestFit="1" customWidth="1"/>
    <col min="1537" max="1538" width="10.42578125" bestFit="1" customWidth="1"/>
    <col min="1539" max="1539" width="12" bestFit="1" customWidth="1"/>
    <col min="1540" max="1540" width="27.42578125" bestFit="1" customWidth="1"/>
    <col min="1541" max="1541" width="26.85546875" bestFit="1" customWidth="1"/>
    <col min="1787" max="1787" width="16.42578125" bestFit="1" customWidth="1"/>
    <col min="1788" max="1788" width="5.42578125" bestFit="1" customWidth="1"/>
    <col min="1789" max="1789" width="14.42578125" bestFit="1" customWidth="1"/>
    <col min="1790" max="1790" width="14.28515625" bestFit="1" customWidth="1"/>
    <col min="1791" max="1791" width="18" bestFit="1" customWidth="1"/>
    <col min="1792" max="1792" width="22.140625" bestFit="1" customWidth="1"/>
    <col min="1793" max="1794" width="10.42578125" bestFit="1" customWidth="1"/>
    <col min="1795" max="1795" width="12" bestFit="1" customWidth="1"/>
    <col min="1796" max="1796" width="27.42578125" bestFit="1" customWidth="1"/>
    <col min="1797" max="1797" width="26.85546875" bestFit="1" customWidth="1"/>
    <col min="2043" max="2043" width="16.42578125" bestFit="1" customWidth="1"/>
    <col min="2044" max="2044" width="5.42578125" bestFit="1" customWidth="1"/>
    <col min="2045" max="2045" width="14.42578125" bestFit="1" customWidth="1"/>
    <col min="2046" max="2046" width="14.28515625" bestFit="1" customWidth="1"/>
    <col min="2047" max="2047" width="18" bestFit="1" customWidth="1"/>
    <col min="2048" max="2048" width="22.140625" bestFit="1" customWidth="1"/>
    <col min="2049" max="2050" width="10.42578125" bestFit="1" customWidth="1"/>
    <col min="2051" max="2051" width="12" bestFit="1" customWidth="1"/>
    <col min="2052" max="2052" width="27.42578125" bestFit="1" customWidth="1"/>
    <col min="2053" max="2053" width="26.85546875" bestFit="1" customWidth="1"/>
    <col min="2299" max="2299" width="16.42578125" bestFit="1" customWidth="1"/>
    <col min="2300" max="2300" width="5.42578125" bestFit="1" customWidth="1"/>
    <col min="2301" max="2301" width="14.42578125" bestFit="1" customWidth="1"/>
    <col min="2302" max="2302" width="14.28515625" bestFit="1" customWidth="1"/>
    <col min="2303" max="2303" width="18" bestFit="1" customWidth="1"/>
    <col min="2304" max="2304" width="22.140625" bestFit="1" customWidth="1"/>
    <col min="2305" max="2306" width="10.42578125" bestFit="1" customWidth="1"/>
    <col min="2307" max="2307" width="12" bestFit="1" customWidth="1"/>
    <col min="2308" max="2308" width="27.42578125" bestFit="1" customWidth="1"/>
    <col min="2309" max="2309" width="26.85546875" bestFit="1" customWidth="1"/>
    <col min="2555" max="2555" width="16.42578125" bestFit="1" customWidth="1"/>
    <col min="2556" max="2556" width="5.42578125" bestFit="1" customWidth="1"/>
    <col min="2557" max="2557" width="14.42578125" bestFit="1" customWidth="1"/>
    <col min="2558" max="2558" width="14.28515625" bestFit="1" customWidth="1"/>
    <col min="2559" max="2559" width="18" bestFit="1" customWidth="1"/>
    <col min="2560" max="2560" width="22.140625" bestFit="1" customWidth="1"/>
    <col min="2561" max="2562" width="10.42578125" bestFit="1" customWidth="1"/>
    <col min="2563" max="2563" width="12" bestFit="1" customWidth="1"/>
    <col min="2564" max="2564" width="27.42578125" bestFit="1" customWidth="1"/>
    <col min="2565" max="2565" width="26.85546875" bestFit="1" customWidth="1"/>
    <col min="2811" max="2811" width="16.42578125" bestFit="1" customWidth="1"/>
    <col min="2812" max="2812" width="5.42578125" bestFit="1" customWidth="1"/>
    <col min="2813" max="2813" width="14.42578125" bestFit="1" customWidth="1"/>
    <col min="2814" max="2814" width="14.28515625" bestFit="1" customWidth="1"/>
    <col min="2815" max="2815" width="18" bestFit="1" customWidth="1"/>
    <col min="2816" max="2816" width="22.140625" bestFit="1" customWidth="1"/>
    <col min="2817" max="2818" width="10.42578125" bestFit="1" customWidth="1"/>
    <col min="2819" max="2819" width="12" bestFit="1" customWidth="1"/>
    <col min="2820" max="2820" width="27.42578125" bestFit="1" customWidth="1"/>
    <col min="2821" max="2821" width="26.85546875" bestFit="1" customWidth="1"/>
    <col min="3067" max="3067" width="16.42578125" bestFit="1" customWidth="1"/>
    <col min="3068" max="3068" width="5.42578125" bestFit="1" customWidth="1"/>
    <col min="3069" max="3069" width="14.42578125" bestFit="1" customWidth="1"/>
    <col min="3070" max="3070" width="14.28515625" bestFit="1" customWidth="1"/>
    <col min="3071" max="3071" width="18" bestFit="1" customWidth="1"/>
    <col min="3072" max="3072" width="22.140625" bestFit="1" customWidth="1"/>
    <col min="3073" max="3074" width="10.42578125" bestFit="1" customWidth="1"/>
    <col min="3075" max="3075" width="12" bestFit="1" customWidth="1"/>
    <col min="3076" max="3076" width="27.42578125" bestFit="1" customWidth="1"/>
    <col min="3077" max="3077" width="26.85546875" bestFit="1" customWidth="1"/>
    <col min="3323" max="3323" width="16.42578125" bestFit="1" customWidth="1"/>
    <col min="3324" max="3324" width="5.42578125" bestFit="1" customWidth="1"/>
    <col min="3325" max="3325" width="14.42578125" bestFit="1" customWidth="1"/>
    <col min="3326" max="3326" width="14.28515625" bestFit="1" customWidth="1"/>
    <col min="3327" max="3327" width="18" bestFit="1" customWidth="1"/>
    <col min="3328" max="3328" width="22.140625" bestFit="1" customWidth="1"/>
    <col min="3329" max="3330" width="10.42578125" bestFit="1" customWidth="1"/>
    <col min="3331" max="3331" width="12" bestFit="1" customWidth="1"/>
    <col min="3332" max="3332" width="27.42578125" bestFit="1" customWidth="1"/>
    <col min="3333" max="3333" width="26.85546875" bestFit="1" customWidth="1"/>
    <col min="3579" max="3579" width="16.42578125" bestFit="1" customWidth="1"/>
    <col min="3580" max="3580" width="5.42578125" bestFit="1" customWidth="1"/>
    <col min="3581" max="3581" width="14.42578125" bestFit="1" customWidth="1"/>
    <col min="3582" max="3582" width="14.28515625" bestFit="1" customWidth="1"/>
    <col min="3583" max="3583" width="18" bestFit="1" customWidth="1"/>
    <col min="3584" max="3584" width="22.140625" bestFit="1" customWidth="1"/>
    <col min="3585" max="3586" width="10.42578125" bestFit="1" customWidth="1"/>
    <col min="3587" max="3587" width="12" bestFit="1" customWidth="1"/>
    <col min="3588" max="3588" width="27.42578125" bestFit="1" customWidth="1"/>
    <col min="3589" max="3589" width="26.85546875" bestFit="1" customWidth="1"/>
    <col min="3835" max="3835" width="16.42578125" bestFit="1" customWidth="1"/>
    <col min="3836" max="3836" width="5.42578125" bestFit="1" customWidth="1"/>
    <col min="3837" max="3837" width="14.42578125" bestFit="1" customWidth="1"/>
    <col min="3838" max="3838" width="14.28515625" bestFit="1" customWidth="1"/>
    <col min="3839" max="3839" width="18" bestFit="1" customWidth="1"/>
    <col min="3840" max="3840" width="22.140625" bestFit="1" customWidth="1"/>
    <col min="3841" max="3842" width="10.42578125" bestFit="1" customWidth="1"/>
    <col min="3843" max="3843" width="12" bestFit="1" customWidth="1"/>
    <col min="3844" max="3844" width="27.42578125" bestFit="1" customWidth="1"/>
    <col min="3845" max="3845" width="26.85546875" bestFit="1" customWidth="1"/>
    <col min="4091" max="4091" width="16.42578125" bestFit="1" customWidth="1"/>
    <col min="4092" max="4092" width="5.42578125" bestFit="1" customWidth="1"/>
    <col min="4093" max="4093" width="14.42578125" bestFit="1" customWidth="1"/>
    <col min="4094" max="4094" width="14.28515625" bestFit="1" customWidth="1"/>
    <col min="4095" max="4095" width="18" bestFit="1" customWidth="1"/>
    <col min="4096" max="4096" width="22.140625" bestFit="1" customWidth="1"/>
    <col min="4097" max="4098" width="10.42578125" bestFit="1" customWidth="1"/>
    <col min="4099" max="4099" width="12" bestFit="1" customWidth="1"/>
    <col min="4100" max="4100" width="27.42578125" bestFit="1" customWidth="1"/>
    <col min="4101" max="4101" width="26.85546875" bestFit="1" customWidth="1"/>
    <col min="4347" max="4347" width="16.42578125" bestFit="1" customWidth="1"/>
    <col min="4348" max="4348" width="5.42578125" bestFit="1" customWidth="1"/>
    <col min="4349" max="4349" width="14.42578125" bestFit="1" customWidth="1"/>
    <col min="4350" max="4350" width="14.28515625" bestFit="1" customWidth="1"/>
    <col min="4351" max="4351" width="18" bestFit="1" customWidth="1"/>
    <col min="4352" max="4352" width="22.140625" bestFit="1" customWidth="1"/>
    <col min="4353" max="4354" width="10.42578125" bestFit="1" customWidth="1"/>
    <col min="4355" max="4355" width="12" bestFit="1" customWidth="1"/>
    <col min="4356" max="4356" width="27.42578125" bestFit="1" customWidth="1"/>
    <col min="4357" max="4357" width="26.85546875" bestFit="1" customWidth="1"/>
    <col min="4603" max="4603" width="16.42578125" bestFit="1" customWidth="1"/>
    <col min="4604" max="4604" width="5.42578125" bestFit="1" customWidth="1"/>
    <col min="4605" max="4605" width="14.42578125" bestFit="1" customWidth="1"/>
    <col min="4606" max="4606" width="14.28515625" bestFit="1" customWidth="1"/>
    <col min="4607" max="4607" width="18" bestFit="1" customWidth="1"/>
    <col min="4608" max="4608" width="22.140625" bestFit="1" customWidth="1"/>
    <col min="4609" max="4610" width="10.42578125" bestFit="1" customWidth="1"/>
    <col min="4611" max="4611" width="12" bestFit="1" customWidth="1"/>
    <col min="4612" max="4612" width="27.42578125" bestFit="1" customWidth="1"/>
    <col min="4613" max="4613" width="26.85546875" bestFit="1" customWidth="1"/>
    <col min="4859" max="4859" width="16.42578125" bestFit="1" customWidth="1"/>
    <col min="4860" max="4860" width="5.42578125" bestFit="1" customWidth="1"/>
    <col min="4861" max="4861" width="14.42578125" bestFit="1" customWidth="1"/>
    <col min="4862" max="4862" width="14.28515625" bestFit="1" customWidth="1"/>
    <col min="4863" max="4863" width="18" bestFit="1" customWidth="1"/>
    <col min="4864" max="4864" width="22.140625" bestFit="1" customWidth="1"/>
    <col min="4865" max="4866" width="10.42578125" bestFit="1" customWidth="1"/>
    <col min="4867" max="4867" width="12" bestFit="1" customWidth="1"/>
    <col min="4868" max="4868" width="27.42578125" bestFit="1" customWidth="1"/>
    <col min="4869" max="4869" width="26.85546875" bestFit="1" customWidth="1"/>
    <col min="5115" max="5115" width="16.42578125" bestFit="1" customWidth="1"/>
    <col min="5116" max="5116" width="5.42578125" bestFit="1" customWidth="1"/>
    <col min="5117" max="5117" width="14.42578125" bestFit="1" customWidth="1"/>
    <col min="5118" max="5118" width="14.28515625" bestFit="1" customWidth="1"/>
    <col min="5119" max="5119" width="18" bestFit="1" customWidth="1"/>
    <col min="5120" max="5120" width="22.140625" bestFit="1" customWidth="1"/>
    <col min="5121" max="5122" width="10.42578125" bestFit="1" customWidth="1"/>
    <col min="5123" max="5123" width="12" bestFit="1" customWidth="1"/>
    <col min="5124" max="5124" width="27.42578125" bestFit="1" customWidth="1"/>
    <col min="5125" max="5125" width="26.85546875" bestFit="1" customWidth="1"/>
    <col min="5371" max="5371" width="16.42578125" bestFit="1" customWidth="1"/>
    <col min="5372" max="5372" width="5.42578125" bestFit="1" customWidth="1"/>
    <col min="5373" max="5373" width="14.42578125" bestFit="1" customWidth="1"/>
    <col min="5374" max="5374" width="14.28515625" bestFit="1" customWidth="1"/>
    <col min="5375" max="5375" width="18" bestFit="1" customWidth="1"/>
    <col min="5376" max="5376" width="22.140625" bestFit="1" customWidth="1"/>
    <col min="5377" max="5378" width="10.42578125" bestFit="1" customWidth="1"/>
    <col min="5379" max="5379" width="12" bestFit="1" customWidth="1"/>
    <col min="5380" max="5380" width="27.42578125" bestFit="1" customWidth="1"/>
    <col min="5381" max="5381" width="26.85546875" bestFit="1" customWidth="1"/>
    <col min="5627" max="5627" width="16.42578125" bestFit="1" customWidth="1"/>
    <col min="5628" max="5628" width="5.42578125" bestFit="1" customWidth="1"/>
    <col min="5629" max="5629" width="14.42578125" bestFit="1" customWidth="1"/>
    <col min="5630" max="5630" width="14.28515625" bestFit="1" customWidth="1"/>
    <col min="5631" max="5631" width="18" bestFit="1" customWidth="1"/>
    <col min="5632" max="5632" width="22.140625" bestFit="1" customWidth="1"/>
    <col min="5633" max="5634" width="10.42578125" bestFit="1" customWidth="1"/>
    <col min="5635" max="5635" width="12" bestFit="1" customWidth="1"/>
    <col min="5636" max="5636" width="27.42578125" bestFit="1" customWidth="1"/>
    <col min="5637" max="5637" width="26.85546875" bestFit="1" customWidth="1"/>
    <col min="5883" max="5883" width="16.42578125" bestFit="1" customWidth="1"/>
    <col min="5884" max="5884" width="5.42578125" bestFit="1" customWidth="1"/>
    <col min="5885" max="5885" width="14.42578125" bestFit="1" customWidth="1"/>
    <col min="5886" max="5886" width="14.28515625" bestFit="1" customWidth="1"/>
    <col min="5887" max="5887" width="18" bestFit="1" customWidth="1"/>
    <col min="5888" max="5888" width="22.140625" bestFit="1" customWidth="1"/>
    <col min="5889" max="5890" width="10.42578125" bestFit="1" customWidth="1"/>
    <col min="5891" max="5891" width="12" bestFit="1" customWidth="1"/>
    <col min="5892" max="5892" width="27.42578125" bestFit="1" customWidth="1"/>
    <col min="5893" max="5893" width="26.85546875" bestFit="1" customWidth="1"/>
    <col min="6139" max="6139" width="16.42578125" bestFit="1" customWidth="1"/>
    <col min="6140" max="6140" width="5.42578125" bestFit="1" customWidth="1"/>
    <col min="6141" max="6141" width="14.42578125" bestFit="1" customWidth="1"/>
    <col min="6142" max="6142" width="14.28515625" bestFit="1" customWidth="1"/>
    <col min="6143" max="6143" width="18" bestFit="1" customWidth="1"/>
    <col min="6144" max="6144" width="22.140625" bestFit="1" customWidth="1"/>
    <col min="6145" max="6146" width="10.42578125" bestFit="1" customWidth="1"/>
    <col min="6147" max="6147" width="12" bestFit="1" customWidth="1"/>
    <col min="6148" max="6148" width="27.42578125" bestFit="1" customWidth="1"/>
    <col min="6149" max="6149" width="26.85546875" bestFit="1" customWidth="1"/>
    <col min="6395" max="6395" width="16.42578125" bestFit="1" customWidth="1"/>
    <col min="6396" max="6396" width="5.42578125" bestFit="1" customWidth="1"/>
    <col min="6397" max="6397" width="14.42578125" bestFit="1" customWidth="1"/>
    <col min="6398" max="6398" width="14.28515625" bestFit="1" customWidth="1"/>
    <col min="6399" max="6399" width="18" bestFit="1" customWidth="1"/>
    <col min="6400" max="6400" width="22.140625" bestFit="1" customWidth="1"/>
    <col min="6401" max="6402" width="10.42578125" bestFit="1" customWidth="1"/>
    <col min="6403" max="6403" width="12" bestFit="1" customWidth="1"/>
    <col min="6404" max="6404" width="27.42578125" bestFit="1" customWidth="1"/>
    <col min="6405" max="6405" width="26.85546875" bestFit="1" customWidth="1"/>
    <col min="6651" max="6651" width="16.42578125" bestFit="1" customWidth="1"/>
    <col min="6652" max="6652" width="5.42578125" bestFit="1" customWidth="1"/>
    <col min="6653" max="6653" width="14.42578125" bestFit="1" customWidth="1"/>
    <col min="6654" max="6654" width="14.28515625" bestFit="1" customWidth="1"/>
    <col min="6655" max="6655" width="18" bestFit="1" customWidth="1"/>
    <col min="6656" max="6656" width="22.140625" bestFit="1" customWidth="1"/>
    <col min="6657" max="6658" width="10.42578125" bestFit="1" customWidth="1"/>
    <col min="6659" max="6659" width="12" bestFit="1" customWidth="1"/>
    <col min="6660" max="6660" width="27.42578125" bestFit="1" customWidth="1"/>
    <col min="6661" max="6661" width="26.85546875" bestFit="1" customWidth="1"/>
    <col min="6907" max="6907" width="16.42578125" bestFit="1" customWidth="1"/>
    <col min="6908" max="6908" width="5.42578125" bestFit="1" customWidth="1"/>
    <col min="6909" max="6909" width="14.42578125" bestFit="1" customWidth="1"/>
    <col min="6910" max="6910" width="14.28515625" bestFit="1" customWidth="1"/>
    <col min="6911" max="6911" width="18" bestFit="1" customWidth="1"/>
    <col min="6912" max="6912" width="22.140625" bestFit="1" customWidth="1"/>
    <col min="6913" max="6914" width="10.42578125" bestFit="1" customWidth="1"/>
    <col min="6915" max="6915" width="12" bestFit="1" customWidth="1"/>
    <col min="6916" max="6916" width="27.42578125" bestFit="1" customWidth="1"/>
    <col min="6917" max="6917" width="26.85546875" bestFit="1" customWidth="1"/>
    <col min="7163" max="7163" width="16.42578125" bestFit="1" customWidth="1"/>
    <col min="7164" max="7164" width="5.42578125" bestFit="1" customWidth="1"/>
    <col min="7165" max="7165" width="14.42578125" bestFit="1" customWidth="1"/>
    <col min="7166" max="7166" width="14.28515625" bestFit="1" customWidth="1"/>
    <col min="7167" max="7167" width="18" bestFit="1" customWidth="1"/>
    <col min="7168" max="7168" width="22.140625" bestFit="1" customWidth="1"/>
    <col min="7169" max="7170" width="10.42578125" bestFit="1" customWidth="1"/>
    <col min="7171" max="7171" width="12" bestFit="1" customWidth="1"/>
    <col min="7172" max="7172" width="27.42578125" bestFit="1" customWidth="1"/>
    <col min="7173" max="7173" width="26.85546875" bestFit="1" customWidth="1"/>
    <col min="7419" max="7419" width="16.42578125" bestFit="1" customWidth="1"/>
    <col min="7420" max="7420" width="5.42578125" bestFit="1" customWidth="1"/>
    <col min="7421" max="7421" width="14.42578125" bestFit="1" customWidth="1"/>
    <col min="7422" max="7422" width="14.28515625" bestFit="1" customWidth="1"/>
    <col min="7423" max="7423" width="18" bestFit="1" customWidth="1"/>
    <col min="7424" max="7424" width="22.140625" bestFit="1" customWidth="1"/>
    <col min="7425" max="7426" width="10.42578125" bestFit="1" customWidth="1"/>
    <col min="7427" max="7427" width="12" bestFit="1" customWidth="1"/>
    <col min="7428" max="7428" width="27.42578125" bestFit="1" customWidth="1"/>
    <col min="7429" max="7429" width="26.85546875" bestFit="1" customWidth="1"/>
    <col min="7675" max="7675" width="16.42578125" bestFit="1" customWidth="1"/>
    <col min="7676" max="7676" width="5.42578125" bestFit="1" customWidth="1"/>
    <col min="7677" max="7677" width="14.42578125" bestFit="1" customWidth="1"/>
    <col min="7678" max="7678" width="14.28515625" bestFit="1" customWidth="1"/>
    <col min="7679" max="7679" width="18" bestFit="1" customWidth="1"/>
    <col min="7680" max="7680" width="22.140625" bestFit="1" customWidth="1"/>
    <col min="7681" max="7682" width="10.42578125" bestFit="1" customWidth="1"/>
    <col min="7683" max="7683" width="12" bestFit="1" customWidth="1"/>
    <col min="7684" max="7684" width="27.42578125" bestFit="1" customWidth="1"/>
    <col min="7685" max="7685" width="26.85546875" bestFit="1" customWidth="1"/>
    <col min="7931" max="7931" width="16.42578125" bestFit="1" customWidth="1"/>
    <col min="7932" max="7932" width="5.42578125" bestFit="1" customWidth="1"/>
    <col min="7933" max="7933" width="14.42578125" bestFit="1" customWidth="1"/>
    <col min="7934" max="7934" width="14.28515625" bestFit="1" customWidth="1"/>
    <col min="7935" max="7935" width="18" bestFit="1" customWidth="1"/>
    <col min="7936" max="7936" width="22.140625" bestFit="1" customWidth="1"/>
    <col min="7937" max="7938" width="10.42578125" bestFit="1" customWidth="1"/>
    <col min="7939" max="7939" width="12" bestFit="1" customWidth="1"/>
    <col min="7940" max="7940" width="27.42578125" bestFit="1" customWidth="1"/>
    <col min="7941" max="7941" width="26.85546875" bestFit="1" customWidth="1"/>
    <col min="8187" max="8187" width="16.42578125" bestFit="1" customWidth="1"/>
    <col min="8188" max="8188" width="5.42578125" bestFit="1" customWidth="1"/>
    <col min="8189" max="8189" width="14.42578125" bestFit="1" customWidth="1"/>
    <col min="8190" max="8190" width="14.28515625" bestFit="1" customWidth="1"/>
    <col min="8191" max="8191" width="18" bestFit="1" customWidth="1"/>
    <col min="8192" max="8192" width="22.140625" bestFit="1" customWidth="1"/>
    <col min="8193" max="8194" width="10.42578125" bestFit="1" customWidth="1"/>
    <col min="8195" max="8195" width="12" bestFit="1" customWidth="1"/>
    <col min="8196" max="8196" width="27.42578125" bestFit="1" customWidth="1"/>
    <col min="8197" max="8197" width="26.85546875" bestFit="1" customWidth="1"/>
    <col min="8443" max="8443" width="16.42578125" bestFit="1" customWidth="1"/>
    <col min="8444" max="8444" width="5.42578125" bestFit="1" customWidth="1"/>
    <col min="8445" max="8445" width="14.42578125" bestFit="1" customWidth="1"/>
    <col min="8446" max="8446" width="14.28515625" bestFit="1" customWidth="1"/>
    <col min="8447" max="8447" width="18" bestFit="1" customWidth="1"/>
    <col min="8448" max="8448" width="22.140625" bestFit="1" customWidth="1"/>
    <col min="8449" max="8450" width="10.42578125" bestFit="1" customWidth="1"/>
    <col min="8451" max="8451" width="12" bestFit="1" customWidth="1"/>
    <col min="8452" max="8452" width="27.42578125" bestFit="1" customWidth="1"/>
    <col min="8453" max="8453" width="26.85546875" bestFit="1" customWidth="1"/>
    <col min="8699" max="8699" width="16.42578125" bestFit="1" customWidth="1"/>
    <col min="8700" max="8700" width="5.42578125" bestFit="1" customWidth="1"/>
    <col min="8701" max="8701" width="14.42578125" bestFit="1" customWidth="1"/>
    <col min="8702" max="8702" width="14.28515625" bestFit="1" customWidth="1"/>
    <col min="8703" max="8703" width="18" bestFit="1" customWidth="1"/>
    <col min="8704" max="8704" width="22.140625" bestFit="1" customWidth="1"/>
    <col min="8705" max="8706" width="10.42578125" bestFit="1" customWidth="1"/>
    <col min="8707" max="8707" width="12" bestFit="1" customWidth="1"/>
    <col min="8708" max="8708" width="27.42578125" bestFit="1" customWidth="1"/>
    <col min="8709" max="8709" width="26.85546875" bestFit="1" customWidth="1"/>
    <col min="8955" max="8955" width="16.42578125" bestFit="1" customWidth="1"/>
    <col min="8956" max="8956" width="5.42578125" bestFit="1" customWidth="1"/>
    <col min="8957" max="8957" width="14.42578125" bestFit="1" customWidth="1"/>
    <col min="8958" max="8958" width="14.28515625" bestFit="1" customWidth="1"/>
    <col min="8959" max="8959" width="18" bestFit="1" customWidth="1"/>
    <col min="8960" max="8960" width="22.140625" bestFit="1" customWidth="1"/>
    <col min="8961" max="8962" width="10.42578125" bestFit="1" customWidth="1"/>
    <col min="8963" max="8963" width="12" bestFit="1" customWidth="1"/>
    <col min="8964" max="8964" width="27.42578125" bestFit="1" customWidth="1"/>
    <col min="8965" max="8965" width="26.85546875" bestFit="1" customWidth="1"/>
    <col min="9211" max="9211" width="16.42578125" bestFit="1" customWidth="1"/>
    <col min="9212" max="9212" width="5.42578125" bestFit="1" customWidth="1"/>
    <col min="9213" max="9213" width="14.42578125" bestFit="1" customWidth="1"/>
    <col min="9214" max="9214" width="14.28515625" bestFit="1" customWidth="1"/>
    <col min="9215" max="9215" width="18" bestFit="1" customWidth="1"/>
    <col min="9216" max="9216" width="22.140625" bestFit="1" customWidth="1"/>
    <col min="9217" max="9218" width="10.42578125" bestFit="1" customWidth="1"/>
    <col min="9219" max="9219" width="12" bestFit="1" customWidth="1"/>
    <col min="9220" max="9220" width="27.42578125" bestFit="1" customWidth="1"/>
    <col min="9221" max="9221" width="26.85546875" bestFit="1" customWidth="1"/>
    <col min="9467" max="9467" width="16.42578125" bestFit="1" customWidth="1"/>
    <col min="9468" max="9468" width="5.42578125" bestFit="1" customWidth="1"/>
    <col min="9469" max="9469" width="14.42578125" bestFit="1" customWidth="1"/>
    <col min="9470" max="9470" width="14.28515625" bestFit="1" customWidth="1"/>
    <col min="9471" max="9471" width="18" bestFit="1" customWidth="1"/>
    <col min="9472" max="9472" width="22.140625" bestFit="1" customWidth="1"/>
    <col min="9473" max="9474" width="10.42578125" bestFit="1" customWidth="1"/>
    <col min="9475" max="9475" width="12" bestFit="1" customWidth="1"/>
    <col min="9476" max="9476" width="27.42578125" bestFit="1" customWidth="1"/>
    <col min="9477" max="9477" width="26.85546875" bestFit="1" customWidth="1"/>
    <col min="9723" max="9723" width="16.42578125" bestFit="1" customWidth="1"/>
    <col min="9724" max="9724" width="5.42578125" bestFit="1" customWidth="1"/>
    <col min="9725" max="9725" width="14.42578125" bestFit="1" customWidth="1"/>
    <col min="9726" max="9726" width="14.28515625" bestFit="1" customWidth="1"/>
    <col min="9727" max="9727" width="18" bestFit="1" customWidth="1"/>
    <col min="9728" max="9728" width="22.140625" bestFit="1" customWidth="1"/>
    <col min="9729" max="9730" width="10.42578125" bestFit="1" customWidth="1"/>
    <col min="9731" max="9731" width="12" bestFit="1" customWidth="1"/>
    <col min="9732" max="9732" width="27.42578125" bestFit="1" customWidth="1"/>
    <col min="9733" max="9733" width="26.85546875" bestFit="1" customWidth="1"/>
    <col min="9979" max="9979" width="16.42578125" bestFit="1" customWidth="1"/>
    <col min="9980" max="9980" width="5.42578125" bestFit="1" customWidth="1"/>
    <col min="9981" max="9981" width="14.42578125" bestFit="1" customWidth="1"/>
    <col min="9982" max="9982" width="14.28515625" bestFit="1" customWidth="1"/>
    <col min="9983" max="9983" width="18" bestFit="1" customWidth="1"/>
    <col min="9984" max="9984" width="22.140625" bestFit="1" customWidth="1"/>
    <col min="9985" max="9986" width="10.42578125" bestFit="1" customWidth="1"/>
    <col min="9987" max="9987" width="12" bestFit="1" customWidth="1"/>
    <col min="9988" max="9988" width="27.42578125" bestFit="1" customWidth="1"/>
    <col min="9989" max="9989" width="26.85546875" bestFit="1" customWidth="1"/>
    <col min="10235" max="10235" width="16.42578125" bestFit="1" customWidth="1"/>
    <col min="10236" max="10236" width="5.42578125" bestFit="1" customWidth="1"/>
    <col min="10237" max="10237" width="14.42578125" bestFit="1" customWidth="1"/>
    <col min="10238" max="10238" width="14.28515625" bestFit="1" customWidth="1"/>
    <col min="10239" max="10239" width="18" bestFit="1" customWidth="1"/>
    <col min="10240" max="10240" width="22.140625" bestFit="1" customWidth="1"/>
    <col min="10241" max="10242" width="10.42578125" bestFit="1" customWidth="1"/>
    <col min="10243" max="10243" width="12" bestFit="1" customWidth="1"/>
    <col min="10244" max="10244" width="27.42578125" bestFit="1" customWidth="1"/>
    <col min="10245" max="10245" width="26.85546875" bestFit="1" customWidth="1"/>
    <col min="10491" max="10491" width="16.42578125" bestFit="1" customWidth="1"/>
    <col min="10492" max="10492" width="5.42578125" bestFit="1" customWidth="1"/>
    <col min="10493" max="10493" width="14.42578125" bestFit="1" customWidth="1"/>
    <col min="10494" max="10494" width="14.28515625" bestFit="1" customWidth="1"/>
    <col min="10495" max="10495" width="18" bestFit="1" customWidth="1"/>
    <col min="10496" max="10496" width="22.140625" bestFit="1" customWidth="1"/>
    <col min="10497" max="10498" width="10.42578125" bestFit="1" customWidth="1"/>
    <col min="10499" max="10499" width="12" bestFit="1" customWidth="1"/>
    <col min="10500" max="10500" width="27.42578125" bestFit="1" customWidth="1"/>
    <col min="10501" max="10501" width="26.85546875" bestFit="1" customWidth="1"/>
    <col min="10747" max="10747" width="16.42578125" bestFit="1" customWidth="1"/>
    <col min="10748" max="10748" width="5.42578125" bestFit="1" customWidth="1"/>
    <col min="10749" max="10749" width="14.42578125" bestFit="1" customWidth="1"/>
    <col min="10750" max="10750" width="14.28515625" bestFit="1" customWidth="1"/>
    <col min="10751" max="10751" width="18" bestFit="1" customWidth="1"/>
    <col min="10752" max="10752" width="22.140625" bestFit="1" customWidth="1"/>
    <col min="10753" max="10754" width="10.42578125" bestFit="1" customWidth="1"/>
    <col min="10755" max="10755" width="12" bestFit="1" customWidth="1"/>
    <col min="10756" max="10756" width="27.42578125" bestFit="1" customWidth="1"/>
    <col min="10757" max="10757" width="26.85546875" bestFit="1" customWidth="1"/>
    <col min="11003" max="11003" width="16.42578125" bestFit="1" customWidth="1"/>
    <col min="11004" max="11004" width="5.42578125" bestFit="1" customWidth="1"/>
    <col min="11005" max="11005" width="14.42578125" bestFit="1" customWidth="1"/>
    <col min="11006" max="11006" width="14.28515625" bestFit="1" customWidth="1"/>
    <col min="11007" max="11007" width="18" bestFit="1" customWidth="1"/>
    <col min="11008" max="11008" width="22.140625" bestFit="1" customWidth="1"/>
    <col min="11009" max="11010" width="10.42578125" bestFit="1" customWidth="1"/>
    <col min="11011" max="11011" width="12" bestFit="1" customWidth="1"/>
    <col min="11012" max="11012" width="27.42578125" bestFit="1" customWidth="1"/>
    <col min="11013" max="11013" width="26.85546875" bestFit="1" customWidth="1"/>
    <col min="11259" max="11259" width="16.42578125" bestFit="1" customWidth="1"/>
    <col min="11260" max="11260" width="5.42578125" bestFit="1" customWidth="1"/>
    <col min="11261" max="11261" width="14.42578125" bestFit="1" customWidth="1"/>
    <col min="11262" max="11262" width="14.28515625" bestFit="1" customWidth="1"/>
    <col min="11263" max="11263" width="18" bestFit="1" customWidth="1"/>
    <col min="11264" max="11264" width="22.140625" bestFit="1" customWidth="1"/>
    <col min="11265" max="11266" width="10.42578125" bestFit="1" customWidth="1"/>
    <col min="11267" max="11267" width="12" bestFit="1" customWidth="1"/>
    <col min="11268" max="11268" width="27.42578125" bestFit="1" customWidth="1"/>
    <col min="11269" max="11269" width="26.85546875" bestFit="1" customWidth="1"/>
    <col min="11515" max="11515" width="16.42578125" bestFit="1" customWidth="1"/>
    <col min="11516" max="11516" width="5.42578125" bestFit="1" customWidth="1"/>
    <col min="11517" max="11517" width="14.42578125" bestFit="1" customWidth="1"/>
    <col min="11518" max="11518" width="14.28515625" bestFit="1" customWidth="1"/>
    <col min="11519" max="11519" width="18" bestFit="1" customWidth="1"/>
    <col min="11520" max="11520" width="22.140625" bestFit="1" customWidth="1"/>
    <col min="11521" max="11522" width="10.42578125" bestFit="1" customWidth="1"/>
    <col min="11523" max="11523" width="12" bestFit="1" customWidth="1"/>
    <col min="11524" max="11524" width="27.42578125" bestFit="1" customWidth="1"/>
    <col min="11525" max="11525" width="26.85546875" bestFit="1" customWidth="1"/>
    <col min="11771" max="11771" width="16.42578125" bestFit="1" customWidth="1"/>
    <col min="11772" max="11772" width="5.42578125" bestFit="1" customWidth="1"/>
    <col min="11773" max="11773" width="14.42578125" bestFit="1" customWidth="1"/>
    <col min="11774" max="11774" width="14.28515625" bestFit="1" customWidth="1"/>
    <col min="11775" max="11775" width="18" bestFit="1" customWidth="1"/>
    <col min="11776" max="11776" width="22.140625" bestFit="1" customWidth="1"/>
    <col min="11777" max="11778" width="10.42578125" bestFit="1" customWidth="1"/>
    <col min="11779" max="11779" width="12" bestFit="1" customWidth="1"/>
    <col min="11780" max="11780" width="27.42578125" bestFit="1" customWidth="1"/>
    <col min="11781" max="11781" width="26.85546875" bestFit="1" customWidth="1"/>
    <col min="12027" max="12027" width="16.42578125" bestFit="1" customWidth="1"/>
    <col min="12028" max="12028" width="5.42578125" bestFit="1" customWidth="1"/>
    <col min="12029" max="12029" width="14.42578125" bestFit="1" customWidth="1"/>
    <col min="12030" max="12030" width="14.28515625" bestFit="1" customWidth="1"/>
    <col min="12031" max="12031" width="18" bestFit="1" customWidth="1"/>
    <col min="12032" max="12032" width="22.140625" bestFit="1" customWidth="1"/>
    <col min="12033" max="12034" width="10.42578125" bestFit="1" customWidth="1"/>
    <col min="12035" max="12035" width="12" bestFit="1" customWidth="1"/>
    <col min="12036" max="12036" width="27.42578125" bestFit="1" customWidth="1"/>
    <col min="12037" max="12037" width="26.85546875" bestFit="1" customWidth="1"/>
    <col min="12283" max="12283" width="16.42578125" bestFit="1" customWidth="1"/>
    <col min="12284" max="12284" width="5.42578125" bestFit="1" customWidth="1"/>
    <col min="12285" max="12285" width="14.42578125" bestFit="1" customWidth="1"/>
    <col min="12286" max="12286" width="14.28515625" bestFit="1" customWidth="1"/>
    <col min="12287" max="12287" width="18" bestFit="1" customWidth="1"/>
    <col min="12288" max="12288" width="22.140625" bestFit="1" customWidth="1"/>
    <col min="12289" max="12290" width="10.42578125" bestFit="1" customWidth="1"/>
    <col min="12291" max="12291" width="12" bestFit="1" customWidth="1"/>
    <col min="12292" max="12292" width="27.42578125" bestFit="1" customWidth="1"/>
    <col min="12293" max="12293" width="26.85546875" bestFit="1" customWidth="1"/>
    <col min="12539" max="12539" width="16.42578125" bestFit="1" customWidth="1"/>
    <col min="12540" max="12540" width="5.42578125" bestFit="1" customWidth="1"/>
    <col min="12541" max="12541" width="14.42578125" bestFit="1" customWidth="1"/>
    <col min="12542" max="12542" width="14.28515625" bestFit="1" customWidth="1"/>
    <col min="12543" max="12543" width="18" bestFit="1" customWidth="1"/>
    <col min="12544" max="12544" width="22.140625" bestFit="1" customWidth="1"/>
    <col min="12545" max="12546" width="10.42578125" bestFit="1" customWidth="1"/>
    <col min="12547" max="12547" width="12" bestFit="1" customWidth="1"/>
    <col min="12548" max="12548" width="27.42578125" bestFit="1" customWidth="1"/>
    <col min="12549" max="12549" width="26.85546875" bestFit="1" customWidth="1"/>
    <col min="12795" max="12795" width="16.42578125" bestFit="1" customWidth="1"/>
    <col min="12796" max="12796" width="5.42578125" bestFit="1" customWidth="1"/>
    <col min="12797" max="12797" width="14.42578125" bestFit="1" customWidth="1"/>
    <col min="12798" max="12798" width="14.28515625" bestFit="1" customWidth="1"/>
    <col min="12799" max="12799" width="18" bestFit="1" customWidth="1"/>
    <col min="12800" max="12800" width="22.140625" bestFit="1" customWidth="1"/>
    <col min="12801" max="12802" width="10.42578125" bestFit="1" customWidth="1"/>
    <col min="12803" max="12803" width="12" bestFit="1" customWidth="1"/>
    <col min="12804" max="12804" width="27.42578125" bestFit="1" customWidth="1"/>
    <col min="12805" max="12805" width="26.85546875" bestFit="1" customWidth="1"/>
    <col min="13051" max="13051" width="16.42578125" bestFit="1" customWidth="1"/>
    <col min="13052" max="13052" width="5.42578125" bestFit="1" customWidth="1"/>
    <col min="13053" max="13053" width="14.42578125" bestFit="1" customWidth="1"/>
    <col min="13054" max="13054" width="14.28515625" bestFit="1" customWidth="1"/>
    <col min="13055" max="13055" width="18" bestFit="1" customWidth="1"/>
    <col min="13056" max="13056" width="22.140625" bestFit="1" customWidth="1"/>
    <col min="13057" max="13058" width="10.42578125" bestFit="1" customWidth="1"/>
    <col min="13059" max="13059" width="12" bestFit="1" customWidth="1"/>
    <col min="13060" max="13060" width="27.42578125" bestFit="1" customWidth="1"/>
    <col min="13061" max="13061" width="26.85546875" bestFit="1" customWidth="1"/>
    <col min="13307" max="13307" width="16.42578125" bestFit="1" customWidth="1"/>
    <col min="13308" max="13308" width="5.42578125" bestFit="1" customWidth="1"/>
    <col min="13309" max="13309" width="14.42578125" bestFit="1" customWidth="1"/>
    <col min="13310" max="13310" width="14.28515625" bestFit="1" customWidth="1"/>
    <col min="13311" max="13311" width="18" bestFit="1" customWidth="1"/>
    <col min="13312" max="13312" width="22.140625" bestFit="1" customWidth="1"/>
    <col min="13313" max="13314" width="10.42578125" bestFit="1" customWidth="1"/>
    <col min="13315" max="13315" width="12" bestFit="1" customWidth="1"/>
    <col min="13316" max="13316" width="27.42578125" bestFit="1" customWidth="1"/>
    <col min="13317" max="13317" width="26.85546875" bestFit="1" customWidth="1"/>
    <col min="13563" max="13563" width="16.42578125" bestFit="1" customWidth="1"/>
    <col min="13564" max="13564" width="5.42578125" bestFit="1" customWidth="1"/>
    <col min="13565" max="13565" width="14.42578125" bestFit="1" customWidth="1"/>
    <col min="13566" max="13566" width="14.28515625" bestFit="1" customWidth="1"/>
    <col min="13567" max="13567" width="18" bestFit="1" customWidth="1"/>
    <col min="13568" max="13568" width="22.140625" bestFit="1" customWidth="1"/>
    <col min="13569" max="13570" width="10.42578125" bestFit="1" customWidth="1"/>
    <col min="13571" max="13571" width="12" bestFit="1" customWidth="1"/>
    <col min="13572" max="13572" width="27.42578125" bestFit="1" customWidth="1"/>
    <col min="13573" max="13573" width="26.85546875" bestFit="1" customWidth="1"/>
    <col min="13819" max="13819" width="16.42578125" bestFit="1" customWidth="1"/>
    <col min="13820" max="13820" width="5.42578125" bestFit="1" customWidth="1"/>
    <col min="13821" max="13821" width="14.42578125" bestFit="1" customWidth="1"/>
    <col min="13822" max="13822" width="14.28515625" bestFit="1" customWidth="1"/>
    <col min="13823" max="13823" width="18" bestFit="1" customWidth="1"/>
    <col min="13824" max="13824" width="22.140625" bestFit="1" customWidth="1"/>
    <col min="13825" max="13826" width="10.42578125" bestFit="1" customWidth="1"/>
    <col min="13827" max="13827" width="12" bestFit="1" customWidth="1"/>
    <col min="13828" max="13828" width="27.42578125" bestFit="1" customWidth="1"/>
    <col min="13829" max="13829" width="26.85546875" bestFit="1" customWidth="1"/>
    <col min="14075" max="14075" width="16.42578125" bestFit="1" customWidth="1"/>
    <col min="14076" max="14076" width="5.42578125" bestFit="1" customWidth="1"/>
    <col min="14077" max="14077" width="14.42578125" bestFit="1" customWidth="1"/>
    <col min="14078" max="14078" width="14.28515625" bestFit="1" customWidth="1"/>
    <col min="14079" max="14079" width="18" bestFit="1" customWidth="1"/>
    <col min="14080" max="14080" width="22.140625" bestFit="1" customWidth="1"/>
    <col min="14081" max="14082" width="10.42578125" bestFit="1" customWidth="1"/>
    <col min="14083" max="14083" width="12" bestFit="1" customWidth="1"/>
    <col min="14084" max="14084" width="27.42578125" bestFit="1" customWidth="1"/>
    <col min="14085" max="14085" width="26.85546875" bestFit="1" customWidth="1"/>
    <col min="14331" max="14331" width="16.42578125" bestFit="1" customWidth="1"/>
    <col min="14332" max="14332" width="5.42578125" bestFit="1" customWidth="1"/>
    <col min="14333" max="14333" width="14.42578125" bestFit="1" customWidth="1"/>
    <col min="14334" max="14334" width="14.28515625" bestFit="1" customWidth="1"/>
    <col min="14335" max="14335" width="18" bestFit="1" customWidth="1"/>
    <col min="14336" max="14336" width="22.140625" bestFit="1" customWidth="1"/>
    <col min="14337" max="14338" width="10.42578125" bestFit="1" customWidth="1"/>
    <col min="14339" max="14339" width="12" bestFit="1" customWidth="1"/>
    <col min="14340" max="14340" width="27.42578125" bestFit="1" customWidth="1"/>
    <col min="14341" max="14341" width="26.85546875" bestFit="1" customWidth="1"/>
    <col min="14587" max="14587" width="16.42578125" bestFit="1" customWidth="1"/>
    <col min="14588" max="14588" width="5.42578125" bestFit="1" customWidth="1"/>
    <col min="14589" max="14589" width="14.42578125" bestFit="1" customWidth="1"/>
    <col min="14590" max="14590" width="14.28515625" bestFit="1" customWidth="1"/>
    <col min="14591" max="14591" width="18" bestFit="1" customWidth="1"/>
    <col min="14592" max="14592" width="22.140625" bestFit="1" customWidth="1"/>
    <col min="14593" max="14594" width="10.42578125" bestFit="1" customWidth="1"/>
    <col min="14595" max="14595" width="12" bestFit="1" customWidth="1"/>
    <col min="14596" max="14596" width="27.42578125" bestFit="1" customWidth="1"/>
    <col min="14597" max="14597" width="26.85546875" bestFit="1" customWidth="1"/>
    <col min="14843" max="14843" width="16.42578125" bestFit="1" customWidth="1"/>
    <col min="14844" max="14844" width="5.42578125" bestFit="1" customWidth="1"/>
    <col min="14845" max="14845" width="14.42578125" bestFit="1" customWidth="1"/>
    <col min="14846" max="14846" width="14.28515625" bestFit="1" customWidth="1"/>
    <col min="14847" max="14847" width="18" bestFit="1" customWidth="1"/>
    <col min="14848" max="14848" width="22.140625" bestFit="1" customWidth="1"/>
    <col min="14849" max="14850" width="10.42578125" bestFit="1" customWidth="1"/>
    <col min="14851" max="14851" width="12" bestFit="1" customWidth="1"/>
    <col min="14852" max="14852" width="27.42578125" bestFit="1" customWidth="1"/>
    <col min="14853" max="14853" width="26.85546875" bestFit="1" customWidth="1"/>
    <col min="15099" max="15099" width="16.42578125" bestFit="1" customWidth="1"/>
    <col min="15100" max="15100" width="5.42578125" bestFit="1" customWidth="1"/>
    <col min="15101" max="15101" width="14.42578125" bestFit="1" customWidth="1"/>
    <col min="15102" max="15102" width="14.28515625" bestFit="1" customWidth="1"/>
    <col min="15103" max="15103" width="18" bestFit="1" customWidth="1"/>
    <col min="15104" max="15104" width="22.140625" bestFit="1" customWidth="1"/>
    <col min="15105" max="15106" width="10.42578125" bestFit="1" customWidth="1"/>
    <col min="15107" max="15107" width="12" bestFit="1" customWidth="1"/>
    <col min="15108" max="15108" width="27.42578125" bestFit="1" customWidth="1"/>
    <col min="15109" max="15109" width="26.85546875" bestFit="1" customWidth="1"/>
    <col min="15355" max="15355" width="16.42578125" bestFit="1" customWidth="1"/>
    <col min="15356" max="15356" width="5.42578125" bestFit="1" customWidth="1"/>
    <col min="15357" max="15357" width="14.42578125" bestFit="1" customWidth="1"/>
    <col min="15358" max="15358" width="14.28515625" bestFit="1" customWidth="1"/>
    <col min="15359" max="15359" width="18" bestFit="1" customWidth="1"/>
    <col min="15360" max="15360" width="22.140625" bestFit="1" customWidth="1"/>
    <col min="15361" max="15362" width="10.42578125" bestFit="1" customWidth="1"/>
    <col min="15363" max="15363" width="12" bestFit="1" customWidth="1"/>
    <col min="15364" max="15364" width="27.42578125" bestFit="1" customWidth="1"/>
    <col min="15365" max="15365" width="26.85546875" bestFit="1" customWidth="1"/>
    <col min="15611" max="15611" width="16.42578125" bestFit="1" customWidth="1"/>
    <col min="15612" max="15612" width="5.42578125" bestFit="1" customWidth="1"/>
    <col min="15613" max="15613" width="14.42578125" bestFit="1" customWidth="1"/>
    <col min="15614" max="15614" width="14.28515625" bestFit="1" customWidth="1"/>
    <col min="15615" max="15615" width="18" bestFit="1" customWidth="1"/>
    <col min="15616" max="15616" width="22.140625" bestFit="1" customWidth="1"/>
    <col min="15617" max="15618" width="10.42578125" bestFit="1" customWidth="1"/>
    <col min="15619" max="15619" width="12" bestFit="1" customWidth="1"/>
    <col min="15620" max="15620" width="27.42578125" bestFit="1" customWidth="1"/>
    <col min="15621" max="15621" width="26.85546875" bestFit="1" customWidth="1"/>
    <col min="15867" max="15867" width="16.42578125" bestFit="1" customWidth="1"/>
    <col min="15868" max="15868" width="5.42578125" bestFit="1" customWidth="1"/>
    <col min="15869" max="15869" width="14.42578125" bestFit="1" customWidth="1"/>
    <col min="15870" max="15870" width="14.28515625" bestFit="1" customWidth="1"/>
    <col min="15871" max="15871" width="18" bestFit="1" customWidth="1"/>
    <col min="15872" max="15872" width="22.140625" bestFit="1" customWidth="1"/>
    <col min="15873" max="15874" width="10.42578125" bestFit="1" customWidth="1"/>
    <col min="15875" max="15875" width="12" bestFit="1" customWidth="1"/>
    <col min="15876" max="15876" width="27.42578125" bestFit="1" customWidth="1"/>
    <col min="15877" max="15877" width="26.85546875" bestFit="1" customWidth="1"/>
    <col min="16123" max="16123" width="16.42578125" bestFit="1" customWidth="1"/>
    <col min="16124" max="16124" width="5.42578125" bestFit="1" customWidth="1"/>
    <col min="16125" max="16125" width="14.42578125" bestFit="1" customWidth="1"/>
    <col min="16126" max="16126" width="14.28515625" bestFit="1" customWidth="1"/>
    <col min="16127" max="16127" width="18" bestFit="1" customWidth="1"/>
    <col min="16128" max="16128" width="22.140625" bestFit="1" customWidth="1"/>
    <col min="16129" max="16130" width="10.42578125" bestFit="1" customWidth="1"/>
    <col min="16131" max="16131" width="12" bestFit="1" customWidth="1"/>
    <col min="16132" max="16132" width="27.42578125" bestFit="1" customWidth="1"/>
    <col min="16133" max="16133" width="26.85546875" bestFit="1" customWidth="1"/>
  </cols>
  <sheetData>
    <row r="1" spans="1:6" x14ac:dyDescent="0.25">
      <c r="A1" s="8" t="s">
        <v>16</v>
      </c>
      <c r="B1" s="14" t="str">
        <f>Precos!B1</f>
        <v>ELET6</v>
      </c>
      <c r="C1" s="9" t="s">
        <v>9</v>
      </c>
      <c r="D1" s="8" t="s">
        <v>10</v>
      </c>
      <c r="E1" s="10" t="s">
        <v>11</v>
      </c>
      <c r="F1" s="16"/>
    </row>
    <row r="2" spans="1:6" x14ac:dyDescent="0.25">
      <c r="A2" s="11">
        <f>Precos!A2</f>
        <v>45748</v>
      </c>
      <c r="B2" s="15">
        <f>Precos!B2</f>
        <v>44.38</v>
      </c>
      <c r="C2" s="12"/>
      <c r="D2" s="12"/>
      <c r="E2" s="13"/>
      <c r="F2" s="17"/>
    </row>
    <row r="3" spans="1:6" x14ac:dyDescent="0.25">
      <c r="A3" s="11">
        <f>Precos!A3</f>
        <v>45749</v>
      </c>
      <c r="B3" s="15">
        <f>Precos!B3</f>
        <v>44.32</v>
      </c>
      <c r="C3" s="12">
        <f>B3/B2</f>
        <v>0.99864803965750337</v>
      </c>
      <c r="D3" s="12">
        <f>LN(C3)</f>
        <v>-1.3528750654194987E-3</v>
      </c>
      <c r="E3" s="13">
        <f t="shared" ref="E3:E20" si="0">D3*D3</f>
        <v>1.8302709426338129E-6</v>
      </c>
      <c r="F3" s="17"/>
    </row>
    <row r="4" spans="1:6" x14ac:dyDescent="0.25">
      <c r="A4" s="11">
        <f>Precos!A4</f>
        <v>45750</v>
      </c>
      <c r="B4" s="15">
        <f>Precos!B4</f>
        <v>44.8</v>
      </c>
      <c r="C4" s="12">
        <f t="shared" ref="C4:C61" si="1">B4/B3</f>
        <v>1.0108303249097472</v>
      </c>
      <c r="D4" s="12">
        <f t="shared" ref="D4:D61" si="2">LN(C4)</f>
        <v>1.077209698191104E-2</v>
      </c>
      <c r="E4" s="13">
        <f t="shared" si="0"/>
        <v>1.1603807338769695E-4</v>
      </c>
      <c r="F4" s="17"/>
    </row>
    <row r="5" spans="1:6" x14ac:dyDescent="0.25">
      <c r="A5" s="11">
        <f>Precos!A5</f>
        <v>45751</v>
      </c>
      <c r="B5" s="15">
        <f>Precos!B5</f>
        <v>44</v>
      </c>
      <c r="C5" s="12">
        <f t="shared" si="1"/>
        <v>0.98214285714285721</v>
      </c>
      <c r="D5" s="12">
        <f t="shared" si="2"/>
        <v>-1.801850550267825E-2</v>
      </c>
      <c r="E5" s="13">
        <f t="shared" si="0"/>
        <v>3.2466654055004639E-4</v>
      </c>
      <c r="F5" s="13"/>
    </row>
    <row r="6" spans="1:6" x14ac:dyDescent="0.25">
      <c r="A6" s="11">
        <f>Precos!A6</f>
        <v>45754</v>
      </c>
      <c r="B6" s="15">
        <f>Precos!B6</f>
        <v>43.82</v>
      </c>
      <c r="C6" s="12">
        <f t="shared" si="1"/>
        <v>0.99590909090909097</v>
      </c>
      <c r="D6" s="12">
        <f t="shared" si="2"/>
        <v>-4.0992997509406428E-3</v>
      </c>
      <c r="E6" s="13">
        <f t="shared" si="0"/>
        <v>1.6804258448062017E-5</v>
      </c>
      <c r="F6" s="13"/>
    </row>
    <row r="7" spans="1:6" x14ac:dyDescent="0.25">
      <c r="A7" s="11">
        <f>Precos!A7</f>
        <v>45755</v>
      </c>
      <c r="B7" s="15">
        <f>Precos!B7</f>
        <v>43.86</v>
      </c>
      <c r="C7" s="12">
        <f t="shared" si="1"/>
        <v>1.0009128251939754</v>
      </c>
      <c r="D7" s="12">
        <f t="shared" si="2"/>
        <v>9.1240882242171685E-4</v>
      </c>
      <c r="E7" s="13">
        <f t="shared" si="0"/>
        <v>8.3248985923298407E-7</v>
      </c>
      <c r="F7" s="13"/>
    </row>
    <row r="8" spans="1:6" x14ac:dyDescent="0.25">
      <c r="A8" s="11">
        <f>Precos!A8</f>
        <v>45756</v>
      </c>
      <c r="B8" s="15">
        <f>Precos!B8</f>
        <v>44.63</v>
      </c>
      <c r="C8" s="12">
        <f t="shared" si="1"/>
        <v>1.0175558595531236</v>
      </c>
      <c r="D8" s="12">
        <f t="shared" si="2"/>
        <v>1.7403535651436382E-2</v>
      </c>
      <c r="E8" s="13">
        <f t="shared" si="0"/>
        <v>3.0288305317081719E-4</v>
      </c>
      <c r="F8" s="13"/>
    </row>
    <row r="9" spans="1:6" x14ac:dyDescent="0.25">
      <c r="A9" s="11">
        <f>Precos!A9</f>
        <v>45757</v>
      </c>
      <c r="B9" s="15">
        <f>Precos!B9</f>
        <v>45.13</v>
      </c>
      <c r="C9" s="12">
        <f t="shared" si="1"/>
        <v>1.0112032265292403</v>
      </c>
      <c r="D9" s="12">
        <f t="shared" si="2"/>
        <v>1.1140935197731188E-2</v>
      </c>
      <c r="E9" s="13">
        <f t="shared" si="0"/>
        <v>1.2412043708004568E-4</v>
      </c>
      <c r="F9" s="13"/>
    </row>
    <row r="10" spans="1:6" x14ac:dyDescent="0.25">
      <c r="A10" s="11">
        <f>Precos!A10</f>
        <v>45758</v>
      </c>
      <c r="B10" s="15">
        <f>Precos!B10</f>
        <v>44.84</v>
      </c>
      <c r="C10" s="12">
        <f t="shared" si="1"/>
        <v>0.99357411921116778</v>
      </c>
      <c r="D10" s="12">
        <f t="shared" si="2"/>
        <v>-6.4466156349506122E-3</v>
      </c>
      <c r="E10" s="13">
        <f t="shared" si="0"/>
        <v>4.1558853144789682E-5</v>
      </c>
      <c r="F10" s="13"/>
    </row>
    <row r="11" spans="1:6" x14ac:dyDescent="0.25">
      <c r="A11" s="11">
        <f>Precos!A11</f>
        <v>45761</v>
      </c>
      <c r="B11" s="15">
        <f>Precos!B11</f>
        <v>45.56</v>
      </c>
      <c r="C11" s="12">
        <f t="shared" si="1"/>
        <v>1.016057091882248</v>
      </c>
      <c r="D11" s="12">
        <f t="shared" si="2"/>
        <v>1.5929540375022255E-2</v>
      </c>
      <c r="E11" s="13">
        <f t="shared" si="0"/>
        <v>2.5375025655946417E-4</v>
      </c>
      <c r="F11" s="13"/>
    </row>
    <row r="12" spans="1:6" x14ac:dyDescent="0.25">
      <c r="A12" s="11">
        <f>Precos!A12</f>
        <v>45762</v>
      </c>
      <c r="B12" s="15">
        <f>Precos!B12</f>
        <v>45.26</v>
      </c>
      <c r="C12" s="12">
        <f t="shared" si="1"/>
        <v>0.99341527655838446</v>
      </c>
      <c r="D12" s="12">
        <f t="shared" si="2"/>
        <v>-6.6064983735901594E-3</v>
      </c>
      <c r="E12" s="13">
        <f t="shared" si="0"/>
        <v>4.3645820760249424E-5</v>
      </c>
      <c r="F12" s="13"/>
    </row>
    <row r="13" spans="1:6" x14ac:dyDescent="0.25">
      <c r="A13" s="11">
        <f>Precos!A13</f>
        <v>45763</v>
      </c>
      <c r="B13" s="15">
        <f>Precos!B13</f>
        <v>44.36</v>
      </c>
      <c r="C13" s="12">
        <f t="shared" si="1"/>
        <v>0.9801148917366328</v>
      </c>
      <c r="D13" s="12">
        <f t="shared" si="2"/>
        <v>-2.0085477723225019E-2</v>
      </c>
      <c r="E13" s="13">
        <f t="shared" si="0"/>
        <v>4.0342641537016851E-4</v>
      </c>
      <c r="F13" s="13"/>
    </row>
    <row r="14" spans="1:6" x14ac:dyDescent="0.25">
      <c r="A14" s="11">
        <f>Precos!A14</f>
        <v>45764</v>
      </c>
      <c r="B14" s="15">
        <f>Precos!B14</f>
        <v>45.6</v>
      </c>
      <c r="C14" s="12">
        <f t="shared" si="1"/>
        <v>1.0279531109107305</v>
      </c>
      <c r="D14" s="12">
        <f t="shared" si="2"/>
        <v>2.7569554038174213E-2</v>
      </c>
      <c r="E14" s="13">
        <f t="shared" si="0"/>
        <v>7.6008030986380812E-4</v>
      </c>
      <c r="F14" s="13"/>
    </row>
    <row r="15" spans="1:6" x14ac:dyDescent="0.25">
      <c r="A15" s="11">
        <f>Precos!A15</f>
        <v>45769</v>
      </c>
      <c r="B15" s="15">
        <f>Precos!B15</f>
        <v>45.38</v>
      </c>
      <c r="C15" s="12">
        <f t="shared" si="1"/>
        <v>0.99517543859649127</v>
      </c>
      <c r="D15" s="12">
        <f t="shared" si="2"/>
        <v>-4.8362371686446861E-3</v>
      </c>
      <c r="E15" s="13">
        <f t="shared" si="0"/>
        <v>2.3389189951380369E-5</v>
      </c>
      <c r="F15" s="13"/>
    </row>
    <row r="16" spans="1:6" x14ac:dyDescent="0.25">
      <c r="A16" s="11">
        <f>Precos!A16</f>
        <v>45770</v>
      </c>
      <c r="B16" s="15">
        <f>Precos!B16</f>
        <v>46.05</v>
      </c>
      <c r="C16" s="12">
        <f t="shared" si="1"/>
        <v>1.014764213309828</v>
      </c>
      <c r="D16" s="12">
        <f t="shared" si="2"/>
        <v>1.4656283349620089E-2</v>
      </c>
      <c r="E16" s="13">
        <f t="shared" si="0"/>
        <v>2.1480664162435106E-4</v>
      </c>
      <c r="F16" s="13"/>
    </row>
    <row r="17" spans="1:6" x14ac:dyDescent="0.25">
      <c r="A17" s="11">
        <f>Precos!A17</f>
        <v>45771</v>
      </c>
      <c r="B17" s="15">
        <f>Precos!B17</f>
        <v>47.39</v>
      </c>
      <c r="C17" s="12">
        <f t="shared" si="1"/>
        <v>1.0290988056460371</v>
      </c>
      <c r="D17" s="12">
        <f t="shared" si="2"/>
        <v>2.8683473278181222E-2</v>
      </c>
      <c r="E17" s="13">
        <f t="shared" si="0"/>
        <v>8.2274163930013626E-4</v>
      </c>
      <c r="F17" s="13"/>
    </row>
    <row r="18" spans="1:6" x14ac:dyDescent="0.25">
      <c r="A18" s="11">
        <f>Precos!A18</f>
        <v>45772</v>
      </c>
      <c r="B18" s="15">
        <f>Precos!B18</f>
        <v>47.19</v>
      </c>
      <c r="C18" s="12">
        <f t="shared" si="1"/>
        <v>0.99577970035872543</v>
      </c>
      <c r="D18" s="12">
        <f t="shared" si="2"/>
        <v>-4.2292302412008246E-3</v>
      </c>
      <c r="E18" s="13">
        <f t="shared" si="0"/>
        <v>1.7886388433087586E-5</v>
      </c>
      <c r="F18" s="13"/>
    </row>
    <row r="19" spans="1:6" x14ac:dyDescent="0.25">
      <c r="A19" s="11">
        <f>Precos!A19</f>
        <v>45775</v>
      </c>
      <c r="B19" s="15">
        <f>Precos!B19</f>
        <v>47.41</v>
      </c>
      <c r="C19" s="12">
        <f t="shared" si="1"/>
        <v>1.0046620046620047</v>
      </c>
      <c r="D19" s="12">
        <f t="shared" si="2"/>
        <v>4.6511711757308803E-3</v>
      </c>
      <c r="E19" s="13">
        <f t="shared" si="0"/>
        <v>2.1633393305949781E-5</v>
      </c>
      <c r="F19" s="13"/>
    </row>
    <row r="20" spans="1:6" x14ac:dyDescent="0.25">
      <c r="A20" s="11">
        <f>Precos!A20</f>
        <v>45776</v>
      </c>
      <c r="B20" s="15">
        <f>Precos!B20</f>
        <v>47.65</v>
      </c>
      <c r="C20" s="12">
        <f t="shared" si="1"/>
        <v>1.0050622231596711</v>
      </c>
      <c r="D20" s="12">
        <f t="shared" si="2"/>
        <v>5.0494531861842856E-3</v>
      </c>
      <c r="E20" s="13">
        <f t="shared" si="0"/>
        <v>2.5496977479466632E-5</v>
      </c>
      <c r="F20" s="13"/>
    </row>
    <row r="21" spans="1:6" x14ac:dyDescent="0.25">
      <c r="A21" s="11">
        <f>Precos!A21</f>
        <v>45777</v>
      </c>
      <c r="B21" s="15">
        <f>Precos!B21</f>
        <v>48.23</v>
      </c>
      <c r="C21" s="12">
        <f t="shared" si="1"/>
        <v>1.0121720881427072</v>
      </c>
      <c r="D21" s="12">
        <f t="shared" si="2"/>
        <v>1.2098603980669352E-2</v>
      </c>
      <c r="E21" s="13">
        <f t="shared" ref="E21:E61" si="3">D21*D21</f>
        <v>1.4637621828106831E-4</v>
      </c>
      <c r="F21" s="13"/>
    </row>
    <row r="22" spans="1:6" ht="15" customHeight="1" x14ac:dyDescent="0.25">
      <c r="A22" s="11">
        <f>Precos!A22</f>
        <v>45779</v>
      </c>
      <c r="B22" s="15">
        <f>Precos!B22</f>
        <v>47.97</v>
      </c>
      <c r="C22" s="12">
        <f t="shared" si="1"/>
        <v>0.99460916442048519</v>
      </c>
      <c r="D22" s="12">
        <f t="shared" si="2"/>
        <v>-5.405418566907935E-3</v>
      </c>
      <c r="E22" s="13">
        <f t="shared" si="3"/>
        <v>2.9218549883473035E-5</v>
      </c>
      <c r="F22" s="13"/>
    </row>
    <row r="23" spans="1:6" x14ac:dyDescent="0.25">
      <c r="A23" s="11">
        <f>Precos!A23</f>
        <v>45782</v>
      </c>
      <c r="B23" s="15">
        <f>Precos!B23</f>
        <v>47.19</v>
      </c>
      <c r="C23" s="12">
        <f t="shared" si="1"/>
        <v>0.98373983739837401</v>
      </c>
      <c r="D23" s="12">
        <f t="shared" si="2"/>
        <v>-1.6393809775676383E-2</v>
      </c>
      <c r="E23" s="13">
        <f t="shared" si="3"/>
        <v>2.6875699896106257E-4</v>
      </c>
      <c r="F23" s="13"/>
    </row>
    <row r="24" spans="1:6" x14ac:dyDescent="0.25">
      <c r="A24" s="11">
        <f>Precos!A24</f>
        <v>45783</v>
      </c>
      <c r="B24" s="15">
        <f>Precos!B24</f>
        <v>47.25</v>
      </c>
      <c r="C24" s="12">
        <f t="shared" si="1"/>
        <v>1.0012714558169105</v>
      </c>
      <c r="D24" s="12">
        <f t="shared" si="2"/>
        <v>1.2706482014557111E-3</v>
      </c>
      <c r="E24" s="13">
        <f t="shared" si="3"/>
        <v>1.6145468518626336E-6</v>
      </c>
      <c r="F24" s="17"/>
    </row>
    <row r="25" spans="1:6" x14ac:dyDescent="0.25">
      <c r="A25" s="11">
        <f>Precos!A25</f>
        <v>45784</v>
      </c>
      <c r="B25" s="15">
        <f>Precos!B25</f>
        <v>46.97</v>
      </c>
      <c r="C25" s="12">
        <f t="shared" si="1"/>
        <v>0.994074074074074</v>
      </c>
      <c r="D25" s="12">
        <f t="shared" si="2"/>
        <v>-5.943553900848106E-3</v>
      </c>
      <c r="E25" s="13">
        <f t="shared" si="3"/>
        <v>3.5325832972286739E-5</v>
      </c>
      <c r="F25" s="17"/>
    </row>
    <row r="26" spans="1:6" x14ac:dyDescent="0.25">
      <c r="A26" s="11">
        <f>Precos!A26</f>
        <v>45785</v>
      </c>
      <c r="B26" s="15">
        <f>Precos!B26</f>
        <v>47.58</v>
      </c>
      <c r="C26" s="12">
        <f t="shared" si="1"/>
        <v>1.0129870129870129</v>
      </c>
      <c r="D26" s="12">
        <f t="shared" si="2"/>
        <v>1.2903404835907782E-2</v>
      </c>
      <c r="E26" s="13">
        <f t="shared" si="3"/>
        <v>1.6649785635932835E-4</v>
      </c>
      <c r="F26" s="17"/>
    </row>
    <row r="27" spans="1:6" x14ac:dyDescent="0.25">
      <c r="A27" s="11">
        <f>Precos!A27</f>
        <v>45786</v>
      </c>
      <c r="B27" s="15">
        <f>Precos!B27</f>
        <v>47.91</v>
      </c>
      <c r="C27" s="12">
        <f t="shared" si="1"/>
        <v>1.006935687263556</v>
      </c>
      <c r="D27" s="12">
        <f t="shared" si="2"/>
        <v>6.9117460202190034E-3</v>
      </c>
      <c r="E27" s="13">
        <f t="shared" si="3"/>
        <v>4.7772233048013229E-5</v>
      </c>
      <c r="F27" s="17"/>
    </row>
    <row r="28" spans="1:6" x14ac:dyDescent="0.25">
      <c r="A28" s="11">
        <f>Precos!A28</f>
        <v>45789</v>
      </c>
      <c r="B28" s="15">
        <f>Precos!B28</f>
        <v>47.52</v>
      </c>
      <c r="C28" s="12">
        <f t="shared" si="1"/>
        <v>0.99185973700688801</v>
      </c>
      <c r="D28" s="12">
        <f t="shared" si="2"/>
        <v>-8.1735758406411736E-3</v>
      </c>
      <c r="E28" s="13">
        <f t="shared" si="3"/>
        <v>6.6807342022713075E-5</v>
      </c>
      <c r="F28" s="17"/>
    </row>
    <row r="29" spans="1:6" x14ac:dyDescent="0.25">
      <c r="A29" s="11">
        <f>Precos!A29</f>
        <v>45790</v>
      </c>
      <c r="B29" s="15">
        <f>Precos!B29</f>
        <v>47.81</v>
      </c>
      <c r="C29" s="12">
        <f t="shared" si="1"/>
        <v>1.0061026936026936</v>
      </c>
      <c r="D29" s="12">
        <f t="shared" si="2"/>
        <v>6.0841475836224644E-3</v>
      </c>
      <c r="E29" s="13">
        <f t="shared" si="3"/>
        <v>3.701685181929907E-5</v>
      </c>
      <c r="F29" s="17"/>
    </row>
    <row r="30" spans="1:6" x14ac:dyDescent="0.25">
      <c r="A30" s="11">
        <f>Precos!A30</f>
        <v>45791</v>
      </c>
      <c r="B30" s="15">
        <f>Precos!B30</f>
        <v>47.63</v>
      </c>
      <c r="C30" s="12">
        <f t="shared" si="1"/>
        <v>0.99623509725998749</v>
      </c>
      <c r="D30" s="12">
        <f t="shared" si="2"/>
        <v>-3.7720078252429382E-3</v>
      </c>
      <c r="E30" s="13">
        <f t="shared" si="3"/>
        <v>1.422804303369396E-5</v>
      </c>
      <c r="F30" s="17"/>
    </row>
    <row r="31" spans="1:6" x14ac:dyDescent="0.25">
      <c r="A31" s="11">
        <f>Precos!A31</f>
        <v>45792</v>
      </c>
      <c r="B31" s="15">
        <f>Precos!B31</f>
        <v>46.14</v>
      </c>
      <c r="C31" s="12">
        <f t="shared" si="1"/>
        <v>0.96871719504513953</v>
      </c>
      <c r="D31" s="12">
        <f t="shared" si="2"/>
        <v>-3.1782562067161499E-2</v>
      </c>
      <c r="E31" s="13">
        <f t="shared" si="3"/>
        <v>1.0101312515529729E-3</v>
      </c>
      <c r="F31" s="17"/>
    </row>
    <row r="32" spans="1:6" x14ac:dyDescent="0.25">
      <c r="A32" s="11">
        <f>Precos!A32</f>
        <v>45793</v>
      </c>
      <c r="B32" s="15">
        <f>Precos!B32</f>
        <v>46.35</v>
      </c>
      <c r="C32" s="12">
        <f t="shared" si="1"/>
        <v>1.004551365409623</v>
      </c>
      <c r="D32" s="12">
        <f t="shared" si="2"/>
        <v>4.5410392662566419E-3</v>
      </c>
      <c r="E32" s="13">
        <f t="shared" si="3"/>
        <v>2.0621037617684661E-5</v>
      </c>
      <c r="F32" s="72">
        <v>1</v>
      </c>
    </row>
    <row r="33" spans="1:6" x14ac:dyDescent="0.25">
      <c r="A33" s="11">
        <f>Precos!A33</f>
        <v>45796</v>
      </c>
      <c r="B33" s="15">
        <f>Precos!B33</f>
        <v>46.84</v>
      </c>
      <c r="C33" s="12">
        <f t="shared" si="1"/>
        <v>1.0105717367853291</v>
      </c>
      <c r="D33" s="12">
        <f t="shared" si="2"/>
        <v>1.0516246717652491E-2</v>
      </c>
      <c r="E33" s="13">
        <f t="shared" si="3"/>
        <v>1.1059144502653679E-4</v>
      </c>
      <c r="F33" s="72">
        <v>2</v>
      </c>
    </row>
    <row r="34" spans="1:6" x14ac:dyDescent="0.25">
      <c r="A34" s="11">
        <f>Precos!A34</f>
        <v>45797</v>
      </c>
      <c r="B34" s="15">
        <f>Precos!B34</f>
        <v>46.63</v>
      </c>
      <c r="C34" s="12">
        <f t="shared" si="1"/>
        <v>0.99551665243381726</v>
      </c>
      <c r="D34" s="12">
        <f t="shared" si="2"/>
        <v>-4.4934279092870896E-3</v>
      </c>
      <c r="E34" s="13">
        <f t="shared" si="3"/>
        <v>2.0190894375960145E-5</v>
      </c>
      <c r="F34" s="72">
        <v>3</v>
      </c>
    </row>
    <row r="35" spans="1:6" x14ac:dyDescent="0.25">
      <c r="A35" s="11">
        <f>Precos!A35</f>
        <v>45798</v>
      </c>
      <c r="B35" s="15">
        <f>Precos!B35</f>
        <v>46.17</v>
      </c>
      <c r="C35" s="12">
        <f t="shared" si="1"/>
        <v>0.99013510615483591</v>
      </c>
      <c r="D35" s="12">
        <f t="shared" si="2"/>
        <v>-9.9138743013319763E-3</v>
      </c>
      <c r="E35" s="13">
        <f t="shared" si="3"/>
        <v>9.8284903662610584E-5</v>
      </c>
      <c r="F35" s="72">
        <v>4</v>
      </c>
    </row>
    <row r="36" spans="1:6" x14ac:dyDescent="0.25">
      <c r="A36" s="11">
        <f>Precos!A36</f>
        <v>45799</v>
      </c>
      <c r="B36" s="15">
        <f>Precos!B36</f>
        <v>46.14</v>
      </c>
      <c r="C36" s="12">
        <f t="shared" si="1"/>
        <v>0.9993502274204028</v>
      </c>
      <c r="D36" s="12">
        <f t="shared" si="2"/>
        <v>-6.4998377328999717E-4</v>
      </c>
      <c r="E36" s="13">
        <f t="shared" si="3"/>
        <v>4.2247890554030242E-7</v>
      </c>
      <c r="F36" s="72">
        <v>5</v>
      </c>
    </row>
    <row r="37" spans="1:6" x14ac:dyDescent="0.25">
      <c r="A37" s="11">
        <f>Precos!A37</f>
        <v>45800</v>
      </c>
      <c r="B37" s="15">
        <f>Precos!B37</f>
        <v>46.53</v>
      </c>
      <c r="C37" s="12">
        <f t="shared" si="1"/>
        <v>1.0084525357607281</v>
      </c>
      <c r="D37" s="12">
        <f t="shared" si="2"/>
        <v>8.4170131109494502E-3</v>
      </c>
      <c r="E37" s="13">
        <f t="shared" si="3"/>
        <v>7.0846109709894942E-5</v>
      </c>
      <c r="F37" s="72">
        <v>6</v>
      </c>
    </row>
    <row r="38" spans="1:6" x14ac:dyDescent="0.25">
      <c r="A38" s="11">
        <f>Precos!A38</f>
        <v>45803</v>
      </c>
      <c r="B38" s="15">
        <f>Precos!B38</f>
        <v>46.66</v>
      </c>
      <c r="C38" s="12">
        <f t="shared" si="1"/>
        <v>1.0027938964109175</v>
      </c>
      <c r="D38" s="12">
        <f t="shared" si="2"/>
        <v>2.7900007367266176E-3</v>
      </c>
      <c r="E38" s="13">
        <f t="shared" si="3"/>
        <v>7.7841041109350698E-6</v>
      </c>
      <c r="F38" s="72">
        <v>7</v>
      </c>
    </row>
    <row r="39" spans="1:6" x14ac:dyDescent="0.25">
      <c r="A39" s="11">
        <f>Precos!A39</f>
        <v>45804</v>
      </c>
      <c r="B39" s="15">
        <f>Precos!B39</f>
        <v>47.18</v>
      </c>
      <c r="C39" s="12">
        <f t="shared" si="1"/>
        <v>1.0111444492070296</v>
      </c>
      <c r="D39" s="12">
        <f t="shared" si="2"/>
        <v>1.10828073862451E-2</v>
      </c>
      <c r="E39" s="13">
        <f t="shared" si="3"/>
        <v>1.2282861956060896E-4</v>
      </c>
      <c r="F39" s="72">
        <v>8</v>
      </c>
    </row>
    <row r="40" spans="1:6" x14ac:dyDescent="0.25">
      <c r="A40" s="11">
        <f>Precos!A40</f>
        <v>45805</v>
      </c>
      <c r="B40" s="15">
        <f>Precos!B40</f>
        <v>46.68</v>
      </c>
      <c r="C40" s="12">
        <f t="shared" si="1"/>
        <v>0.98940228910555317</v>
      </c>
      <c r="D40" s="12">
        <f t="shared" si="2"/>
        <v>-1.065426656117377E-2</v>
      </c>
      <c r="E40" s="13">
        <f t="shared" si="3"/>
        <v>1.1351339595654554E-4</v>
      </c>
      <c r="F40" s="72">
        <v>9</v>
      </c>
    </row>
    <row r="41" spans="1:6" x14ac:dyDescent="0.25">
      <c r="A41" s="11">
        <f>Precos!A41</f>
        <v>45806</v>
      </c>
      <c r="B41" s="15">
        <f>Precos!B41</f>
        <v>47.34</v>
      </c>
      <c r="C41" s="12">
        <f t="shared" si="1"/>
        <v>1.0141388174807198</v>
      </c>
      <c r="D41" s="12">
        <f t="shared" si="2"/>
        <v>1.4039796667482615E-2</v>
      </c>
      <c r="E41" s="13">
        <f t="shared" si="3"/>
        <v>1.9711589046425592E-4</v>
      </c>
      <c r="F41" s="72">
        <v>10</v>
      </c>
    </row>
    <row r="42" spans="1:6" x14ac:dyDescent="0.25">
      <c r="A42" s="11">
        <f>Precos!A42</f>
        <v>45807</v>
      </c>
      <c r="B42" s="15">
        <f>Precos!B42</f>
        <v>46.97</v>
      </c>
      <c r="C42" s="12">
        <f t="shared" si="1"/>
        <v>0.99218419940853386</v>
      </c>
      <c r="D42" s="12">
        <f t="shared" si="2"/>
        <v>-7.8465040469342939E-3</v>
      </c>
      <c r="E42" s="13">
        <f t="shared" si="3"/>
        <v>6.1567625758556248E-5</v>
      </c>
      <c r="F42" s="72">
        <v>11</v>
      </c>
    </row>
    <row r="43" spans="1:6" x14ac:dyDescent="0.25">
      <c r="A43" s="11">
        <f>Precos!A43</f>
        <v>45810</v>
      </c>
      <c r="B43" s="15">
        <f>Precos!B43</f>
        <v>46.6</v>
      </c>
      <c r="C43" s="12">
        <f t="shared" si="1"/>
        <v>0.99212263146689383</v>
      </c>
      <c r="D43" s="12">
        <f t="shared" si="2"/>
        <v>-7.9085589073034663E-3</v>
      </c>
      <c r="E43" s="13">
        <f t="shared" si="3"/>
        <v>6.2545303990289001E-5</v>
      </c>
      <c r="F43" s="72">
        <v>12</v>
      </c>
    </row>
    <row r="44" spans="1:6" x14ac:dyDescent="0.25">
      <c r="A44" s="11">
        <f>Precos!A44</f>
        <v>45811</v>
      </c>
      <c r="B44" s="15">
        <f>Precos!B44</f>
        <v>46.79</v>
      </c>
      <c r="C44" s="12">
        <f t="shared" si="1"/>
        <v>1.004077253218884</v>
      </c>
      <c r="D44" s="12">
        <f t="shared" si="2"/>
        <v>4.0689637465245784E-3</v>
      </c>
      <c r="E44" s="13">
        <f t="shared" si="3"/>
        <v>1.6556465970531334E-5</v>
      </c>
      <c r="F44" s="72">
        <v>13</v>
      </c>
    </row>
    <row r="45" spans="1:6" x14ac:dyDescent="0.25">
      <c r="A45" s="11">
        <f>Precos!A45</f>
        <v>45812</v>
      </c>
      <c r="B45" s="15">
        <f>Precos!B45</f>
        <v>46.5</v>
      </c>
      <c r="C45" s="12">
        <f t="shared" si="1"/>
        <v>0.99380209446462919</v>
      </c>
      <c r="D45" s="12">
        <f t="shared" si="2"/>
        <v>-6.2171922848142927E-3</v>
      </c>
      <c r="E45" s="13">
        <f t="shared" si="3"/>
        <v>3.8653479906354365E-5</v>
      </c>
      <c r="F45" s="72">
        <v>14</v>
      </c>
    </row>
    <row r="46" spans="1:6" x14ac:dyDescent="0.25">
      <c r="A46" s="11">
        <f>Precos!A46</f>
        <v>45813</v>
      </c>
      <c r="B46" s="15">
        <f>Precos!B46</f>
        <v>46.15</v>
      </c>
      <c r="C46" s="12">
        <f t="shared" si="1"/>
        <v>0.99247311827956985</v>
      </c>
      <c r="D46" s="12">
        <f t="shared" si="2"/>
        <v>-7.5553516444495017E-3</v>
      </c>
      <c r="E46" s="13">
        <f t="shared" si="3"/>
        <v>5.7083338471285791E-5</v>
      </c>
      <c r="F46" s="72">
        <v>15</v>
      </c>
    </row>
    <row r="47" spans="1:6" x14ac:dyDescent="0.25">
      <c r="A47" s="11">
        <f>Precos!A47</f>
        <v>45814</v>
      </c>
      <c r="B47" s="15">
        <f>Precos!B47</f>
        <v>46.15</v>
      </c>
      <c r="C47" s="12">
        <f t="shared" si="1"/>
        <v>1</v>
      </c>
      <c r="D47" s="12">
        <f t="shared" si="2"/>
        <v>0</v>
      </c>
      <c r="E47" s="13">
        <f t="shared" si="3"/>
        <v>0</v>
      </c>
      <c r="F47" s="72">
        <v>16</v>
      </c>
    </row>
    <row r="48" spans="1:6" x14ac:dyDescent="0.25">
      <c r="A48" s="11">
        <f>Precos!A48</f>
        <v>45817</v>
      </c>
      <c r="B48" s="15">
        <f>Precos!B48</f>
        <v>45.7</v>
      </c>
      <c r="C48" s="12">
        <f t="shared" si="1"/>
        <v>0.99024918743228607</v>
      </c>
      <c r="D48" s="12">
        <f t="shared" si="2"/>
        <v>-9.7986630487021005E-3</v>
      </c>
      <c r="E48" s="13">
        <f t="shared" si="3"/>
        <v>9.6013797541999948E-5</v>
      </c>
      <c r="F48" s="72">
        <v>17</v>
      </c>
    </row>
    <row r="49" spans="1:6" x14ac:dyDescent="0.25">
      <c r="A49" s="11">
        <f>Precos!A49</f>
        <v>45818</v>
      </c>
      <c r="B49" s="15">
        <f>Precos!B49</f>
        <v>46.33</v>
      </c>
      <c r="C49" s="12">
        <f t="shared" si="1"/>
        <v>1.0137855579868709</v>
      </c>
      <c r="D49" s="12">
        <f t="shared" si="2"/>
        <v>1.369140152839796E-2</v>
      </c>
      <c r="E49" s="13">
        <f t="shared" si="3"/>
        <v>1.8745447581181799E-4</v>
      </c>
      <c r="F49" s="72">
        <v>18</v>
      </c>
    </row>
    <row r="50" spans="1:6" x14ac:dyDescent="0.25">
      <c r="A50" s="11">
        <f>Precos!A50</f>
        <v>45819</v>
      </c>
      <c r="B50" s="15">
        <f>Precos!B50</f>
        <v>46.09</v>
      </c>
      <c r="C50" s="12">
        <f t="shared" si="1"/>
        <v>0.99481977120656173</v>
      </c>
      <c r="D50" s="12">
        <f t="shared" si="2"/>
        <v>-5.1936926961399883E-3</v>
      </c>
      <c r="E50" s="13">
        <f t="shared" si="3"/>
        <v>2.697444382193786E-5</v>
      </c>
      <c r="F50" s="72">
        <v>19</v>
      </c>
    </row>
    <row r="51" spans="1:6" x14ac:dyDescent="0.25">
      <c r="A51" s="11">
        <f>Precos!A51</f>
        <v>45820</v>
      </c>
      <c r="B51" s="15">
        <f>Precos!B51</f>
        <v>46.09</v>
      </c>
      <c r="C51" s="12">
        <f t="shared" si="1"/>
        <v>1</v>
      </c>
      <c r="D51" s="12">
        <f t="shared" si="2"/>
        <v>0</v>
      </c>
      <c r="E51" s="13">
        <f t="shared" si="3"/>
        <v>0</v>
      </c>
      <c r="F51" s="72">
        <v>20</v>
      </c>
    </row>
    <row r="52" spans="1:6" x14ac:dyDescent="0.25">
      <c r="A52" s="11">
        <f>Precos!A52</f>
        <v>45821</v>
      </c>
      <c r="B52" s="15">
        <f>Precos!B52</f>
        <v>45.69</v>
      </c>
      <c r="C52" s="12">
        <f t="shared" si="1"/>
        <v>0.99132132783684079</v>
      </c>
      <c r="D52" s="12">
        <f t="shared" si="2"/>
        <v>-8.7165511572369452E-3</v>
      </c>
      <c r="E52" s="13">
        <f t="shared" si="3"/>
        <v>7.5978264076728729E-5</v>
      </c>
      <c r="F52" s="72">
        <v>21</v>
      </c>
    </row>
    <row r="53" spans="1:6" x14ac:dyDescent="0.25">
      <c r="A53" s="11">
        <f>Precos!A53</f>
        <v>45824</v>
      </c>
      <c r="B53" s="15">
        <f>Precos!B53</f>
        <v>46.44</v>
      </c>
      <c r="C53" s="12">
        <f t="shared" si="1"/>
        <v>1.0164149704530532</v>
      </c>
      <c r="D53" s="12">
        <f t="shared" si="2"/>
        <v>1.628170125451061E-2</v>
      </c>
      <c r="E53" s="13">
        <f t="shared" si="3"/>
        <v>2.6509379574113237E-4</v>
      </c>
      <c r="F53" s="72">
        <v>22</v>
      </c>
    </row>
    <row r="54" spans="1:6" x14ac:dyDescent="0.25">
      <c r="A54" s="11">
        <f>Precos!A54</f>
        <v>45825</v>
      </c>
      <c r="B54" s="15">
        <f>Precos!B54</f>
        <v>46.16</v>
      </c>
      <c r="C54" s="12">
        <f t="shared" si="1"/>
        <v>0.99397071490094746</v>
      </c>
      <c r="D54" s="12">
        <f t="shared" si="2"/>
        <v>-6.0475346298466248E-3</v>
      </c>
      <c r="E54" s="13">
        <f t="shared" si="3"/>
        <v>3.6572675099194153E-5</v>
      </c>
      <c r="F54" s="72">
        <v>23</v>
      </c>
    </row>
    <row r="55" spans="1:6" x14ac:dyDescent="0.25">
      <c r="A55" s="11">
        <f>Precos!A55</f>
        <v>45826</v>
      </c>
      <c r="B55" s="15">
        <f>Precos!B55</f>
        <v>45.11</v>
      </c>
      <c r="C55" s="12">
        <f t="shared" si="1"/>
        <v>0.97725303292894283</v>
      </c>
      <c r="D55" s="12">
        <f t="shared" si="2"/>
        <v>-2.3009670779539537E-2</v>
      </c>
      <c r="E55" s="13">
        <f t="shared" si="3"/>
        <v>5.2944494938279559E-4</v>
      </c>
      <c r="F55" s="72">
        <v>24</v>
      </c>
    </row>
    <row r="56" spans="1:6" x14ac:dyDescent="0.25">
      <c r="A56" s="11">
        <f>Precos!A56</f>
        <v>45828</v>
      </c>
      <c r="B56" s="15">
        <f>Precos!B56</f>
        <v>44.1</v>
      </c>
      <c r="C56" s="12">
        <f t="shared" si="1"/>
        <v>0.97761028596763466</v>
      </c>
      <c r="D56" s="12">
        <f t="shared" si="2"/>
        <v>-2.264416896750426E-2</v>
      </c>
      <c r="E56" s="13">
        <f t="shared" si="3"/>
        <v>5.1275838822888295E-4</v>
      </c>
      <c r="F56" s="72">
        <v>25</v>
      </c>
    </row>
    <row r="57" spans="1:6" x14ac:dyDescent="0.25">
      <c r="A57" s="11">
        <f>Precos!A57</f>
        <v>45831</v>
      </c>
      <c r="B57" s="15">
        <f>Precos!B57</f>
        <v>44.42</v>
      </c>
      <c r="C57" s="12">
        <f t="shared" si="1"/>
        <v>1.0072562358276644</v>
      </c>
      <c r="D57" s="12">
        <f t="shared" si="2"/>
        <v>7.2300360134811125E-3</v>
      </c>
      <c r="E57" s="13">
        <f t="shared" si="3"/>
        <v>5.2273420756233856E-5</v>
      </c>
      <c r="F57" s="72">
        <v>26</v>
      </c>
    </row>
    <row r="58" spans="1:6" x14ac:dyDescent="0.25">
      <c r="A58" s="11">
        <f>Precos!A58</f>
        <v>45832</v>
      </c>
      <c r="B58" s="15">
        <f>Precos!B58</f>
        <v>44.46</v>
      </c>
      <c r="C58" s="12">
        <f t="shared" si="1"/>
        <v>1.0009004952723999</v>
      </c>
      <c r="D58" s="12">
        <f t="shared" si="2"/>
        <v>9.0009006976919778E-4</v>
      </c>
      <c r="E58" s="13">
        <f t="shared" si="3"/>
        <v>8.1016213369711929E-7</v>
      </c>
      <c r="F58" s="72">
        <v>27</v>
      </c>
    </row>
    <row r="59" spans="1:6" x14ac:dyDescent="0.25">
      <c r="A59" s="11">
        <f>Precos!A59</f>
        <v>45833</v>
      </c>
      <c r="B59" s="15">
        <f>Precos!B59</f>
        <v>43.86</v>
      </c>
      <c r="C59" s="12">
        <f t="shared" si="1"/>
        <v>0.98650472334682859</v>
      </c>
      <c r="D59" s="12">
        <f t="shared" si="2"/>
        <v>-1.35871655463084E-2</v>
      </c>
      <c r="E59" s="13">
        <f t="shared" si="3"/>
        <v>1.8461106758279003E-4</v>
      </c>
      <c r="F59" s="72">
        <v>28</v>
      </c>
    </row>
    <row r="60" spans="1:6" x14ac:dyDescent="0.25">
      <c r="A60" s="11">
        <f>Precos!A60</f>
        <v>45834</v>
      </c>
      <c r="B60" s="15">
        <f>Precos!B60</f>
        <v>43.99</v>
      </c>
      <c r="C60" s="12">
        <f t="shared" si="1"/>
        <v>1.0029639762881897</v>
      </c>
      <c r="D60" s="12">
        <f t="shared" si="2"/>
        <v>2.9595923708862324E-3</v>
      </c>
      <c r="E60" s="13">
        <f t="shared" si="3"/>
        <v>8.7591870018079903E-6</v>
      </c>
      <c r="F60" s="72">
        <v>29</v>
      </c>
    </row>
    <row r="61" spans="1:6" ht="15.75" thickBot="1" x14ac:dyDescent="0.3">
      <c r="A61" s="11">
        <f>Precos!A61</f>
        <v>45835</v>
      </c>
      <c r="B61" s="15">
        <f>Precos!B61</f>
        <v>43.89</v>
      </c>
      <c r="C61" s="12">
        <f t="shared" si="1"/>
        <v>0.99772675608092742</v>
      </c>
      <c r="D61" s="55">
        <f t="shared" si="2"/>
        <v>-2.2758316604858169E-3</v>
      </c>
      <c r="E61" s="56">
        <f t="shared" si="3"/>
        <v>5.1794097468696304E-6</v>
      </c>
      <c r="F61" s="72">
        <v>30</v>
      </c>
    </row>
    <row r="62" spans="1:6" ht="15.75" thickBot="1" x14ac:dyDescent="0.3">
      <c r="C62" t="s">
        <v>29</v>
      </c>
      <c r="D62" s="57">
        <f>SUM(D3:D61)</f>
        <v>-1.1102413804305589E-2</v>
      </c>
      <c r="E62" s="73">
        <f>SUM(E3:E61)</f>
        <v>8.3198658644306391E-3</v>
      </c>
      <c r="F62" s="17">
        <f>SUM(E30:E61)</f>
        <v>4.0048884250001443E-3</v>
      </c>
    </row>
    <row r="63" spans="1:6" ht="18.75" x14ac:dyDescent="0.3">
      <c r="A63" s="76" t="str">
        <f>B1</f>
        <v>ELET6</v>
      </c>
      <c r="C63" s="75" t="s">
        <v>15</v>
      </c>
      <c r="E63" s="74">
        <f>SQRT((E62/60)-((D62)^2/3540))</f>
        <v>1.1774107645594016E-2</v>
      </c>
      <c r="F63" s="19" t="s">
        <v>7</v>
      </c>
    </row>
    <row r="64" spans="1:6" x14ac:dyDescent="0.25">
      <c r="C64" s="7" t="s">
        <v>12</v>
      </c>
      <c r="E64" s="18">
        <f>E63</f>
        <v>1.1774107645594016E-2</v>
      </c>
      <c r="F64" s="20">
        <f>E64</f>
        <v>1.1774107645594016E-2</v>
      </c>
    </row>
    <row r="65" spans="2:6" x14ac:dyDescent="0.25">
      <c r="C65" s="7" t="s">
        <v>13</v>
      </c>
      <c r="E65">
        <f>E64*(SQRT(24))</f>
        <v>5.7681111816615067E-2</v>
      </c>
      <c r="F65" s="20">
        <f t="shared" ref="F65:F66" si="4">E65</f>
        <v>5.7681111816615067E-2</v>
      </c>
    </row>
    <row r="66" spans="2:6" ht="18.75" x14ac:dyDescent="0.3">
      <c r="B66" s="69"/>
      <c r="C66" s="66" t="s">
        <v>14</v>
      </c>
      <c r="D66" s="67"/>
      <c r="E66" s="67">
        <f>E63*SQRT(252)</f>
        <v>0.18690816443967595</v>
      </c>
      <c r="F66" s="68">
        <f t="shared" si="4"/>
        <v>0.18690816443967595</v>
      </c>
    </row>
    <row r="68" spans="2:6" ht="18.75" x14ac:dyDescent="0.3">
      <c r="E68">
        <f>STDEVA(D3:D61)</f>
        <v>1.1975389023270075E-2</v>
      </c>
      <c r="F68" s="97">
        <f>E68*SQRT(252)*100</f>
        <v>19.010340725295187</v>
      </c>
    </row>
    <row r="69" spans="2:6" x14ac:dyDescent="0.25">
      <c r="E69">
        <f>_xlfn.STDEV.S(D3:D61)</f>
        <v>1.1975389023270075E-2</v>
      </c>
    </row>
    <row r="70" spans="2:6" x14ac:dyDescent="0.25">
      <c r="E70">
        <f>STDEVPA(D3:D61)</f>
        <v>1.1873468965353913E-2</v>
      </c>
    </row>
    <row r="71" spans="2:6" x14ac:dyDescent="0.25">
      <c r="E71">
        <f>_xlfn.STDEV.P(D3:D61)</f>
        <v>1.1873468965353913E-2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Busca</vt:lpstr>
      <vt:lpstr>Precos</vt:lpstr>
      <vt:lpstr>Retorno</vt:lpstr>
      <vt:lpstr>Vol.01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Maria Carlina De Fraga</cp:lastModifiedBy>
  <cp:lastPrinted>2023-03-21T21:09:24Z</cp:lastPrinted>
  <dcterms:created xsi:type="dcterms:W3CDTF">2009-07-07T00:26:02Z</dcterms:created>
  <dcterms:modified xsi:type="dcterms:W3CDTF">2025-07-23T07:17:16Z</dcterms:modified>
</cp:coreProperties>
</file>