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195" windowHeight="1207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AGE">[1]UserTables!$G$7:$H$10</definedName>
    <definedName name="AssetTypes">[1]UserTables!$A$16:$I$20</definedName>
    <definedName name="BO">[1]UserTables!$M$7:$N$10</definedName>
    <definedName name="F1hc">[1]UserTables!$A$24</definedName>
    <definedName name="F2hc">[1]UserTables!$B$24</definedName>
    <definedName name="F3hc">[1]UserTables!$C$24</definedName>
    <definedName name="F4hc">[1]UserTables!$D$24</definedName>
    <definedName name="F5hc">[1]UserTables!$E$24</definedName>
    <definedName name="F6hc">[1]UserTables!$F$24</definedName>
    <definedName name="FundRepDate">Sheet1!$A$1</definedName>
    <definedName name="FXtoGBP">[1]UserTables!$N$17:$O$23</definedName>
    <definedName name="ISSUE">[1]UserTables!$P$7:$Q$10</definedName>
    <definedName name="MATURITY">[1]UserTables!$J$7:$K$10</definedName>
    <definedName name="MISSING">[1]UserTables!$V$7:$W$10</definedName>
    <definedName name="YIELDVOL">[1]UserTables!$S$7:$T$10</definedName>
  </definedNames>
  <calcPr calcId="145621"/>
</workbook>
</file>

<file path=xl/calcChain.xml><?xml version="1.0" encoding="utf-8"?>
<calcChain xmlns="http://schemas.openxmlformats.org/spreadsheetml/2006/main">
  <c r="B31" i="1" l="1"/>
  <c r="B10" i="1"/>
  <c r="B9" i="1"/>
  <c r="B8" i="1"/>
  <c r="B7" i="1"/>
  <c r="B6" i="1"/>
  <c r="B5" i="1"/>
  <c r="B25" i="1"/>
  <c r="B13" i="1"/>
  <c r="B32" i="1"/>
  <c r="B24" i="1"/>
  <c r="B16" i="1"/>
  <c r="B23" i="1"/>
  <c r="B15" i="1"/>
  <c r="B11" i="1"/>
  <c r="B26" i="1"/>
  <c r="B22" i="1"/>
  <c r="B27" i="1" l="1"/>
  <c r="B12" i="1"/>
  <c r="B29" i="1"/>
  <c r="B17" i="1"/>
  <c r="B18" i="1" s="1"/>
  <c r="B14" i="1"/>
  <c r="B28" i="1"/>
  <c r="B33" i="1" l="1"/>
  <c r="B30" i="1"/>
  <c r="B34" i="1"/>
  <c r="B19" i="1"/>
  <c r="B35" i="1"/>
  <c r="B20" i="1"/>
  <c r="B36" i="1"/>
  <c r="B37" i="1"/>
  <c r="B38" i="1" l="1"/>
  <c r="B39" i="1"/>
  <c r="B21" i="1"/>
  <c r="B40" i="1"/>
  <c r="B41" i="1" l="1"/>
</calcChain>
</file>

<file path=xl/sharedStrings.xml><?xml version="1.0" encoding="utf-8"?>
<sst xmlns="http://schemas.openxmlformats.org/spreadsheetml/2006/main" count="43" uniqueCount="34">
  <si>
    <t>Date</t>
  </si>
  <si>
    <t>SecType</t>
  </si>
  <si>
    <t>BondFut</t>
  </si>
  <si>
    <t>BMISTicker</t>
  </si>
  <si>
    <t>IKU3 Comdty</t>
  </si>
  <si>
    <t>Description</t>
  </si>
  <si>
    <t>Euro-BTP Future   Sep13</t>
  </si>
  <si>
    <t>AgeOfBond</t>
  </si>
  <si>
    <t>BidAsk</t>
  </si>
  <si>
    <t>TimeToMaturity</t>
  </si>
  <si>
    <t>IssuedAmount</t>
  </si>
  <si>
    <t>BadPrices</t>
  </si>
  <si>
    <t>YieldVol</t>
  </si>
  <si>
    <t>ISSUE_DT</t>
  </si>
  <si>
    <t>YearsSinceIssue</t>
  </si>
  <si>
    <t>FINAL_MATURITY</t>
  </si>
  <si>
    <t>YearsTMat</t>
  </si>
  <si>
    <t>AMT_ISSUED</t>
  </si>
  <si>
    <t>CRNCY</t>
  </si>
  <si>
    <t>FxRate</t>
  </si>
  <si>
    <t>EURIssueAm</t>
  </si>
  <si>
    <t>PX_BID</t>
  </si>
  <si>
    <t>PX_ASK</t>
  </si>
  <si>
    <t>YLD_VOLATILITY_10D</t>
  </si>
  <si>
    <t>LAST_UPDATE</t>
  </si>
  <si>
    <t>PX_CLOSE_5D</t>
  </si>
  <si>
    <t>PX_CLOSE_2D</t>
  </si>
  <si>
    <t>PX_CLOSE_1D</t>
  </si>
  <si>
    <t>1dVs2d</t>
  </si>
  <si>
    <t>2dVs5d</t>
  </si>
  <si>
    <t>OldQuote</t>
  </si>
  <si>
    <t>StaleTest</t>
  </si>
  <si>
    <t>Ticker</t>
  </si>
  <si>
    <t>pricing_source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</si>
</sst>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 Narrow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top"/>
    </xf>
  </cellStyleXfs>
  <cellXfs count="20">
    <xf numFmtId="0" fontId="0" fillId="0" borderId="0" xfId="0"/>
    <xf numFmtId="0" fontId="0" fillId="0" borderId="0" xfId="0" applyBorder="1"/>
    <xf numFmtId="14" fontId="1" fillId="0" borderId="0" xfId="0" applyNumberFormat="1" applyFont="1" applyBorder="1"/>
    <xf numFmtId="14" fontId="0" fillId="0" borderId="0" xfId="0" applyNumberFormat="1" applyBorder="1"/>
    <xf numFmtId="0" fontId="2" fillId="2" borderId="0" xfId="0" applyFont="1" applyFill="1" applyBorder="1" applyAlignment="1">
      <alignment horizontal="right"/>
    </xf>
    <xf numFmtId="0" fontId="0" fillId="0" borderId="0" xfId="0" applyNumberFormat="1" applyFont="1" applyFill="1" applyBorder="1"/>
    <xf numFmtId="0" fontId="3" fillId="3" borderId="0" xfId="0" applyFont="1" applyFill="1" applyBorder="1"/>
    <xf numFmtId="0" fontId="0" fillId="0" borderId="0" xfId="0" applyFont="1" applyFill="1" applyBorder="1"/>
    <xf numFmtId="14" fontId="3" fillId="0" borderId="0" xfId="0" applyNumberFormat="1" applyFont="1" applyFill="1" applyBorder="1"/>
    <xf numFmtId="2" fontId="0" fillId="0" borderId="0" xfId="0" applyNumberFormat="1" applyFont="1" applyFill="1" applyBorder="1"/>
    <xf numFmtId="0" fontId="3" fillId="0" borderId="0" xfId="0" applyFont="1" applyFill="1" applyBorder="1"/>
    <xf numFmtId="2" fontId="1" fillId="0" borderId="0" xfId="0" applyNumberFormat="1" applyFont="1" applyFill="1" applyBorder="1"/>
    <xf numFmtId="3" fontId="3" fillId="3" borderId="0" xfId="0" applyNumberFormat="1" applyFont="1" applyFill="1" applyBorder="1"/>
    <xf numFmtId="3" fontId="0" fillId="0" borderId="0" xfId="0" applyNumberFormat="1" applyFont="1" applyFill="1" applyBorder="1"/>
    <xf numFmtId="3" fontId="3" fillId="0" borderId="0" xfId="0" applyNumberFormat="1" applyFont="1" applyFill="1" applyBorder="1"/>
    <xf numFmtId="3" fontId="0" fillId="0" borderId="0" xfId="1" applyNumberFormat="1" applyFont="1" applyFill="1" applyBorder="1">
      <alignment vertical="top"/>
    </xf>
    <xf numFmtId="2" fontId="3" fillId="3" borderId="0" xfId="0" applyNumberFormat="1" applyFont="1" applyFill="1" applyBorder="1"/>
    <xf numFmtId="0" fontId="1" fillId="0" borderId="0" xfId="0" applyFont="1" applyFill="1" applyBorder="1"/>
    <xf numFmtId="0" fontId="2" fillId="2" borderId="1" xfId="0" applyFont="1" applyFill="1" applyBorder="1" applyAlignment="1">
      <alignment horizontal="right"/>
    </xf>
    <xf numFmtId="0" fontId="0" fillId="0" borderId="1" xfId="0" applyNumberFormat="1" applyFont="1" applyFill="1" applyBorder="1"/>
  </cellXfs>
  <cellStyles count="2">
    <cellStyle name="Normal" xfId="0" builtinId="0"/>
    <cellStyle name="Normal_counterparty 1 page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111.89</v>
        <stp/>
        <stp>##V3_BDPV12</stp>
        <stp>IKU3 Comdty</stp>
        <stp>PX_ASK</stp>
        <stp>[Book2]Sheet1!R20C2_x0000_s</stp>
        <tr r="B20" s="1"/>
      </tp>
      <tp>
        <v>111.87</v>
        <stp/>
        <stp>##V3_BDPV12</stp>
        <stp>IKU3 Comdty</stp>
        <stp>PX_BID</stp>
        <stp>[Book2]Sheet1!R19C2_x0000_s</stp>
        <tr r="B19" s="1"/>
      </tp>
      <tp t="s">
        <v>#N/A Field Not Applicable</v>
        <stp/>
        <stp>##V3_BDPV12</stp>
        <stp>IKU3 Comdty</stp>
        <stp>FINAL_MATURITY</stp>
        <stp>[Book2]Sheet1!R13C2_x0000_s</stp>
        <tr r="B13" s="1"/>
      </tp>
      <tp t="s">
        <v>#N/A Invalid Security</v>
        <stp/>
        <stp>##V3_BDPV12</stp>
        <stp>IKU3 Comdty corp</stp>
        <stp>pricing_source</stp>
        <stp>[Book2]Sheet1!R32C2_x0000_s</stp>
        <tr r="B32" s="1"/>
      </tp>
    </main>
    <main first="bloomberg.rtd">
      <tp t="s">
        <v>10:45:09</v>
        <stp/>
        <stp>##V3_BDPV12</stp>
        <stp>IKU3 Comdty</stp>
        <stp>LAST_UPDATE</stp>
        <stp>[Book2]Sheet1!R34C2_x0000_s</stp>
        <tr r="B34" s="1"/>
      </tp>
      <tp t="s">
        <v>10:45:09</v>
        <stp/>
        <stp>##V3_BDPV12</stp>
        <stp>IKU3 Comdty</stp>
        <stp>LAST_UPDATE</stp>
        <stp>[Book2]Sheet1!R23C2_x0000_s</stp>
        <tr r="B23" s="1"/>
      </tp>
      <tp>
        <v>111.21000000000001</v>
        <stp/>
        <stp>##V3_BDPV12</stp>
        <stp>IKU3 Comdty</stp>
        <stp>PX_CLOSE_2D</stp>
        <stp>[Book2]Sheet1!R36C2_x0000_s</stp>
        <tr r="B36" s="1"/>
      </tp>
      <tp>
        <v>111.61</v>
        <stp/>
        <stp>##V3_BDPV12</stp>
        <stp>IKU3 Comdty</stp>
        <stp>PX_CLOSE_1D</stp>
        <stp>[Book2]Sheet1!R37C2_x0000_s</stp>
        <tr r="B37" s="1"/>
      </tp>
      <tp>
        <v>112.23</v>
        <stp/>
        <stp>##V3_BDPV12</stp>
        <stp>IKU3 Comdty</stp>
        <stp>PX_CLOSE_5D</stp>
        <stp>[Book2]Sheet1!R35C2_x0000_s</stp>
        <tr r="B35" s="1"/>
      </tp>
      <tp>
        <v>111.61</v>
        <stp/>
        <stp>##V3_BDPV12</stp>
        <stp>IKU3 Comdty</stp>
        <stp>PX_CLOSE_1D</stp>
        <stp>[Book2]Sheet1!R26C2_x0000_s</stp>
        <tr r="B26" s="1"/>
      </tp>
      <tp>
        <v>112.23</v>
        <stp/>
        <stp>##V3_BDPV12</stp>
        <stp>IKU3 Comdty</stp>
        <stp>PX_CLOSE_5D</stp>
        <stp>[Book2]Sheet1!R24C2_x0000_s</stp>
        <tr r="B24" s="1"/>
      </tp>
      <tp>
        <v>111.21000000000001</v>
        <stp/>
        <stp>##V3_BDPV12</stp>
        <stp>IKU3 Comdty</stp>
        <stp>PX_CLOSE_2D</stp>
        <stp>[Book2]Sheet1!R25C2_x0000_s</stp>
        <tr r="B25" s="1"/>
      </tp>
      <tp>
        <v>17.15260124206543</v>
        <stp/>
        <stp>##V3_BDPV12</stp>
        <stp>IKU3 Comdty</stp>
        <stp>YLD_VOLATILITY_10D</stp>
        <stp>[Book2]Sheet1!R22C2_x0000_s</stp>
        <tr r="B22" s="1"/>
      </tp>
      <tp t="s">
        <v>#N/A Field Not Applicable</v>
        <stp/>
        <stp>##V3_BDPV12</stp>
        <stp>IKU3 Comdty</stp>
        <stp>AMT_ISSUED</stp>
        <stp>[Book2]Sheet1!R15C2_x0000_s</stp>
        <tr r="B15" s="1"/>
      </tp>
      <tp t="s">
        <v>EUR</v>
        <stp/>
        <stp>##V3_BDPV12</stp>
        <stp>IKU3 Comdty</stp>
        <stp>CRNCY</stp>
        <stp>[Book2]Sheet1!R16C2_x0000_s</stp>
        <tr r="B16" s="1"/>
      </tp>
      <tp t="s">
        <v>#N/A Field Not Applicable</v>
        <stp/>
        <stp>##V3_BDPV12</stp>
        <stp>IKU3 Comdty</stp>
        <stp>ISSUE_DT</stp>
        <stp>[Book2]Sheet1!R11C2_x0000_s</stp>
        <tr r="B1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isk/BondFundsLiquidity/Asset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ts"/>
      <sheetName val="VixMove"/>
      <sheetName val="UserTables"/>
    </sheetNames>
    <sheetDataSet>
      <sheetData sheetId="0"/>
      <sheetData sheetId="1"/>
      <sheetData sheetId="2">
        <row r="7">
          <cell r="G7">
            <v>100000</v>
          </cell>
          <cell r="H7">
            <v>10</v>
          </cell>
          <cell r="J7">
            <v>100000</v>
          </cell>
          <cell r="K7">
            <v>1</v>
          </cell>
          <cell r="M7">
            <v>100000</v>
          </cell>
          <cell r="N7">
            <v>10</v>
          </cell>
          <cell r="P7">
            <v>1000000000000</v>
          </cell>
          <cell r="Q7">
            <v>1</v>
          </cell>
          <cell r="S7">
            <v>100000</v>
          </cell>
          <cell r="T7">
            <v>10</v>
          </cell>
          <cell r="V7">
            <v>100000</v>
          </cell>
          <cell r="W7">
            <v>10</v>
          </cell>
        </row>
        <row r="8">
          <cell r="G8">
            <v>3</v>
          </cell>
          <cell r="H8">
            <v>5</v>
          </cell>
          <cell r="J8">
            <v>8</v>
          </cell>
          <cell r="K8">
            <v>2</v>
          </cell>
          <cell r="M8">
            <v>150</v>
          </cell>
          <cell r="N8">
            <v>5</v>
          </cell>
          <cell r="P8">
            <v>999999999</v>
          </cell>
          <cell r="Q8">
            <v>2</v>
          </cell>
          <cell r="S8">
            <v>40</v>
          </cell>
          <cell r="T8">
            <v>5</v>
          </cell>
          <cell r="V8">
            <v>30</v>
          </cell>
          <cell r="W8">
            <v>5</v>
          </cell>
        </row>
        <row r="9">
          <cell r="G9">
            <v>2</v>
          </cell>
          <cell r="H9">
            <v>2</v>
          </cell>
          <cell r="J9">
            <v>5</v>
          </cell>
          <cell r="K9">
            <v>5</v>
          </cell>
          <cell r="M9">
            <v>75</v>
          </cell>
          <cell r="N9">
            <v>2</v>
          </cell>
          <cell r="P9">
            <v>699999999</v>
          </cell>
          <cell r="Q9">
            <v>5</v>
          </cell>
          <cell r="S9">
            <v>20</v>
          </cell>
          <cell r="T9">
            <v>2</v>
          </cell>
          <cell r="V9">
            <v>20</v>
          </cell>
          <cell r="W9">
            <v>2</v>
          </cell>
        </row>
        <row r="10">
          <cell r="G10">
            <v>1</v>
          </cell>
          <cell r="H10">
            <v>1</v>
          </cell>
          <cell r="J10">
            <v>1</v>
          </cell>
          <cell r="K10">
            <v>10</v>
          </cell>
          <cell r="M10">
            <v>25</v>
          </cell>
          <cell r="N10">
            <v>1</v>
          </cell>
          <cell r="P10">
            <v>499999999</v>
          </cell>
          <cell r="Q10">
            <v>10</v>
          </cell>
          <cell r="S10">
            <v>10</v>
          </cell>
          <cell r="T10">
            <v>1</v>
          </cell>
          <cell r="V10">
            <v>10</v>
          </cell>
          <cell r="W10">
            <v>1</v>
          </cell>
        </row>
        <row r="16">
          <cell r="A16" t="str">
            <v>Bonds</v>
          </cell>
          <cell r="B16" t="b">
            <v>0</v>
          </cell>
          <cell r="I16" t="str">
            <v>@CBBT Corp</v>
          </cell>
        </row>
        <row r="17">
          <cell r="A17" t="str">
            <v>BondFutOpt</v>
          </cell>
          <cell r="B17" t="b">
            <v>1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N17" t="str">
            <v>EUR</v>
          </cell>
          <cell r="O17">
            <v>1</v>
          </cell>
        </row>
        <row r="18">
          <cell r="A18" t="str">
            <v>BondFut</v>
          </cell>
          <cell r="B18" t="b">
            <v>1</v>
          </cell>
          <cell r="C18">
            <v>1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N18" t="str">
            <v>GBP</v>
          </cell>
          <cell r="O18">
            <v>0.85502386173094291</v>
          </cell>
        </row>
        <row r="19">
          <cell r="A19" t="str">
            <v>CDS</v>
          </cell>
          <cell r="B19" t="b">
            <v>1</v>
          </cell>
          <cell r="C19">
            <v>1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 t="str">
            <v xml:space="preserve"> Corp</v>
          </cell>
          <cell r="N19" t="str">
            <v>USD</v>
          </cell>
          <cell r="O19">
            <v>1.3258000000000001</v>
          </cell>
        </row>
        <row r="20">
          <cell r="A20" t="str">
            <v>CDSIndex</v>
          </cell>
          <cell r="B20" t="b">
            <v>1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 t="str">
            <v xml:space="preserve"> Corp</v>
          </cell>
          <cell r="N20" t="str">
            <v>AUD</v>
          </cell>
          <cell r="O20">
            <v>1.4851573877002353</v>
          </cell>
        </row>
        <row r="21">
          <cell r="N21" t="str">
            <v>CHF</v>
          </cell>
          <cell r="O21">
            <v>1.2310053000000001</v>
          </cell>
        </row>
        <row r="22">
          <cell r="N22" t="str">
            <v>JPY</v>
          </cell>
          <cell r="O22">
            <v>130.18030200000001</v>
          </cell>
        </row>
        <row r="23">
          <cell r="N23" t="str">
            <v>CAD</v>
          </cell>
          <cell r="O23">
            <v>1.3927529000000001</v>
          </cell>
        </row>
        <row r="24">
          <cell r="A24">
            <v>25</v>
          </cell>
          <cell r="B24">
            <v>62.5</v>
          </cell>
          <cell r="C24">
            <v>15</v>
          </cell>
          <cell r="D24">
            <v>25</v>
          </cell>
          <cell r="E24">
            <v>50</v>
          </cell>
          <cell r="F24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D9" sqref="D9"/>
    </sheetView>
  </sheetViews>
  <sheetFormatPr defaultRowHeight="15" x14ac:dyDescent="0.25"/>
  <cols>
    <col min="1" max="1" width="18" bestFit="1" customWidth="1"/>
    <col min="2" max="2" width="24.42578125" bestFit="1" customWidth="1"/>
  </cols>
  <sheetData>
    <row r="1" spans="1:3" x14ac:dyDescent="0.25">
      <c r="A1" s="1" t="s">
        <v>0</v>
      </c>
      <c r="B1" s="2">
        <v>41515</v>
      </c>
    </row>
    <row r="2" spans="1:3" x14ac:dyDescent="0.25">
      <c r="A2" s="1" t="s">
        <v>1</v>
      </c>
      <c r="B2" s="3" t="s">
        <v>2</v>
      </c>
    </row>
    <row r="3" spans="1:3" x14ac:dyDescent="0.25">
      <c r="A3" s="1" t="s">
        <v>3</v>
      </c>
      <c r="B3" s="1" t="s">
        <v>4</v>
      </c>
    </row>
    <row r="4" spans="1:3" x14ac:dyDescent="0.25">
      <c r="A4" s="1" t="s">
        <v>5</v>
      </c>
      <c r="B4" s="1" t="s">
        <v>6</v>
      </c>
    </row>
    <row r="5" spans="1:3" x14ac:dyDescent="0.25">
      <c r="A5" s="4" t="s">
        <v>7</v>
      </c>
      <c r="B5" s="5">
        <f>IF(VLOOKUP(B2,AssetTypes,2,FALSE),VLOOKUP(B2, AssetTypes,3,FALSE),ReturnHC(B12,AGE))*F1hc/10000</f>
        <v>2.5000000000000001E-3</v>
      </c>
    </row>
    <row r="6" spans="1:3" x14ac:dyDescent="0.25">
      <c r="A6" s="4" t="s">
        <v>8</v>
      </c>
      <c r="B6" s="5">
        <f>IF(VLOOKUP(B2,AssetTypes,2,FALSE),VLOOKUP(B2, AssetTypes,4,FALSE),ReturnHC(B21,BO,TRUE))*F2hc/10000</f>
        <v>6.2500000000000003E-3</v>
      </c>
    </row>
    <row r="7" spans="1:3" x14ac:dyDescent="0.25">
      <c r="A7" s="4" t="s">
        <v>9</v>
      </c>
      <c r="B7" s="5">
        <f>IF(VLOOKUP(B2,AssetTypes,2,FALSE),VLOOKUP(B2, AssetTypes,5,FALSE),ReturnHC(B14,MATURITY))*F3hc/10000</f>
        <v>1.5E-3</v>
      </c>
    </row>
    <row r="8" spans="1:3" x14ac:dyDescent="0.25">
      <c r="A8" s="4" t="s">
        <v>10</v>
      </c>
      <c r="B8" s="5">
        <f>IF(VLOOKUP(B2,AssetTypes,2,FALSE),VLOOKUP(B2, AssetTypes,6,FALSE),ReturnHC(B18,ISSUE))*F4hc/10000</f>
        <v>2.5000000000000001E-3</v>
      </c>
    </row>
    <row r="9" spans="1:3" x14ac:dyDescent="0.25">
      <c r="A9" s="4" t="s">
        <v>11</v>
      </c>
      <c r="B9" s="5">
        <f>IF(VLOOKUP(B2,AssetTypes,2,FALSE),VLOOKUP(B2, AssetTypes,7,FALSE),ReturnHC(B41,MISSING))*F5hc/10000</f>
        <v>5.0000000000000001E-3</v>
      </c>
    </row>
    <row r="10" spans="1:3" x14ac:dyDescent="0.25">
      <c r="A10" s="18" t="s">
        <v>12</v>
      </c>
      <c r="B10" s="19">
        <f>IF(VLOOKUP(B2,AssetTypes,2,FALSE),VLOOKUP(B2, AssetTypes,8,FALSE),ReturnHC(B22,YIELDVOL))*F6hc/10000</f>
        <v>5.0000000000000001E-3</v>
      </c>
      <c r="C10" s="1"/>
    </row>
    <row r="11" spans="1:3" x14ac:dyDescent="0.25">
      <c r="A11" s="6" t="s">
        <v>13</v>
      </c>
      <c r="B11" s="7" t="str">
        <f>_xll.BDP(B31,$A$11)</f>
        <v>#N/A Field Not Applicable</v>
      </c>
    </row>
    <row r="12" spans="1:3" x14ac:dyDescent="0.25">
      <c r="A12" s="8" t="s">
        <v>14</v>
      </c>
      <c r="B12" s="9" t="e">
        <f>(FundRepDate-B11)/365.25</f>
        <v>#VALUE!</v>
      </c>
    </row>
    <row r="13" spans="1:3" x14ac:dyDescent="0.25">
      <c r="A13" s="6" t="s">
        <v>15</v>
      </c>
      <c r="B13" s="7" t="str">
        <f>_xll.BDP(B31,$A$13)</f>
        <v>#N/A Field Not Applicable</v>
      </c>
    </row>
    <row r="14" spans="1:3" x14ac:dyDescent="0.25">
      <c r="A14" s="10" t="s">
        <v>16</v>
      </c>
      <c r="B14" s="11" t="e">
        <f>(B13-FundRepDate)/365</f>
        <v>#VALUE!</v>
      </c>
    </row>
    <row r="15" spans="1:3" x14ac:dyDescent="0.25">
      <c r="A15" s="12" t="s">
        <v>17</v>
      </c>
      <c r="B15" s="13" t="str">
        <f>_xll.BDP(B31,$A$15)</f>
        <v>#N/A Field Not Applicable</v>
      </c>
    </row>
    <row r="16" spans="1:3" x14ac:dyDescent="0.25">
      <c r="A16" s="12" t="s">
        <v>18</v>
      </c>
      <c r="B16" s="13" t="str">
        <f>_xll.BDP(B31,$A$16)</f>
        <v>EUR</v>
      </c>
    </row>
    <row r="17" spans="1:2" x14ac:dyDescent="0.25">
      <c r="A17" s="14" t="s">
        <v>19</v>
      </c>
      <c r="B17" s="5">
        <f>VLOOKUP(B16,FXtoGBP,2,FALSE)</f>
        <v>1</v>
      </c>
    </row>
    <row r="18" spans="1:2" x14ac:dyDescent="0.25">
      <c r="A18" s="14" t="s">
        <v>20</v>
      </c>
      <c r="B18" s="15" t="e">
        <f>B15/B17</f>
        <v>#VALUE!</v>
      </c>
    </row>
    <row r="19" spans="1:2" x14ac:dyDescent="0.25">
      <c r="A19" s="6" t="s">
        <v>21</v>
      </c>
      <c r="B19" s="7">
        <f ca="1">_xll.BDP(B33,$A$19)</f>
        <v>111.87</v>
      </c>
    </row>
    <row r="20" spans="1:2" x14ac:dyDescent="0.25">
      <c r="A20" s="6" t="s">
        <v>22</v>
      </c>
      <c r="B20" s="7">
        <f ca="1">_xll.BDP(B33,$A$20)</f>
        <v>111.89</v>
      </c>
    </row>
    <row r="21" spans="1:2" x14ac:dyDescent="0.25">
      <c r="A21" s="10" t="s">
        <v>8</v>
      </c>
      <c r="B21" s="7">
        <f ca="1">ABS(B20-B19)*100</f>
        <v>1.9999999999996021</v>
      </c>
    </row>
    <row r="22" spans="1:2" x14ac:dyDescent="0.25">
      <c r="A22" s="6" t="s">
        <v>23</v>
      </c>
      <c r="B22" s="7">
        <f>_xll.BDP(B31,$A$22)</f>
        <v>17.15260124206543</v>
      </c>
    </row>
    <row r="23" spans="1:2" x14ac:dyDescent="0.25">
      <c r="A23" s="6" t="s">
        <v>24</v>
      </c>
      <c r="B23" s="7" t="str">
        <f>_xll.BDP(B31,$A$23)</f>
        <v>10:45:09</v>
      </c>
    </row>
    <row r="24" spans="1:2" x14ac:dyDescent="0.25">
      <c r="A24" s="16" t="s">
        <v>25</v>
      </c>
      <c r="B24" s="9">
        <f>_xll.BDP(B31,$A$24)</f>
        <v>112.23</v>
      </c>
    </row>
    <row r="25" spans="1:2" x14ac:dyDescent="0.25">
      <c r="A25" s="16" t="s">
        <v>26</v>
      </c>
      <c r="B25" s="9">
        <f>_xll.BDP(B31,$A$25)</f>
        <v>111.21000000000001</v>
      </c>
    </row>
    <row r="26" spans="1:2" x14ac:dyDescent="0.25">
      <c r="A26" s="6" t="s">
        <v>27</v>
      </c>
      <c r="B26" s="9">
        <f>_xll.BDP(B31,$A$26)</f>
        <v>111.61</v>
      </c>
    </row>
    <row r="27" spans="1:2" x14ac:dyDescent="0.25">
      <c r="A27" s="10" t="s">
        <v>28</v>
      </c>
      <c r="B27" s="7" t="b">
        <f>B26=B25</f>
        <v>0</v>
      </c>
    </row>
    <row r="28" spans="1:2" x14ac:dyDescent="0.25">
      <c r="A28" s="10" t="s">
        <v>29</v>
      </c>
      <c r="B28" s="7" t="b">
        <f>B25=B24</f>
        <v>0</v>
      </c>
    </row>
    <row r="29" spans="1:2" x14ac:dyDescent="0.25">
      <c r="A29" s="10" t="s">
        <v>30</v>
      </c>
      <c r="B29" s="17" t="b">
        <f ca="1">IF(ISERROR(TIMEVALUE(B23)),TRUE,TIMEVALUE(B23)&lt;(TIMEVALUE(TEXT(NOW(),"hh:mm:ss"))-TIMEVALUE("02:00:00")))</f>
        <v>0</v>
      </c>
    </row>
    <row r="30" spans="1:2" x14ac:dyDescent="0.25">
      <c r="A30" s="10" t="s">
        <v>31</v>
      </c>
      <c r="B30" s="7">
        <f ca="1">(COUNTIF(B27:B29,TRUE)*10)+10</f>
        <v>10</v>
      </c>
    </row>
    <row r="31" spans="1:2" x14ac:dyDescent="0.25">
      <c r="A31" s="10" t="s">
        <v>32</v>
      </c>
      <c r="B31" s="7" t="str">
        <f>B3&amp;VLOOKUP(B2,AssetTypes,9,FALSE)</f>
        <v>IKU3 Comdty</v>
      </c>
    </row>
    <row r="32" spans="1:2" x14ac:dyDescent="0.25">
      <c r="A32" s="6" t="s">
        <v>33</v>
      </c>
      <c r="B32" t="str">
        <f>_xll.BDP(B3&amp;" corp",$A$32)</f>
        <v>#N/A Invalid Security</v>
      </c>
    </row>
    <row r="33" spans="1:2" x14ac:dyDescent="0.25">
      <c r="B33" t="str">
        <f ca="1">IF(LEN(B27)+LEN(B28)+LEN(B29)=12,LEFT(B31,8)&amp;B32&amp;" corp",B31)</f>
        <v>IKU3 Comdty</v>
      </c>
    </row>
    <row r="34" spans="1:2" x14ac:dyDescent="0.25">
      <c r="A34" s="6" t="s">
        <v>24</v>
      </c>
      <c r="B34" s="7" t="str">
        <f ca="1">_xll.BDP(B33,$A$23)</f>
        <v>10:45:09</v>
      </c>
    </row>
    <row r="35" spans="1:2" x14ac:dyDescent="0.25">
      <c r="A35" s="16" t="s">
        <v>25</v>
      </c>
      <c r="B35" s="9">
        <f ca="1">_xll.BDP(B33,$A$24)</f>
        <v>112.23</v>
      </c>
    </row>
    <row r="36" spans="1:2" x14ac:dyDescent="0.25">
      <c r="A36" s="16" t="s">
        <v>26</v>
      </c>
      <c r="B36" s="9">
        <f ca="1">_xll.BDP(B33,$A$25)</f>
        <v>111.21000000000001</v>
      </c>
    </row>
    <row r="37" spans="1:2" x14ac:dyDescent="0.25">
      <c r="A37" s="6" t="s">
        <v>27</v>
      </c>
      <c r="B37" s="9">
        <f ca="1">_xll.BDP(B33,$A$26)</f>
        <v>111.61</v>
      </c>
    </row>
    <row r="38" spans="1:2" x14ac:dyDescent="0.25">
      <c r="A38" s="10" t="s">
        <v>28</v>
      </c>
      <c r="B38" s="7" t="b">
        <f ca="1">B37=B36</f>
        <v>0</v>
      </c>
    </row>
    <row r="39" spans="1:2" x14ac:dyDescent="0.25">
      <c r="A39" s="10" t="s">
        <v>29</v>
      </c>
      <c r="B39" s="7" t="b">
        <f ca="1">B36=B35</f>
        <v>0</v>
      </c>
    </row>
    <row r="40" spans="1:2" x14ac:dyDescent="0.25">
      <c r="A40" s="10" t="s">
        <v>30</v>
      </c>
      <c r="B40" s="17" t="b">
        <f ca="1">IF(ISERROR(TIMEVALUE(B34)),TRUE,TIMEVALUE(B34)&lt;(TIMEVALUE(TEXT(NOW(),"hh:mm:ss"))-TIMEVALUE("02:00:00")))</f>
        <v>0</v>
      </c>
    </row>
    <row r="41" spans="1:2" x14ac:dyDescent="0.25">
      <c r="A41" s="10" t="s">
        <v>31</v>
      </c>
      <c r="B41" s="7">
        <f ca="1">(COUNTIF(B38:B40,TRUE)*10)+10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FundRepDate</vt:lpstr>
    </vt:vector>
  </TitlesOfParts>
  <Company>Old Mutual Asset Managers (UK)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O's</dc:creator>
  <cp:lastModifiedBy>The O's</cp:lastModifiedBy>
  <dcterms:created xsi:type="dcterms:W3CDTF">2013-08-29T10:04:28Z</dcterms:created>
  <dcterms:modified xsi:type="dcterms:W3CDTF">2013-08-29T10:06:08Z</dcterms:modified>
</cp:coreProperties>
</file>