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castino/repos/adhoc-analysis/braze_data_consumption/"/>
    </mc:Choice>
  </mc:AlternateContent>
  <xr:revisionPtr revIDLastSave="0" documentId="13_ncr:1_{2EF5CCD6-48C4-8D40-AF55-484099FB3DF3}" xr6:coauthVersionLast="47" xr6:coauthVersionMax="47" xr10:uidLastSave="{00000000-0000-0000-0000-000000000000}"/>
  <bookViews>
    <workbookView xWindow="0" yWindow="500" windowWidth="35840" windowHeight="21900" activeTab="2" xr2:uid="{2F781271-662A-014D-8820-893F44B104E7}"/>
  </bookViews>
  <sheets>
    <sheet name="historical" sheetId="1" r:id="rId1"/>
    <sheet name="dp_projection" sheetId="2" r:id="rId2"/>
    <sheet name="email_proje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3" l="1"/>
  <c r="F9" i="3" s="1"/>
  <c r="I9" i="3"/>
  <c r="E45" i="3"/>
  <c r="I8" i="3"/>
  <c r="D3" i="3"/>
  <c r="D35" i="3"/>
  <c r="D30" i="3"/>
  <c r="D26" i="3"/>
  <c r="D23" i="3"/>
  <c r="D22" i="3"/>
  <c r="D18" i="3"/>
  <c r="D15" i="3"/>
  <c r="F50" i="3"/>
  <c r="D10" i="3"/>
  <c r="D40" i="3"/>
  <c r="L6" i="3"/>
  <c r="D6" i="3"/>
  <c r="L5" i="3"/>
  <c r="I5" i="3"/>
  <c r="L4" i="3"/>
  <c r="D26" i="2"/>
  <c r="D27" i="2"/>
  <c r="D28" i="2"/>
  <c r="D29" i="2"/>
  <c r="D30" i="2"/>
  <c r="D31" i="2"/>
  <c r="D32" i="2"/>
  <c r="F3" i="1"/>
  <c r="F4" i="1"/>
  <c r="F5" i="1"/>
  <c r="F6" i="1"/>
  <c r="F7" i="1"/>
  <c r="F8" i="1"/>
  <c r="F9" i="1"/>
  <c r="F2" i="1"/>
  <c r="L6" i="2"/>
  <c r="L5" i="2"/>
  <c r="L4" i="2"/>
  <c r="J16" i="2"/>
  <c r="J24" i="2" s="1"/>
  <c r="K16" i="2"/>
  <c r="K24" i="2" s="1"/>
  <c r="J17" i="2"/>
  <c r="J25" i="2" s="1"/>
  <c r="K17" i="2"/>
  <c r="K25" i="2" s="1"/>
  <c r="I17" i="2"/>
  <c r="I25" i="2" s="1"/>
  <c r="I16" i="2"/>
  <c r="I24" i="2" s="1"/>
  <c r="J15" i="2"/>
  <c r="J23" i="2" s="1"/>
  <c r="K15" i="2"/>
  <c r="K23" i="2" s="1"/>
  <c r="I15" i="2"/>
  <c r="I23" i="2" s="1"/>
  <c r="I5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F3" i="2"/>
  <c r="E3" i="2"/>
  <c r="D3" i="2"/>
  <c r="I9" i="2"/>
  <c r="I10" i="2"/>
  <c r="I8" i="2"/>
  <c r="D3" i="1"/>
  <c r="D4" i="1"/>
  <c r="D5" i="1"/>
  <c r="D6" i="1"/>
  <c r="D7" i="1"/>
  <c r="D8" i="1"/>
  <c r="D9" i="1"/>
  <c r="D2" i="1"/>
  <c r="F10" i="3" l="1"/>
  <c r="F37" i="3"/>
  <c r="F14" i="3"/>
  <c r="F17" i="3"/>
  <c r="F5" i="3"/>
  <c r="E14" i="3"/>
  <c r="E25" i="3"/>
  <c r="F29" i="3"/>
  <c r="E40" i="3"/>
  <c r="F45" i="3"/>
  <c r="E22" i="3"/>
  <c r="F25" i="3"/>
  <c r="E35" i="3"/>
  <c r="F40" i="3"/>
  <c r="D46" i="3"/>
  <c r="F22" i="3"/>
  <c r="E30" i="3"/>
  <c r="F35" i="3"/>
  <c r="D41" i="3"/>
  <c r="E46" i="3"/>
  <c r="F30" i="3"/>
  <c r="D36" i="3"/>
  <c r="E41" i="3"/>
  <c r="F46" i="3"/>
  <c r="E6" i="3"/>
  <c r="F15" i="3"/>
  <c r="E23" i="3"/>
  <c r="D31" i="3"/>
  <c r="E36" i="3"/>
  <c r="F41" i="3"/>
  <c r="D47" i="3"/>
  <c r="E10" i="3"/>
  <c r="F23" i="3"/>
  <c r="E31" i="3"/>
  <c r="F36" i="3"/>
  <c r="D42" i="3"/>
  <c r="E47" i="3"/>
  <c r="F31" i="3"/>
  <c r="D37" i="3"/>
  <c r="E42" i="3"/>
  <c r="F47" i="3"/>
  <c r="F18" i="3"/>
  <c r="D19" i="3"/>
  <c r="D48" i="3"/>
  <c r="D11" i="3"/>
  <c r="E26" i="3"/>
  <c r="D7" i="3"/>
  <c r="E11" i="3"/>
  <c r="D32" i="3"/>
  <c r="E37" i="3"/>
  <c r="E3" i="3"/>
  <c r="F11" i="3"/>
  <c r="E19" i="3"/>
  <c r="D27" i="3"/>
  <c r="E48" i="3"/>
  <c r="F3" i="3"/>
  <c r="F7" i="3"/>
  <c r="D12" i="3"/>
  <c r="E16" i="3"/>
  <c r="F19" i="3"/>
  <c r="D24" i="3"/>
  <c r="E27" i="3"/>
  <c r="F32" i="3"/>
  <c r="D38" i="3"/>
  <c r="E43" i="3"/>
  <c r="F48" i="3"/>
  <c r="F26" i="3"/>
  <c r="F42" i="3"/>
  <c r="E7" i="3"/>
  <c r="D16" i="3"/>
  <c r="E32" i="3"/>
  <c r="D43" i="3"/>
  <c r="D4" i="3"/>
  <c r="D8" i="3"/>
  <c r="E12" i="3"/>
  <c r="F16" i="3"/>
  <c r="D20" i="3"/>
  <c r="E24" i="3"/>
  <c r="F27" i="3"/>
  <c r="D33" i="3"/>
  <c r="E38" i="3"/>
  <c r="F43" i="3"/>
  <c r="D49" i="3"/>
  <c r="E4" i="3"/>
  <c r="E8" i="3"/>
  <c r="F12" i="3"/>
  <c r="E20" i="3"/>
  <c r="F24" i="3"/>
  <c r="D28" i="3"/>
  <c r="E33" i="3"/>
  <c r="F38" i="3"/>
  <c r="D44" i="3"/>
  <c r="E49" i="3"/>
  <c r="F4" i="3"/>
  <c r="F8" i="3"/>
  <c r="D13" i="3"/>
  <c r="F20" i="3"/>
  <c r="E28" i="3"/>
  <c r="F33" i="3"/>
  <c r="D39" i="3"/>
  <c r="E44" i="3"/>
  <c r="F49" i="3"/>
  <c r="E39" i="3"/>
  <c r="E15" i="3"/>
  <c r="F6" i="3"/>
  <c r="E13" i="3"/>
  <c r="D21" i="3"/>
  <c r="F28" i="3"/>
  <c r="D50" i="3"/>
  <c r="D5" i="3"/>
  <c r="D9" i="3"/>
  <c r="F13" i="3"/>
  <c r="D17" i="3"/>
  <c r="E21" i="3"/>
  <c r="D29" i="3"/>
  <c r="E34" i="3"/>
  <c r="F39" i="3"/>
  <c r="D45" i="3"/>
  <c r="E50" i="3"/>
  <c r="E18" i="3"/>
  <c r="D34" i="3"/>
  <c r="F44" i="3"/>
  <c r="E5" i="3"/>
  <c r="E9" i="3"/>
  <c r="D14" i="3"/>
  <c r="E17" i="3"/>
  <c r="F21" i="3"/>
  <c r="D25" i="3"/>
  <c r="E29" i="3"/>
  <c r="F34" i="3"/>
  <c r="I16" i="3" l="1"/>
  <c r="K17" i="3"/>
  <c r="J17" i="3"/>
  <c r="K16" i="3"/>
  <c r="I15" i="3"/>
  <c r="I17" i="3"/>
  <c r="J16" i="3"/>
  <c r="J15" i="3"/>
  <c r="K15" i="3"/>
</calcChain>
</file>

<file path=xl/sharedStrings.xml><?xml version="1.0" encoding="utf-8"?>
<sst xmlns="http://schemas.openxmlformats.org/spreadsheetml/2006/main" count="164" uniqueCount="33">
  <si>
    <t>month</t>
  </si>
  <si>
    <t>consumption_per_mau</t>
  </si>
  <si>
    <t>data_consumption_actual</t>
  </si>
  <si>
    <t>Average</t>
  </si>
  <si>
    <t>average_mau</t>
  </si>
  <si>
    <t>Lowest</t>
  </si>
  <si>
    <t>Most</t>
  </si>
  <si>
    <t>Month</t>
  </si>
  <si>
    <t>MAUs</t>
  </si>
  <si>
    <t>Contract Period</t>
  </si>
  <si>
    <t>Start</t>
  </si>
  <si>
    <t>End</t>
  </si>
  <si>
    <t>Duration</t>
  </si>
  <si>
    <t>Projected Cost ($)</t>
  </si>
  <si>
    <t>Projected Data Consumption (Billions)</t>
  </si>
  <si>
    <t>Lowest MAU</t>
  </si>
  <si>
    <t>Average MAU</t>
  </si>
  <si>
    <t>Most MAU</t>
  </si>
  <si>
    <t>Lowest DP</t>
  </si>
  <si>
    <t>Average DP</t>
  </si>
  <si>
    <t>Most DP</t>
  </si>
  <si>
    <t>MAU Estimate Type</t>
  </si>
  <si>
    <t>DP Estimate</t>
  </si>
  <si>
    <t>Data Consumption/MAU/Month</t>
  </si>
  <si>
    <t>MAU Peak</t>
  </si>
  <si>
    <t>emails_sent</t>
  </si>
  <si>
    <t>emails_per_mau</t>
  </si>
  <si>
    <t>Email/MAU/Month</t>
  </si>
  <si>
    <t>Projected Email Sends (Billions)</t>
  </si>
  <si>
    <t>Email Send Estimate</t>
  </si>
  <si>
    <t>Most Sends</t>
  </si>
  <si>
    <t>Average Send</t>
  </si>
  <si>
    <t>Lowest Sends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</si>
</sst>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dd/mm/yyyy;@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Var(--jp-code-font-family)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2" borderId="1" applyNumberFormat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4" fillId="0" borderId="0" xfId="0" applyNumberFormat="1" applyFont="1"/>
    <xf numFmtId="14" fontId="5" fillId="0" borderId="0" xfId="0" applyNumberFormat="1" applyFont="1"/>
    <xf numFmtId="43" fontId="0" fillId="0" borderId="0" xfId="1" applyFont="1"/>
    <xf numFmtId="14" fontId="2" fillId="0" borderId="0" xfId="0" applyNumberFormat="1" applyFont="1"/>
    <xf numFmtId="3" fontId="2" fillId="0" borderId="0" xfId="0" applyNumberFormat="1" applyFont="1"/>
    <xf numFmtId="43" fontId="0" fillId="0" borderId="0" xfId="0" applyNumberFormat="1"/>
    <xf numFmtId="0" fontId="7" fillId="0" borderId="0" xfId="0" applyFont="1"/>
    <xf numFmtId="43" fontId="7" fillId="0" borderId="0" xfId="1" applyFont="1"/>
    <xf numFmtId="166" fontId="8" fillId="0" borderId="2" xfId="0" applyNumberFormat="1" applyFont="1" applyBorder="1" applyAlignment="1">
      <alignment horizontal="right"/>
    </xf>
    <xf numFmtId="0" fontId="9" fillId="0" borderId="0" xfId="0" applyFont="1"/>
    <xf numFmtId="165" fontId="9" fillId="0" borderId="0" xfId="1" applyNumberFormat="1" applyFont="1"/>
    <xf numFmtId="0" fontId="9" fillId="0" borderId="2" xfId="0" applyFont="1" applyBorder="1" applyAlignment="1">
      <alignment horizontal="right"/>
    </xf>
    <xf numFmtId="0" fontId="9" fillId="0" borderId="2" xfId="0" applyFont="1" applyBorder="1"/>
    <xf numFmtId="43" fontId="9" fillId="0" borderId="2" xfId="0" applyNumberFormat="1" applyFont="1" applyBorder="1"/>
    <xf numFmtId="164" fontId="9" fillId="0" borderId="0" xfId="1" applyNumberFormat="1" applyFont="1"/>
    <xf numFmtId="44" fontId="9" fillId="0" borderId="0" xfId="2" applyFont="1"/>
    <xf numFmtId="1" fontId="9" fillId="0" borderId="2" xfId="0" applyNumberFormat="1" applyFont="1" applyBorder="1" applyAlignment="1">
      <alignment horizontal="right"/>
    </xf>
    <xf numFmtId="0" fontId="11" fillId="0" borderId="0" xfId="0" applyFont="1"/>
    <xf numFmtId="0" fontId="11" fillId="3" borderId="2" xfId="0" applyFont="1" applyFill="1" applyBorder="1" applyAlignment="1">
      <alignment horizontal="center"/>
    </xf>
    <xf numFmtId="0" fontId="11" fillId="3" borderId="2" xfId="0" applyFont="1" applyFill="1" applyBorder="1"/>
    <xf numFmtId="14" fontId="12" fillId="3" borderId="2" xfId="0" applyNumberFormat="1" applyFont="1" applyFill="1" applyBorder="1"/>
    <xf numFmtId="3" fontId="4" fillId="3" borderId="2" xfId="0" applyNumberFormat="1" applyFont="1" applyFill="1" applyBorder="1"/>
    <xf numFmtId="3" fontId="8" fillId="3" borderId="2" xfId="0" applyNumberFormat="1" applyFont="1" applyFill="1" applyBorder="1"/>
    <xf numFmtId="0" fontId="11" fillId="0" borderId="2" xfId="0" applyFont="1" applyBorder="1"/>
    <xf numFmtId="165" fontId="9" fillId="0" borderId="2" xfId="1" applyNumberFormat="1" applyFont="1" applyBorder="1"/>
    <xf numFmtId="0" fontId="10" fillId="4" borderId="2" xfId="0" applyFont="1" applyFill="1" applyBorder="1" applyAlignment="1">
      <alignment horizontal="center"/>
    </xf>
    <xf numFmtId="0" fontId="10" fillId="2" borderId="3" xfId="3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4" borderId="2" xfId="0" applyFont="1" applyFill="1" applyBorder="1" applyAlignment="1">
      <alignment horizontal="center" wrapText="1"/>
    </xf>
    <xf numFmtId="0" fontId="10" fillId="4" borderId="0" xfId="0" applyFont="1" applyFill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43" fontId="9" fillId="0" borderId="0" xfId="1" applyNumberFormat="1" applyFont="1"/>
  </cellXfs>
  <cellStyles count="4">
    <cellStyle name="Check Cell" xfId="3" builtinId="23"/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F7B737"/>
      <color rgb="FF00C4CC"/>
      <color rgb="FF7D2A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Projected</a:t>
            </a:r>
            <a:r>
              <a:rPr lang="en-GB" baseline="0"/>
              <a:t> Data Consumption (Billions)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860387643852213E-2"/>
          <c:y val="9.1731250802088327E-2"/>
          <c:w val="0.88528240460327079"/>
          <c:h val="0.78894132576175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dp_projection!$H$15</c:f>
              <c:strCache>
                <c:ptCount val="1"/>
                <c:pt idx="0">
                  <c:v>Lowest DP</c:v>
                </c:pt>
              </c:strCache>
            </c:strRef>
          </c:tx>
          <c:spPr>
            <a:solidFill>
              <a:srgbClr val="F7B737"/>
            </a:solidFill>
            <a:ln>
              <a:noFill/>
            </a:ln>
            <a:effectLst/>
          </c:spPr>
          <c:invertIfNegative val="0"/>
          <c:cat>
            <c:strRef>
              <c:f>dp_projection!$I$14:$K$14</c:f>
              <c:strCache>
                <c:ptCount val="3"/>
                <c:pt idx="0">
                  <c:v>Lowest MAU</c:v>
                </c:pt>
                <c:pt idx="1">
                  <c:v>Average MAU</c:v>
                </c:pt>
                <c:pt idx="2">
                  <c:v>Most MAU</c:v>
                </c:pt>
              </c:strCache>
            </c:strRef>
          </c:cat>
          <c:val>
            <c:numRef>
              <c:f>dp_projection!$I$15:$K$15</c:f>
              <c:numCache>
                <c:formatCode>_(* #,##0.0_);_(* \(#,##0.0\);_(* "-"??_);_(@_)</c:formatCode>
                <c:ptCount val="3"/>
                <c:pt idx="0">
                  <c:v>152.32018804620185</c:v>
                </c:pt>
                <c:pt idx="1">
                  <c:v>188.90587951785119</c:v>
                </c:pt>
                <c:pt idx="2">
                  <c:v>225.49156979430157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7-3645-97FE-87A9B6042668}"/>
            </c:ext>
          </c:extLst>
        </c:ser>
        <c:ser>
          <c:idx val="1"/>
          <c:order val="1"/>
          <c:tx>
            <c:strRef>
              <c:f>dp_projection!$H$16</c:f>
              <c:strCache>
                <c:ptCount val="1"/>
                <c:pt idx="0">
                  <c:v>Average DP</c:v>
                </c:pt>
              </c:strCache>
            </c:strRef>
          </c:tx>
          <c:spPr>
            <a:solidFill>
              <a:srgbClr val="7D2AE9"/>
            </a:solidFill>
            <a:ln>
              <a:noFill/>
            </a:ln>
            <a:effectLst/>
          </c:spPr>
          <c:invertIfNegative val="0"/>
          <c:cat>
            <c:strRef>
              <c:f>dp_projection!$I$14:$K$14</c:f>
              <c:strCache>
                <c:ptCount val="3"/>
                <c:pt idx="0">
                  <c:v>Lowest MAU</c:v>
                </c:pt>
                <c:pt idx="1">
                  <c:v>Average MAU</c:v>
                </c:pt>
                <c:pt idx="2">
                  <c:v>Most MAU</c:v>
                </c:pt>
              </c:strCache>
            </c:strRef>
          </c:cat>
          <c:val>
            <c:numRef>
              <c:f>dp_projection!$I$16:$K$16</c:f>
              <c:numCache>
                <c:formatCode>_(* #,##0_);_(* \(#,##0\);_(* "-"??_);_(@_)</c:formatCode>
                <c:ptCount val="3"/>
                <c:pt idx="0">
                  <c:v>237.3761627746043</c:v>
                </c:pt>
                <c:pt idx="1">
                  <c:v>294.39139604992999</c:v>
                </c:pt>
                <c:pt idx="2">
                  <c:v>351.40662746265474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7-3645-97FE-87A9B6042668}"/>
            </c:ext>
          </c:extLst>
        </c:ser>
        <c:ser>
          <c:idx val="2"/>
          <c:order val="2"/>
          <c:tx>
            <c:strRef>
              <c:f>dp_projection!$H$17</c:f>
              <c:strCache>
                <c:ptCount val="1"/>
                <c:pt idx="0">
                  <c:v>Most DP</c:v>
                </c:pt>
              </c:strCache>
            </c:strRef>
          </c:tx>
          <c:spPr>
            <a:solidFill>
              <a:srgbClr val="00C4CC"/>
            </a:solidFill>
            <a:ln>
              <a:noFill/>
            </a:ln>
            <a:effectLst/>
          </c:spPr>
          <c:invertIfNegative val="0"/>
          <c:cat>
            <c:strRef>
              <c:f>dp_projection!$I$14:$K$14</c:f>
              <c:strCache>
                <c:ptCount val="3"/>
                <c:pt idx="0">
                  <c:v>Lowest MAU</c:v>
                </c:pt>
                <c:pt idx="1">
                  <c:v>Average MAU</c:v>
                </c:pt>
                <c:pt idx="2">
                  <c:v>Most MAU</c:v>
                </c:pt>
              </c:strCache>
            </c:strRef>
          </c:cat>
          <c:val>
            <c:numRef>
              <c:f>dp_projection!$I$17:$K$17</c:f>
              <c:numCache>
                <c:formatCode>_(* #,##0_);_(* \(#,##0\);_(* "-"??_);_(@_)</c:formatCode>
                <c:ptCount val="3"/>
                <c:pt idx="0">
                  <c:v>349.62839268408845</c:v>
                </c:pt>
                <c:pt idx="1">
                  <c:v>433.60541942324147</c:v>
                </c:pt>
                <c:pt idx="2">
                  <c:v>517.58244341899263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7-3645-97FE-87A9B604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499487"/>
        <c:axId val="2099137007"/>
      </c:barChart>
      <c:catAx>
        <c:axId val="206149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37007"/>
        <c:crosses val="autoZero"/>
        <c:auto val="1"/>
        <c:lblAlgn val="ctr"/>
        <c:lblOffset val="100"/>
        <c:noMultiLvlLbl val="0"/>
      </c:catAx>
      <c:valAx>
        <c:axId val="2099137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Projected Data Consumption</a:t>
                </a:r>
                <a:r>
                  <a:rPr lang="en-GB" baseline="0"/>
                  <a:t> (Billions)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686165305403462E-3"/>
              <c:y val="0.30430054117357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Projected</a:t>
            </a:r>
            <a:r>
              <a:rPr lang="en-GB" baseline="0"/>
              <a:t> Email Volume (Billions)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860387643852213E-2"/>
          <c:y val="9.1731250802088327E-2"/>
          <c:w val="0.88528240460327079"/>
          <c:h val="0.788941325761756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email_projection!$H$15</c:f>
              <c:strCache>
                <c:ptCount val="1"/>
                <c:pt idx="0">
                  <c:v>Lowest Sends</c:v>
                </c:pt>
              </c:strCache>
            </c:strRef>
          </c:tx>
          <c:spPr>
            <a:solidFill>
              <a:srgbClr val="F7B737"/>
            </a:solidFill>
            <a:ln>
              <a:noFill/>
            </a:ln>
            <a:effectLst/>
          </c:spPr>
          <c:invertIfNegative val="0"/>
          <c:cat>
            <c:strRef>
              <c:f>email_projection!$I$14:$K$14</c:f>
              <c:strCache>
                <c:ptCount val="3"/>
                <c:pt idx="0">
                  <c:v>Lowest MAU</c:v>
                </c:pt>
                <c:pt idx="1">
                  <c:v>Average MAU</c:v>
                </c:pt>
                <c:pt idx="2">
                  <c:v>Most MAU</c:v>
                </c:pt>
              </c:strCache>
            </c:strRef>
          </c:cat>
          <c:val>
            <c:numRef>
              <c:f>email_projection!$I$15:$K$15</c:f>
              <c:numCache>
                <c:formatCode>_(* #,##0.00_);_(* \(#,##0.00\);_(* "-"??_);_(@_)</c:formatCode>
                <c:ptCount val="3"/>
                <c:pt idx="0">
                  <c:v>2.6746286110499904</c:v>
                </c:pt>
                <c:pt idx="1">
                  <c:v>3.3170459978735933</c:v>
                </c:pt>
                <c:pt idx="2">
                  <c:v>3.9594633637103978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044F-A42D-8B4275E05AE1}"/>
            </c:ext>
          </c:extLst>
        </c:ser>
        <c:ser>
          <c:idx val="1"/>
          <c:order val="1"/>
          <c:tx>
            <c:strRef>
              <c:f>email_projection!$H$16</c:f>
              <c:strCache>
                <c:ptCount val="1"/>
                <c:pt idx="0">
                  <c:v>Average Send</c:v>
                </c:pt>
              </c:strCache>
            </c:strRef>
          </c:tx>
          <c:spPr>
            <a:solidFill>
              <a:srgbClr val="7D2AE9"/>
            </a:solidFill>
            <a:ln>
              <a:noFill/>
            </a:ln>
            <a:effectLst/>
          </c:spPr>
          <c:invertIfNegative val="0"/>
          <c:cat>
            <c:strRef>
              <c:f>email_projection!$I$14:$K$14</c:f>
              <c:strCache>
                <c:ptCount val="3"/>
                <c:pt idx="0">
                  <c:v>Lowest MAU</c:v>
                </c:pt>
                <c:pt idx="1">
                  <c:v>Average MAU</c:v>
                </c:pt>
                <c:pt idx="2">
                  <c:v>Most MAU</c:v>
                </c:pt>
              </c:strCache>
            </c:strRef>
          </c:cat>
          <c:val>
            <c:numRef>
              <c:f>email_projection!$I$16:$K$16</c:f>
              <c:numCache>
                <c:formatCode>_(* #,##0.00_);_(* \(#,##0.00\);_(* "-"??_);_(@_)</c:formatCode>
                <c:ptCount val="3"/>
                <c:pt idx="0">
                  <c:v>5.8648059337937077</c:v>
                </c:pt>
                <c:pt idx="1">
                  <c:v>7.2734700326706845</c:v>
                </c:pt>
                <c:pt idx="2">
                  <c:v>8.6821340855287481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0-044F-A42D-8B4275E05AE1}"/>
            </c:ext>
          </c:extLst>
        </c:ser>
        <c:ser>
          <c:idx val="2"/>
          <c:order val="2"/>
          <c:tx>
            <c:strRef>
              <c:f>email_projection!$H$17</c:f>
              <c:strCache>
                <c:ptCount val="1"/>
                <c:pt idx="0">
                  <c:v>Most Sends</c:v>
                </c:pt>
              </c:strCache>
            </c:strRef>
          </c:tx>
          <c:spPr>
            <a:solidFill>
              <a:srgbClr val="00C4CC"/>
            </a:solidFill>
            <a:ln>
              <a:noFill/>
            </a:ln>
            <a:effectLst/>
          </c:spPr>
          <c:invertIfNegative val="0"/>
          <c:cat>
            <c:strRef>
              <c:f>email_projection!$I$14:$K$14</c:f>
              <c:strCache>
                <c:ptCount val="3"/>
                <c:pt idx="0">
                  <c:v>Lowest MAU</c:v>
                </c:pt>
                <c:pt idx="1">
                  <c:v>Average MAU</c:v>
                </c:pt>
                <c:pt idx="2">
                  <c:v>Most MAU</c:v>
                </c:pt>
              </c:strCache>
            </c:strRef>
          </c:cat>
          <c:val>
            <c:numRef>
              <c:f>email_projection!$I$17:$K$17</c:f>
              <c:numCache>
                <c:formatCode>_(* #,##0.00_);_(* \(#,##0.00\);_(* "-"??_);_(@_)</c:formatCode>
                <c:ptCount val="3"/>
                <c:pt idx="0">
                  <c:v>8.5552044274925638</c:v>
                </c:pt>
                <c:pt idx="1">
                  <c:v>10.610073671523383</c:v>
                </c:pt>
                <c:pt idx="2">
                  <c:v>12.664942848424745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0-044F-A42D-8B4275E05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499487"/>
        <c:axId val="2099137007"/>
      </c:barChart>
      <c:catAx>
        <c:axId val="206149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37007"/>
        <c:crosses val="autoZero"/>
        <c:auto val="1"/>
        <c:lblAlgn val="ctr"/>
        <c:lblOffset val="100"/>
        <c:noMultiLvlLbl val="0"/>
      </c:catAx>
      <c:valAx>
        <c:axId val="20991370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Projected Data Consumption</a:t>
                </a:r>
                <a:r>
                  <a:rPr lang="en-GB" baseline="0"/>
                  <a:t> (Billions)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686165305403462E-3"/>
              <c:y val="0.30430054117357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1049867</xdr:colOff>
      <xdr:row>30</xdr:row>
      <xdr:rowOff>127000</xdr:rowOff>
    </xdr:from>
    <xdr:to>
      <xdr:col>12</xdr:col>
      <xdr:colOff>50800</xdr:colOff>
      <xdr:row>59</xdr:row>
      <xdr:rowOff>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73AC48-E1A5-7242-90F3-79400933F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1227667</xdr:colOff>
      <xdr:row>22</xdr:row>
      <xdr:rowOff>67733</xdr:rowOff>
    </xdr:from>
    <xdr:to>
      <xdr:col>11</xdr:col>
      <xdr:colOff>482600</xdr:colOff>
      <xdr:row>50</xdr:row>
      <xdr:rowOff>118535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429A8-89BF-E04D-8CC2-CDE12EB11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C18D-8F4B-4144-B14E-8F6A8B855AF4}">
  <dimension ref="A1:G29"/>
  <sheetViews>
    <sheetView workbookViewId="0">
      <selection activeCell="F13" sqref="F13"/>
    </sheetView>
  </sheetViews>
  <sheetFormatPr baseColWidth="10" defaultRowHeight="16"/>
  <cols>
    <col min="2" max="2" width="14" bestFit="1" customWidth="1"/>
    <col min="3" max="3" width="22.6640625" bestFit="1" customWidth="1"/>
    <col min="4" max="4" width="20" bestFit="1" customWidth="1"/>
    <col min="5" max="5" width="22.6640625" bestFit="1" customWidth="1"/>
    <col min="6" max="6" width="20.6640625" bestFit="1" customWidth="1"/>
    <col min="7" max="7" width="14" style="6" bestFit="1" customWidth="1"/>
    <col min="8" max="8" width="13.6640625" bestFit="1" customWidth="1"/>
  </cols>
  <sheetData>
    <row r="1" spans="1:7">
      <c r="A1" s="1" t="s">
        <v>0</v>
      </c>
      <c r="B1" s="2" t="s">
        <v>4</v>
      </c>
      <c r="C1" s="10" t="s">
        <v>2</v>
      </c>
      <c r="D1" s="2" t="s">
        <v>1</v>
      </c>
      <c r="E1" s="11" t="s">
        <v>25</v>
      </c>
      <c r="F1" s="2" t="s">
        <v>26</v>
      </c>
      <c r="G1" s="2"/>
    </row>
    <row r="2" spans="1:7">
      <c r="A2" s="7">
        <v>44197</v>
      </c>
      <c r="B2" s="6">
        <v>43345100</v>
      </c>
      <c r="C2" s="4">
        <v>14864127882</v>
      </c>
      <c r="D2" s="9">
        <f>C2/B2</f>
        <v>342.92521835224744</v>
      </c>
      <c r="E2" s="6">
        <v>351700000</v>
      </c>
      <c r="F2">
        <f>E2/B2</f>
        <v>8.1139505964918754</v>
      </c>
      <c r="G2"/>
    </row>
    <row r="3" spans="1:7">
      <c r="A3" s="7">
        <v>44228</v>
      </c>
      <c r="B3" s="6">
        <v>48372820</v>
      </c>
      <c r="C3" s="4">
        <v>15470144788</v>
      </c>
      <c r="D3" s="9">
        <f t="shared" ref="D3:D9" si="0">C3/B3</f>
        <v>319.81068682785087</v>
      </c>
      <c r="E3" s="6">
        <v>371300000</v>
      </c>
      <c r="F3">
        <f t="shared" ref="F3:F9" si="1">E3/B3</f>
        <v>7.6757981031496616</v>
      </c>
      <c r="G3"/>
    </row>
    <row r="4" spans="1:7">
      <c r="A4" s="7">
        <v>44256</v>
      </c>
      <c r="B4" s="6">
        <v>53746900</v>
      </c>
      <c r="C4" s="4">
        <v>12876009580</v>
      </c>
      <c r="D4" s="9">
        <f t="shared" si="0"/>
        <v>239.56748351997976</v>
      </c>
      <c r="E4" s="6">
        <v>451000000</v>
      </c>
      <c r="F4">
        <f t="shared" si="1"/>
        <v>8.3911816309405758</v>
      </c>
      <c r="G4"/>
    </row>
    <row r="5" spans="1:7">
      <c r="A5" s="7">
        <v>44287</v>
      </c>
      <c r="B5" s="6">
        <v>56203230</v>
      </c>
      <c r="C5" s="4">
        <v>11322985926</v>
      </c>
      <c r="D5" s="9">
        <f t="shared" si="0"/>
        <v>201.46503903779197</v>
      </c>
      <c r="E5" s="6">
        <v>406800000</v>
      </c>
      <c r="F5">
        <f t="shared" si="1"/>
        <v>7.2380181708417828</v>
      </c>
      <c r="G5"/>
    </row>
    <row r="6" spans="1:7">
      <c r="A6" s="7">
        <v>44317</v>
      </c>
      <c r="B6" s="6">
        <v>59128300</v>
      </c>
      <c r="C6" s="4">
        <v>14591532497</v>
      </c>
      <c r="D6" s="9">
        <f t="shared" si="0"/>
        <v>246.77747368011595</v>
      </c>
      <c r="E6" s="6">
        <v>305000000</v>
      </c>
      <c r="F6">
        <f t="shared" si="1"/>
        <v>5.1582744641736697</v>
      </c>
      <c r="G6"/>
    </row>
    <row r="7" spans="1:7">
      <c r="A7" s="7">
        <v>44348</v>
      </c>
      <c r="B7" s="6">
        <v>59520140</v>
      </c>
      <c r="C7" s="4">
        <v>12233259057</v>
      </c>
      <c r="D7" s="9">
        <f t="shared" si="0"/>
        <v>205.53142275875024</v>
      </c>
      <c r="E7" s="6">
        <v>228500000</v>
      </c>
      <c r="F7">
        <f t="shared" si="1"/>
        <v>3.8390366689325663</v>
      </c>
      <c r="G7"/>
    </row>
    <row r="8" spans="1:7">
      <c r="A8" s="7">
        <v>44378</v>
      </c>
      <c r="B8" s="6">
        <v>56263940</v>
      </c>
      <c r="C8" s="4">
        <v>8405824892</v>
      </c>
      <c r="D8" s="9">
        <f t="shared" si="0"/>
        <v>149.39986236299839</v>
      </c>
      <c r="E8" s="6">
        <v>147600000</v>
      </c>
      <c r="F8">
        <f t="shared" si="1"/>
        <v>2.6233498756041613</v>
      </c>
      <c r="G8"/>
    </row>
    <row r="9" spans="1:7">
      <c r="A9" s="7">
        <v>44409</v>
      </c>
      <c r="B9" s="6">
        <v>56288310</v>
      </c>
      <c r="C9" s="4">
        <v>8844231629</v>
      </c>
      <c r="D9" s="9">
        <f t="shared" si="0"/>
        <v>157.12377275139366</v>
      </c>
      <c r="E9" s="6">
        <v>167700000</v>
      </c>
      <c r="F9">
        <f t="shared" si="1"/>
        <v>2.9793042285334201</v>
      </c>
      <c r="G9"/>
    </row>
    <row r="10" spans="1:7">
      <c r="A10" s="7"/>
      <c r="B10" s="8"/>
      <c r="C10" s="8"/>
      <c r="D10" s="3"/>
    </row>
    <row r="11" spans="1:7">
      <c r="A11" s="7"/>
      <c r="B11" s="8"/>
      <c r="C11" s="8"/>
      <c r="D11" s="3"/>
    </row>
    <row r="12" spans="1:7">
      <c r="A12" s="7"/>
      <c r="B12" s="8"/>
      <c r="C12" s="8"/>
      <c r="D12" s="3"/>
    </row>
    <row r="13" spans="1:7">
      <c r="A13" s="7"/>
      <c r="B13" s="8"/>
      <c r="C13" s="8"/>
      <c r="D13" s="3"/>
    </row>
    <row r="14" spans="1:7">
      <c r="A14" s="7"/>
      <c r="B14" s="8"/>
      <c r="C14" s="8"/>
      <c r="D14" s="3"/>
    </row>
    <row r="15" spans="1:7">
      <c r="A15" s="7"/>
      <c r="B15" s="8"/>
      <c r="C15" s="8"/>
      <c r="D15" s="3"/>
    </row>
    <row r="16" spans="1:7">
      <c r="A16" s="7"/>
      <c r="B16" s="8"/>
      <c r="C16" s="8"/>
      <c r="D16" s="3"/>
    </row>
    <row r="17" spans="1:6">
      <c r="A17" s="7"/>
      <c r="B17" s="8"/>
      <c r="C17" s="8"/>
      <c r="D17" s="3"/>
    </row>
    <row r="18" spans="1:6">
      <c r="A18" s="7"/>
      <c r="B18" s="8"/>
      <c r="C18" s="8"/>
      <c r="D18" s="3"/>
    </row>
    <row r="19" spans="1:6">
      <c r="A19" s="7"/>
      <c r="B19" s="8"/>
      <c r="C19" s="8"/>
      <c r="D19" s="3"/>
    </row>
    <row r="20" spans="1:6">
      <c r="A20" s="7"/>
      <c r="B20" s="8"/>
      <c r="C20" s="8"/>
      <c r="D20" s="3"/>
    </row>
    <row r="21" spans="1:6">
      <c r="A21" s="7"/>
      <c r="B21" s="8"/>
      <c r="C21" s="8"/>
      <c r="D21" s="3"/>
    </row>
    <row r="22" spans="1:6">
      <c r="A22" s="7"/>
      <c r="B22" s="8"/>
      <c r="C22" s="8"/>
      <c r="D22" s="3"/>
    </row>
    <row r="23" spans="1:6">
      <c r="A23" s="7"/>
      <c r="B23" s="8"/>
      <c r="C23" s="8"/>
      <c r="D23" s="3"/>
    </row>
    <row r="24" spans="1:6">
      <c r="A24" s="7"/>
      <c r="B24" s="8"/>
      <c r="C24" s="8"/>
      <c r="D24" s="3"/>
    </row>
    <row r="25" spans="1:6">
      <c r="A25" s="7"/>
      <c r="B25" s="8"/>
      <c r="C25" s="8"/>
      <c r="D25" s="3"/>
    </row>
    <row r="26" spans="1:6">
      <c r="F26" s="5"/>
    </row>
    <row r="27" spans="1:6">
      <c r="F27" s="5"/>
    </row>
    <row r="28" spans="1:6">
      <c r="F28" s="5"/>
    </row>
    <row r="29" spans="1:6">
      <c r="F29" s="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3B20-FFC2-464B-B9B7-659AA3DAE6AF}">
  <dimension ref="A1:L50"/>
  <sheetViews>
    <sheetView zoomScale="150" zoomScaleNormal="150" workbookViewId="0">
      <selection activeCell="I15" sqref="I15"/>
    </sheetView>
  </sheetViews>
  <sheetFormatPr baseColWidth="10" defaultRowHeight="14"/>
  <cols>
    <col min="1" max="1" width="11" style="13" bestFit="1" customWidth="1"/>
    <col min="2" max="2" width="16.5" style="13" bestFit="1" customWidth="1"/>
    <col min="3" max="3" width="11.1640625" style="13" bestFit="1" customWidth="1"/>
    <col min="4" max="4" width="17.6640625" style="13" bestFit="1" customWidth="1"/>
    <col min="5" max="5" width="21.83203125" style="13" bestFit="1" customWidth="1"/>
    <col min="6" max="6" width="22" style="13" bestFit="1" customWidth="1"/>
    <col min="7" max="7" width="18.6640625" style="13" bestFit="1" customWidth="1"/>
    <col min="8" max="8" width="18.5" style="13" bestFit="1" customWidth="1"/>
    <col min="9" max="9" width="22" style="13" bestFit="1" customWidth="1"/>
    <col min="10" max="10" width="18.6640625" style="13" bestFit="1" customWidth="1"/>
    <col min="11" max="11" width="18.5" style="13" bestFit="1" customWidth="1"/>
    <col min="12" max="12" width="22" style="13" bestFit="1" customWidth="1"/>
    <col min="13" max="16384" width="10.83203125" style="13"/>
  </cols>
  <sheetData>
    <row r="1" spans="1:12" ht="15" thickTop="1">
      <c r="D1" s="30" t="s">
        <v>22</v>
      </c>
      <c r="E1" s="30"/>
      <c r="F1" s="30"/>
    </row>
    <row r="2" spans="1:12" ht="18" customHeight="1">
      <c r="A2" s="22" t="s">
        <v>7</v>
      </c>
      <c r="B2" s="23" t="s">
        <v>21</v>
      </c>
      <c r="C2" s="23" t="s">
        <v>8</v>
      </c>
      <c r="D2" s="27" t="s">
        <v>5</v>
      </c>
      <c r="E2" s="27" t="s">
        <v>3</v>
      </c>
      <c r="F2" s="27" t="s">
        <v>6</v>
      </c>
      <c r="H2" s="32" t="s">
        <v>9</v>
      </c>
      <c r="I2" s="32"/>
    </row>
    <row r="3" spans="1:12" ht="16" customHeight="1">
      <c r="A3" s="24">
        <v>44440</v>
      </c>
      <c r="B3" s="23" t="s">
        <v>15</v>
      </c>
      <c r="C3" s="25">
        <v>67024293</v>
      </c>
      <c r="D3" s="28">
        <f t="shared" ref="D3:F22" si="0">$C3*VLOOKUP(D$2,$H$8:$I$10,2,FALSE)</f>
        <v>10013420149.177277</v>
      </c>
      <c r="E3" s="28">
        <f t="shared" si="0"/>
        <v>15604939054.701208</v>
      </c>
      <c r="F3" s="28">
        <f t="shared" si="0"/>
        <v>22984320311.930008</v>
      </c>
      <c r="H3" s="15" t="s">
        <v>10</v>
      </c>
      <c r="I3" s="12">
        <v>44470</v>
      </c>
      <c r="K3" s="34" t="s">
        <v>24</v>
      </c>
      <c r="L3" s="35"/>
    </row>
    <row r="4" spans="1:12">
      <c r="A4" s="24">
        <v>44470</v>
      </c>
      <c r="B4" s="23" t="s">
        <v>15</v>
      </c>
      <c r="C4" s="25">
        <v>69964462</v>
      </c>
      <c r="D4" s="28">
        <f t="shared" si="0"/>
        <v>10452680993.101231</v>
      </c>
      <c r="E4" s="28">
        <f t="shared" si="0"/>
        <v>16289484254.685963</v>
      </c>
      <c r="F4" s="28">
        <f t="shared" si="0"/>
        <v>23992578408.24752</v>
      </c>
      <c r="H4" s="15" t="s">
        <v>11</v>
      </c>
      <c r="I4" s="12">
        <v>44805</v>
      </c>
      <c r="K4" s="27" t="s">
        <v>15</v>
      </c>
      <c r="L4" s="28">
        <f>_xlfn.MAXIFS($C:$C,$B:$B,$K4)</f>
        <v>116794244</v>
      </c>
    </row>
    <row r="5" spans="1:12">
      <c r="A5" s="24">
        <v>44501</v>
      </c>
      <c r="B5" s="23" t="s">
        <v>15</v>
      </c>
      <c r="C5" s="25">
        <v>75076632</v>
      </c>
      <c r="D5" s="28">
        <f t="shared" si="0"/>
        <v>11216438487.47748</v>
      </c>
      <c r="E5" s="28">
        <f t="shared" si="0"/>
        <v>17479725847.943378</v>
      </c>
      <c r="F5" s="28">
        <f t="shared" si="0"/>
        <v>25745670421.751328</v>
      </c>
      <c r="H5" s="15" t="s">
        <v>12</v>
      </c>
      <c r="I5" s="20" t="str">
        <f>DATEDIF(I3,I4,"M")+1&amp;" months"</f>
        <v>12 months</v>
      </c>
      <c r="K5" s="27" t="s">
        <v>16</v>
      </c>
      <c r="L5" s="28">
        <f>_xlfn.MAXIFS($C:$C,$B:$B,$K5)</f>
        <v>176006306</v>
      </c>
    </row>
    <row r="6" spans="1:12">
      <c r="A6" s="24">
        <v>44531</v>
      </c>
      <c r="B6" s="23" t="s">
        <v>15</v>
      </c>
      <c r="C6" s="25">
        <v>70788204</v>
      </c>
      <c r="D6" s="28">
        <f t="shared" si="0"/>
        <v>10575747934.523851</v>
      </c>
      <c r="E6" s="28">
        <f t="shared" si="0"/>
        <v>16481272084.612013</v>
      </c>
      <c r="F6" s="28">
        <f t="shared" si="0"/>
        <v>24275060313.463436</v>
      </c>
      <c r="K6" s="27" t="s">
        <v>17</v>
      </c>
      <c r="L6" s="28">
        <f>_xlfn.MAXIFS($C:$C,$B:$B,$K6)</f>
        <v>235218367</v>
      </c>
    </row>
    <row r="7" spans="1:12">
      <c r="A7" s="24">
        <v>44562</v>
      </c>
      <c r="B7" s="23" t="s">
        <v>15</v>
      </c>
      <c r="C7" s="25">
        <v>73008203</v>
      </c>
      <c r="D7" s="28">
        <f t="shared" si="0"/>
        <v>10907415479.569847</v>
      </c>
      <c r="E7" s="28">
        <f t="shared" si="0"/>
        <v>16998143617.990181</v>
      </c>
      <c r="F7" s="28">
        <f t="shared" si="0"/>
        <v>25036353955.280209</v>
      </c>
      <c r="H7" s="29" t="s">
        <v>23</v>
      </c>
      <c r="I7" s="29"/>
    </row>
    <row r="8" spans="1:12">
      <c r="A8" s="24">
        <v>44593</v>
      </c>
      <c r="B8" s="23" t="s">
        <v>15</v>
      </c>
      <c r="C8" s="25">
        <v>81554985</v>
      </c>
      <c r="D8" s="28">
        <f t="shared" si="0"/>
        <v>12184303534.016397</v>
      </c>
      <c r="E8" s="28">
        <f t="shared" si="0"/>
        <v>18988049161.9967</v>
      </c>
      <c r="F8" s="28">
        <f t="shared" si="0"/>
        <v>27967261038.839264</v>
      </c>
      <c r="H8" s="16" t="s">
        <v>5</v>
      </c>
      <c r="I8" s="17">
        <f>MIN(historical!D:D)</f>
        <v>149.39986236299839</v>
      </c>
    </row>
    <row r="9" spans="1:12">
      <c r="A9" s="24">
        <v>44621</v>
      </c>
      <c r="B9" s="23" t="s">
        <v>15</v>
      </c>
      <c r="C9" s="25">
        <v>87498756</v>
      </c>
      <c r="D9" s="28">
        <f t="shared" si="0"/>
        <v>13072302103.33358</v>
      </c>
      <c r="E9" s="28">
        <f t="shared" si="0"/>
        <v>20371908357.797546</v>
      </c>
      <c r="F9" s="28">
        <f t="shared" si="0"/>
        <v>30005530006.850021</v>
      </c>
      <c r="H9" s="16" t="s">
        <v>3</v>
      </c>
      <c r="I9" s="17">
        <f>AVERAGE(historical!D:D)</f>
        <v>232.82511991139106</v>
      </c>
    </row>
    <row r="10" spans="1:12">
      <c r="A10" s="24">
        <v>44652</v>
      </c>
      <c r="B10" s="23" t="s">
        <v>15</v>
      </c>
      <c r="C10" s="25">
        <v>89621427</v>
      </c>
      <c r="D10" s="28">
        <f t="shared" si="0"/>
        <v>13389428858.575508</v>
      </c>
      <c r="E10" s="28">
        <f t="shared" si="0"/>
        <v>20866119487.90498</v>
      </c>
      <c r="F10" s="28">
        <f t="shared" si="0"/>
        <v>30733447423.015003</v>
      </c>
      <c r="H10" s="16" t="s">
        <v>6</v>
      </c>
      <c r="I10" s="17">
        <f>MAX(historical!D:D)</f>
        <v>342.92521835224744</v>
      </c>
    </row>
    <row r="11" spans="1:12">
      <c r="A11" s="24">
        <v>44682</v>
      </c>
      <c r="B11" s="23" t="s">
        <v>15</v>
      </c>
      <c r="C11" s="25">
        <v>95119809</v>
      </c>
      <c r="D11" s="28">
        <f t="shared" si="0"/>
        <v>14210886372.594696</v>
      </c>
      <c r="E11" s="28">
        <f t="shared" si="0"/>
        <v>22146280936.373615</v>
      </c>
      <c r="F11" s="28">
        <f t="shared" si="0"/>
        <v>32618981270.94907</v>
      </c>
    </row>
    <row r="12" spans="1:12">
      <c r="A12" s="24">
        <v>44713</v>
      </c>
      <c r="B12" s="23" t="s">
        <v>15</v>
      </c>
      <c r="C12" s="25">
        <v>91241654</v>
      </c>
      <c r="D12" s="28">
        <f t="shared" si="0"/>
        <v>13631490549.372322</v>
      </c>
      <c r="E12" s="28">
        <f t="shared" si="0"/>
        <v>21243349033.463654</v>
      </c>
      <c r="F12" s="28">
        <f t="shared" si="0"/>
        <v>31289064120.77021</v>
      </c>
      <c r="H12" s="33" t="s">
        <v>14</v>
      </c>
      <c r="I12" s="33"/>
      <c r="J12" s="33"/>
      <c r="K12" s="33"/>
    </row>
    <row r="13" spans="1:12">
      <c r="A13" s="24">
        <v>44743</v>
      </c>
      <c r="B13" s="23" t="s">
        <v>15</v>
      </c>
      <c r="C13" s="25">
        <v>85837616</v>
      </c>
      <c r="D13" s="28">
        <f t="shared" si="0"/>
        <v>12824128015.967909</v>
      </c>
      <c r="E13" s="28">
        <f t="shared" si="0"/>
        <v>19985153238.107941</v>
      </c>
      <c r="F13" s="28">
        <f t="shared" si="0"/>
        <v>29435883209.636368</v>
      </c>
      <c r="I13" s="31" t="s">
        <v>8</v>
      </c>
      <c r="J13" s="31"/>
      <c r="K13" s="31"/>
    </row>
    <row r="14" spans="1:12">
      <c r="A14" s="24">
        <v>44774</v>
      </c>
      <c r="B14" s="23" t="s">
        <v>15</v>
      </c>
      <c r="C14" s="25">
        <v>94934360</v>
      </c>
      <c r="D14" s="28">
        <f t="shared" si="0"/>
        <v>14183180317.519341</v>
      </c>
      <c r="E14" s="28">
        <f t="shared" si="0"/>
        <v>22103103750.711166</v>
      </c>
      <c r="F14" s="28">
        <f t="shared" si="0"/>
        <v>32555386132.130867</v>
      </c>
      <c r="H14" s="21"/>
      <c r="I14" s="21" t="s">
        <v>15</v>
      </c>
      <c r="J14" s="21" t="s">
        <v>16</v>
      </c>
      <c r="K14" s="21" t="s">
        <v>17</v>
      </c>
      <c r="L14" s="21"/>
    </row>
    <row r="15" spans="1:12">
      <c r="A15" s="24">
        <v>44805</v>
      </c>
      <c r="B15" s="23" t="s">
        <v>15</v>
      </c>
      <c r="C15" s="25">
        <v>104900936</v>
      </c>
      <c r="D15" s="28">
        <f t="shared" si="0"/>
        <v>15672185400.149702</v>
      </c>
      <c r="E15" s="28">
        <f t="shared" si="0"/>
        <v>24423573003.017159</v>
      </c>
      <c r="F15" s="28">
        <f t="shared" si="0"/>
        <v>35973176383.155136</v>
      </c>
      <c r="H15" s="21" t="s">
        <v>18</v>
      </c>
      <c r="I15" s="18">
        <f>SUMIFS($D:$D,$B:$B,I$14,$A:$A,"&gt;="&amp;$I$3,$A:$A,"&lt;="&amp;$I$4)/1000000000</f>
        <v>152.32018804620185</v>
      </c>
      <c r="J15" s="18">
        <f t="shared" ref="J15:K15" si="1">SUMIFS($D:$D,$B:$B,J$14,$A:$A,"&gt;="&amp;$I$3,$A:$A,"&lt;="&amp;$I$4)/1000000000</f>
        <v>188.90587951785119</v>
      </c>
      <c r="K15" s="18">
        <f t="shared" si="1"/>
        <v>225.49156979430157</v>
      </c>
      <c r="L15" s="18"/>
    </row>
    <row r="16" spans="1:12">
      <c r="A16" s="24">
        <v>44835</v>
      </c>
      <c r="B16" s="23" t="s">
        <v>15</v>
      </c>
      <c r="C16" s="25">
        <v>109845036</v>
      </c>
      <c r="D16" s="28">
        <f t="shared" si="0"/>
        <v>16410833259.658604</v>
      </c>
      <c r="E16" s="28">
        <f t="shared" si="0"/>
        <v>25574683678.371067</v>
      </c>
      <c r="F16" s="28">
        <f t="shared" si="0"/>
        <v>37668632955.21048</v>
      </c>
      <c r="H16" s="21" t="s">
        <v>19</v>
      </c>
      <c r="I16" s="14">
        <f>SUMIFS($E:$E,$B:$B,I$14,$A:$A,"&gt;="&amp;$I$3,$A:$A,"&lt;="&amp;$I$4)/1000000000</f>
        <v>237.3761627746043</v>
      </c>
      <c r="J16" s="14">
        <f t="shared" ref="J16:K16" si="2">SUMIFS($E:$E,$B:$B,J$14,$A:$A,"&gt;="&amp;$I$3,$A:$A,"&lt;="&amp;$I$4)/1000000000</f>
        <v>294.39139604992999</v>
      </c>
      <c r="K16" s="14">
        <f t="shared" si="2"/>
        <v>351.40662746265474</v>
      </c>
      <c r="L16" s="18"/>
    </row>
    <row r="17" spans="1:12">
      <c r="A17" s="24">
        <v>44866</v>
      </c>
      <c r="B17" s="23" t="s">
        <v>15</v>
      </c>
      <c r="C17" s="25">
        <v>116794244</v>
      </c>
      <c r="D17" s="28">
        <f t="shared" si="0"/>
        <v>17449043978.39045</v>
      </c>
      <c r="E17" s="28">
        <f t="shared" si="0"/>
        <v>27192633864.260265</v>
      </c>
      <c r="F17" s="28">
        <f t="shared" si="0"/>
        <v>40051691625.985664</v>
      </c>
      <c r="H17" s="21" t="s">
        <v>20</v>
      </c>
      <c r="I17" s="14">
        <f>SUMIFS($F:$F,$B:$B,I$14,$A:$A,"&gt;="&amp;$I$3,$A:$A,"&lt;="&amp;$I$4)/1000000000</f>
        <v>349.62839268408845</v>
      </c>
      <c r="J17" s="14">
        <f t="shared" ref="J17:K17" si="3">SUMIFS($F:$F,$B:$B,J$14,$A:$A,"&gt;="&amp;$I$3,$A:$A,"&lt;="&amp;$I$4)/1000000000</f>
        <v>433.60541942324147</v>
      </c>
      <c r="K17" s="14">
        <f t="shared" si="3"/>
        <v>517.58244341899263</v>
      </c>
      <c r="L17" s="18"/>
    </row>
    <row r="18" spans="1:12">
      <c r="A18" s="24">
        <v>44896</v>
      </c>
      <c r="B18" s="23" t="s">
        <v>15</v>
      </c>
      <c r="C18" s="25">
        <v>109080516</v>
      </c>
      <c r="D18" s="28">
        <f t="shared" si="0"/>
        <v>16296614076.884844</v>
      </c>
      <c r="E18" s="28">
        <f t="shared" si="0"/>
        <v>25396684217.696411</v>
      </c>
      <c r="F18" s="28">
        <f t="shared" si="0"/>
        <v>37406459767.275818</v>
      </c>
    </row>
    <row r="19" spans="1:12">
      <c r="A19" s="24">
        <v>44440</v>
      </c>
      <c r="B19" s="23" t="s">
        <v>16</v>
      </c>
      <c r="C19" s="26">
        <v>68917005</v>
      </c>
      <c r="D19" s="28">
        <f t="shared" si="0"/>
        <v>10296191061.470072</v>
      </c>
      <c r="E19" s="28">
        <f t="shared" si="0"/>
        <v>16045609953.058937</v>
      </c>
      <c r="F19" s="28">
        <f t="shared" si="0"/>
        <v>23633378987.80793</v>
      </c>
    </row>
    <row r="20" spans="1:12">
      <c r="A20" s="24">
        <v>44470</v>
      </c>
      <c r="B20" s="23" t="s">
        <v>16</v>
      </c>
      <c r="C20" s="26">
        <v>73737462</v>
      </c>
      <c r="D20" s="28">
        <f t="shared" si="0"/>
        <v>11016366673.796824</v>
      </c>
      <c r="E20" s="28">
        <f t="shared" si="0"/>
        <v>17167933432.111641</v>
      </c>
      <c r="F20" s="28">
        <f t="shared" si="0"/>
        <v>25286435257.090549</v>
      </c>
      <c r="H20" s="33" t="s">
        <v>13</v>
      </c>
      <c r="I20" s="33"/>
      <c r="J20" s="33"/>
      <c r="K20" s="33"/>
    </row>
    <row r="21" spans="1:12">
      <c r="A21" s="24">
        <v>44501</v>
      </c>
      <c r="B21" s="23" t="s">
        <v>16</v>
      </c>
      <c r="C21" s="26">
        <v>81171939</v>
      </c>
      <c r="D21" s="28">
        <f t="shared" si="0"/>
        <v>12127076514.337702</v>
      </c>
      <c r="E21" s="28">
        <f t="shared" si="0"/>
        <v>18898866431.11512</v>
      </c>
      <c r="F21" s="28">
        <f t="shared" si="0"/>
        <v>27835904905.650311</v>
      </c>
      <c r="I21" s="31" t="s">
        <v>8</v>
      </c>
      <c r="J21" s="31"/>
      <c r="K21" s="31"/>
    </row>
    <row r="22" spans="1:12">
      <c r="A22" s="24">
        <v>44531</v>
      </c>
      <c r="B22" s="23" t="s">
        <v>16</v>
      </c>
      <c r="C22" s="26">
        <v>78389031</v>
      </c>
      <c r="D22" s="28">
        <f t="shared" si="0"/>
        <v>11711310442.168814</v>
      </c>
      <c r="E22" s="28">
        <f t="shared" si="0"/>
        <v>18250935542.312752</v>
      </c>
      <c r="F22" s="28">
        <f t="shared" si="0"/>
        <v>26881575572.096092</v>
      </c>
      <c r="H22" s="21"/>
      <c r="I22" s="21" t="s">
        <v>15</v>
      </c>
      <c r="J22" s="21" t="s">
        <v>16</v>
      </c>
      <c r="K22" s="21" t="s">
        <v>17</v>
      </c>
    </row>
    <row r="23" spans="1:12">
      <c r="A23" s="24">
        <v>44562</v>
      </c>
      <c r="B23" s="23" t="s">
        <v>16</v>
      </c>
      <c r="C23" s="26">
        <v>82989911</v>
      </c>
      <c r="D23" s="28">
        <f t="shared" ref="D23:F42" si="4">$C23*VLOOKUP(D$2,$H$8:$I$10,2,FALSE)</f>
        <v>12398681280.917486</v>
      </c>
      <c r="E23" s="28">
        <f t="shared" si="4"/>
        <v>19322135980.01067</v>
      </c>
      <c r="F23" s="28">
        <f t="shared" si="4"/>
        <v>28459333350.70858</v>
      </c>
      <c r="H23" s="21" t="s">
        <v>18</v>
      </c>
      <c r="I23" s="19">
        <f>I15*8000</f>
        <v>1218561.5043696149</v>
      </c>
      <c r="J23" s="19">
        <f t="shared" ref="J23:K23" si="5">J15*8000</f>
        <v>1511247.0361428095</v>
      </c>
      <c r="K23" s="19">
        <f t="shared" si="5"/>
        <v>1803932.5583544124</v>
      </c>
    </row>
    <row r="24" spans="1:12">
      <c r="A24" s="24">
        <v>44593</v>
      </c>
      <c r="B24" s="23" t="s">
        <v>16</v>
      </c>
      <c r="C24" s="26">
        <v>95034657</v>
      </c>
      <c r="D24" s="28">
        <f t="shared" si="4"/>
        <v>14198164675.514761</v>
      </c>
      <c r="E24" s="28">
        <f t="shared" si="4"/>
        <v>22126455411.76292</v>
      </c>
      <c r="F24" s="28">
        <f t="shared" si="4"/>
        <v>32589780502.755939</v>
      </c>
      <c r="H24" s="21" t="s">
        <v>19</v>
      </c>
      <c r="I24" s="19">
        <f t="shared" ref="I24:K25" si="6">I16*8000</f>
        <v>1899009.3021968345</v>
      </c>
      <c r="J24" s="19">
        <f t="shared" si="6"/>
        <v>2355131.1683994401</v>
      </c>
      <c r="K24" s="19">
        <f t="shared" si="6"/>
        <v>2811253.0197012378</v>
      </c>
    </row>
    <row r="25" spans="1:12">
      <c r="A25" s="24">
        <v>44621</v>
      </c>
      <c r="B25" s="23" t="s">
        <v>16</v>
      </c>
      <c r="C25" s="26">
        <v>104991153</v>
      </c>
      <c r="D25" s="28">
        <f t="shared" si="4"/>
        <v>15685663807.532505</v>
      </c>
      <c r="E25" s="28">
        <f t="shared" si="4"/>
        <v>24444577786.860207</v>
      </c>
      <c r="F25" s="28">
        <f t="shared" si="4"/>
        <v>36004114067.579216</v>
      </c>
      <c r="H25" s="21" t="s">
        <v>20</v>
      </c>
      <c r="I25" s="19">
        <f t="shared" si="6"/>
        <v>2797027.1414727075</v>
      </c>
      <c r="J25" s="19">
        <f t="shared" si="6"/>
        <v>3468843.3553859317</v>
      </c>
      <c r="K25" s="19">
        <f t="shared" si="6"/>
        <v>4140659.547351941</v>
      </c>
    </row>
    <row r="26" spans="1:12">
      <c r="A26" s="24">
        <v>44652</v>
      </c>
      <c r="B26" s="23" t="s">
        <v>16</v>
      </c>
      <c r="C26" s="26">
        <v>110760931</v>
      </c>
      <c r="D26" s="28">
        <f t="shared" si="4"/>
        <v>16547667846.597561</v>
      </c>
      <c r="E26" s="28">
        <f t="shared" si="4"/>
        <v>25787927041.572311</v>
      </c>
      <c r="F26" s="28">
        <f t="shared" si="4"/>
        <v>37982716448.073212</v>
      </c>
    </row>
    <row r="27" spans="1:12">
      <c r="A27" s="24">
        <v>44682</v>
      </c>
      <c r="B27" s="23" t="s">
        <v>16</v>
      </c>
      <c r="C27" s="26">
        <v>120926727</v>
      </c>
      <c r="D27" s="28">
        <f t="shared" si="4"/>
        <v>18066436369.80788</v>
      </c>
      <c r="E27" s="28">
        <f t="shared" si="4"/>
        <v>28154779714.267052</v>
      </c>
      <c r="F27" s="28">
        <f t="shared" si="4"/>
        <v>41468824261.097618</v>
      </c>
    </row>
    <row r="28" spans="1:12">
      <c r="A28" s="24">
        <v>44713</v>
      </c>
      <c r="B28" s="23" t="s">
        <v>16</v>
      </c>
      <c r="C28" s="26">
        <v>119280836</v>
      </c>
      <c r="D28" s="28">
        <f t="shared" si="4"/>
        <v>17820540480.943382</v>
      </c>
      <c r="E28" s="28">
        <f t="shared" si="4"/>
        <v>27771574944.830971</v>
      </c>
      <c r="F28" s="28">
        <f t="shared" si="4"/>
        <v>40904406730.53862</v>
      </c>
    </row>
    <row r="29" spans="1:12">
      <c r="A29" s="24">
        <v>44743</v>
      </c>
      <c r="B29" s="23" t="s">
        <v>16</v>
      </c>
      <c r="C29" s="26">
        <v>115354777</v>
      </c>
      <c r="D29" s="28">
        <f t="shared" si="4"/>
        <v>17233987806.714371</v>
      </c>
      <c r="E29" s="28">
        <f t="shared" si="4"/>
        <v>26857489787.376774</v>
      </c>
      <c r="F29" s="28">
        <f t="shared" si="4"/>
        <v>39558062090.699814</v>
      </c>
    </row>
    <row r="30" spans="1:12">
      <c r="A30" s="24">
        <v>44774</v>
      </c>
      <c r="B30" s="23" t="s">
        <v>16</v>
      </c>
      <c r="C30" s="26">
        <v>131692511</v>
      </c>
      <c r="D30" s="28">
        <f t="shared" si="4"/>
        <v>19674843017.637653</v>
      </c>
      <c r="E30" s="28">
        <f t="shared" si="4"/>
        <v>30661324665.007187</v>
      </c>
      <c r="F30" s="28">
        <f t="shared" si="4"/>
        <v>45160683090.030746</v>
      </c>
    </row>
    <row r="31" spans="1:12">
      <c r="A31" s="24">
        <v>44805</v>
      </c>
      <c r="B31" s="23" t="s">
        <v>16</v>
      </c>
      <c r="C31" s="26">
        <v>150101481</v>
      </c>
      <c r="D31" s="28">
        <f t="shared" si="4"/>
        <v>22425140601.882217</v>
      </c>
      <c r="E31" s="28">
        <f t="shared" si="4"/>
        <v>34947395312.702385</v>
      </c>
      <c r="F31" s="28">
        <f t="shared" si="4"/>
        <v>51473583146.920723</v>
      </c>
    </row>
    <row r="32" spans="1:12">
      <c r="A32" s="24">
        <v>44835</v>
      </c>
      <c r="B32" s="23" t="s">
        <v>16</v>
      </c>
      <c r="C32" s="26">
        <v>161655793</v>
      </c>
      <c r="D32" s="28">
        <f t="shared" si="4"/>
        <v>24151353224.381359</v>
      </c>
      <c r="E32" s="28">
        <f t="shared" si="4"/>
        <v>37637529389.596008</v>
      </c>
      <c r="F32" s="28">
        <f t="shared" si="4"/>
        <v>55435848112.43071</v>
      </c>
    </row>
    <row r="33" spans="1:6">
      <c r="A33" s="24">
        <v>44866</v>
      </c>
      <c r="B33" s="23" t="s">
        <v>16</v>
      </c>
      <c r="C33" s="26">
        <v>176006306</v>
      </c>
      <c r="D33" s="28">
        <f t="shared" si="4"/>
        <v>26295317891.419777</v>
      </c>
      <c r="E33" s="28">
        <f t="shared" si="4"/>
        <v>40978689299.610985</v>
      </c>
      <c r="F33" s="28">
        <f t="shared" si="4"/>
        <v>60357000916.422478</v>
      </c>
    </row>
    <row r="34" spans="1:6">
      <c r="A34" s="24">
        <v>44896</v>
      </c>
      <c r="B34" s="23" t="s">
        <v>16</v>
      </c>
      <c r="C34" s="26">
        <v>167430640</v>
      </c>
      <c r="D34" s="28">
        <f t="shared" si="4"/>
        <v>25014114571.348732</v>
      </c>
      <c r="E34" s="28">
        <f t="shared" si="4"/>
        <v>38982058834.84095</v>
      </c>
      <c r="F34" s="28">
        <f t="shared" si="4"/>
        <v>57416188780.856537</v>
      </c>
    </row>
    <row r="35" spans="1:6">
      <c r="A35" s="24">
        <v>44440</v>
      </c>
      <c r="B35" s="23" t="s">
        <v>17</v>
      </c>
      <c r="C35" s="25">
        <v>70809716</v>
      </c>
      <c r="D35" s="28">
        <f t="shared" si="4"/>
        <v>10578961824.363005</v>
      </c>
      <c r="E35" s="28">
        <f t="shared" si="4"/>
        <v>16486280618.591545</v>
      </c>
      <c r="F35" s="28">
        <f t="shared" si="4"/>
        <v>24282437320.760628</v>
      </c>
    </row>
    <row r="36" spans="1:6">
      <c r="A36" s="24">
        <v>44470</v>
      </c>
      <c r="B36" s="23" t="s">
        <v>17</v>
      </c>
      <c r="C36" s="25">
        <v>77510461</v>
      </c>
      <c r="D36" s="28">
        <f t="shared" si="4"/>
        <v>11580052205.092554</v>
      </c>
      <c r="E36" s="28">
        <f t="shared" si="4"/>
        <v>18046382376.7122</v>
      </c>
      <c r="F36" s="28">
        <f t="shared" si="4"/>
        <v>26580291763.008358</v>
      </c>
    </row>
    <row r="37" spans="1:6">
      <c r="A37" s="24">
        <v>44501</v>
      </c>
      <c r="B37" s="23" t="s">
        <v>17</v>
      </c>
      <c r="C37" s="25">
        <v>87267246</v>
      </c>
      <c r="D37" s="28">
        <f t="shared" si="4"/>
        <v>13037714541.197922</v>
      </c>
      <c r="E37" s="28">
        <f t="shared" si="4"/>
        <v>20318007014.286861</v>
      </c>
      <c r="F37" s="28">
        <f t="shared" si="4"/>
        <v>29926139389.549294</v>
      </c>
    </row>
    <row r="38" spans="1:6">
      <c r="A38" s="24">
        <v>44531</v>
      </c>
      <c r="B38" s="23" t="s">
        <v>17</v>
      </c>
      <c r="C38" s="25">
        <v>85989857</v>
      </c>
      <c r="D38" s="28">
        <f t="shared" si="4"/>
        <v>12846872800.413914</v>
      </c>
      <c r="E38" s="28">
        <f t="shared" si="4"/>
        <v>20020598767.18837</v>
      </c>
      <c r="F38" s="28">
        <f t="shared" si="4"/>
        <v>29488090487.803532</v>
      </c>
    </row>
    <row r="39" spans="1:6">
      <c r="A39" s="24">
        <v>44562</v>
      </c>
      <c r="B39" s="23" t="s">
        <v>17</v>
      </c>
      <c r="C39" s="25">
        <v>92971618</v>
      </c>
      <c r="D39" s="28">
        <f t="shared" si="4"/>
        <v>13889946932.865263</v>
      </c>
      <c r="E39" s="28">
        <f t="shared" si="4"/>
        <v>21646128109.206043</v>
      </c>
      <c r="F39" s="28">
        <f t="shared" si="4"/>
        <v>31882312403.211739</v>
      </c>
    </row>
    <row r="40" spans="1:6">
      <c r="A40" s="24">
        <v>44593</v>
      </c>
      <c r="B40" s="23" t="s">
        <v>17</v>
      </c>
      <c r="C40" s="25">
        <v>108514328</v>
      </c>
      <c r="D40" s="28">
        <f t="shared" si="4"/>
        <v>16212025667.613262</v>
      </c>
      <c r="E40" s="28">
        <f t="shared" si="4"/>
        <v>25264861428.704021</v>
      </c>
      <c r="F40" s="28">
        <f t="shared" si="4"/>
        <v>37212299623.747398</v>
      </c>
    </row>
    <row r="41" spans="1:6">
      <c r="A41" s="24">
        <v>44621</v>
      </c>
      <c r="B41" s="23" t="s">
        <v>17</v>
      </c>
      <c r="C41" s="25">
        <v>122483550</v>
      </c>
      <c r="D41" s="28">
        <f t="shared" si="4"/>
        <v>18299025511.73143</v>
      </c>
      <c r="E41" s="28">
        <f t="shared" si="4"/>
        <v>28517247215.922863</v>
      </c>
      <c r="F41" s="28">
        <f t="shared" si="4"/>
        <v>42002698128.308418</v>
      </c>
    </row>
    <row r="42" spans="1:6">
      <c r="A42" s="24">
        <v>44652</v>
      </c>
      <c r="B42" s="23" t="s">
        <v>17</v>
      </c>
      <c r="C42" s="25">
        <v>131900434</v>
      </c>
      <c r="D42" s="28">
        <f t="shared" si="4"/>
        <v>19705906685.219753</v>
      </c>
      <c r="E42" s="28">
        <f t="shared" si="4"/>
        <v>30709734362.41452</v>
      </c>
      <c r="F42" s="28">
        <f t="shared" si="4"/>
        <v>45231985130.2062</v>
      </c>
    </row>
    <row r="43" spans="1:6">
      <c r="A43" s="24">
        <v>44682</v>
      </c>
      <c r="B43" s="23" t="s">
        <v>17</v>
      </c>
      <c r="C43" s="25">
        <v>146733644</v>
      </c>
      <c r="D43" s="28">
        <f t="shared" ref="D43:F50" si="7">$C43*VLOOKUP(D$2,$H$8:$I$10,2,FALSE)</f>
        <v>21921986217.621204</v>
      </c>
      <c r="E43" s="28">
        <f t="shared" si="7"/>
        <v>34163278259.335365</v>
      </c>
      <c r="F43" s="28">
        <f t="shared" si="7"/>
        <v>50318666908.320946</v>
      </c>
    </row>
    <row r="44" spans="1:6">
      <c r="A44" s="24">
        <v>44713</v>
      </c>
      <c r="B44" s="23" t="s">
        <v>17</v>
      </c>
      <c r="C44" s="25">
        <v>147320017</v>
      </c>
      <c r="D44" s="28">
        <f t="shared" si="7"/>
        <v>22009590263.114582</v>
      </c>
      <c r="E44" s="28">
        <f t="shared" si="7"/>
        <v>34299800623.373169</v>
      </c>
      <c r="F44" s="28">
        <f t="shared" si="7"/>
        <v>50519748997.381805</v>
      </c>
    </row>
    <row r="45" spans="1:6">
      <c r="A45" s="24">
        <v>44743</v>
      </c>
      <c r="B45" s="23" t="s">
        <v>17</v>
      </c>
      <c r="C45" s="25">
        <v>144871937</v>
      </c>
      <c r="D45" s="28">
        <f t="shared" si="7"/>
        <v>21643847448.060974</v>
      </c>
      <c r="E45" s="28">
        <f t="shared" si="7"/>
        <v>33729826103.820492</v>
      </c>
      <c r="F45" s="28">
        <f t="shared" si="7"/>
        <v>49680240628.838036</v>
      </c>
    </row>
    <row r="46" spans="1:6">
      <c r="A46" s="24">
        <v>44774</v>
      </c>
      <c r="B46" s="23" t="s">
        <v>17</v>
      </c>
      <c r="C46" s="25">
        <v>168450662</v>
      </c>
      <c r="D46" s="28">
        <f t="shared" si="7"/>
        <v>25166505717.755962</v>
      </c>
      <c r="E46" s="28">
        <f t="shared" si="7"/>
        <v>39219545579.303207</v>
      </c>
      <c r="F46" s="28">
        <f t="shared" si="7"/>
        <v>57765980047.930634</v>
      </c>
    </row>
    <row r="47" spans="1:6">
      <c r="A47" s="24">
        <v>44805</v>
      </c>
      <c r="B47" s="23" t="s">
        <v>17</v>
      </c>
      <c r="C47" s="25">
        <v>195302026</v>
      </c>
      <c r="D47" s="28">
        <f t="shared" si="7"/>
        <v>29178095803.614735</v>
      </c>
      <c r="E47" s="28">
        <f t="shared" si="7"/>
        <v>45471217622.387611</v>
      </c>
      <c r="F47" s="28">
        <f t="shared" si="7"/>
        <v>66973989910.68631</v>
      </c>
    </row>
    <row r="48" spans="1:6">
      <c r="A48" s="24">
        <v>44835</v>
      </c>
      <c r="B48" s="23" t="s">
        <v>17</v>
      </c>
      <c r="C48" s="25">
        <v>213466549</v>
      </c>
      <c r="D48" s="28">
        <f t="shared" si="7"/>
        <v>31891873039.70425</v>
      </c>
      <c r="E48" s="28">
        <f t="shared" si="7"/>
        <v>49700374867.995834</v>
      </c>
      <c r="F48" s="28">
        <f t="shared" si="7"/>
        <v>73203062926.725723</v>
      </c>
    </row>
    <row r="49" spans="1:6">
      <c r="A49" s="24">
        <v>44866</v>
      </c>
      <c r="B49" s="23" t="s">
        <v>17</v>
      </c>
      <c r="C49" s="25">
        <v>235218367</v>
      </c>
      <c r="D49" s="28">
        <f t="shared" si="7"/>
        <v>35141591655.04924</v>
      </c>
      <c r="E49" s="28">
        <f t="shared" si="7"/>
        <v>54764744502.136589</v>
      </c>
      <c r="F49" s="28">
        <f t="shared" si="7"/>
        <v>80662309863.934067</v>
      </c>
    </row>
    <row r="50" spans="1:6">
      <c r="A50" s="24">
        <v>44896</v>
      </c>
      <c r="B50" s="23" t="s">
        <v>17</v>
      </c>
      <c r="C50" s="25">
        <v>225780764</v>
      </c>
      <c r="D50" s="28">
        <f t="shared" si="7"/>
        <v>33731615065.812622</v>
      </c>
      <c r="E50" s="28">
        <f t="shared" si="7"/>
        <v>52567433451.985481</v>
      </c>
      <c r="F50" s="28">
        <f t="shared" si="7"/>
        <v>77425917794.437256</v>
      </c>
    </row>
  </sheetData>
  <mergeCells count="8">
    <mergeCell ref="H7:I7"/>
    <mergeCell ref="D1:F1"/>
    <mergeCell ref="I13:K13"/>
    <mergeCell ref="H2:I2"/>
    <mergeCell ref="I21:K21"/>
    <mergeCell ref="H20:K20"/>
    <mergeCell ref="H12:K12"/>
    <mergeCell ref="K3:L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AC72-4280-D14B-A3D1-A4AFC7C68F72}">
  <dimension ref="A1:L50"/>
  <sheetViews>
    <sheetView tabSelected="1" topLeftCell="B13" zoomScale="150" zoomScaleNormal="150" workbookViewId="0">
      <selection activeCell="I20" sqref="I20"/>
    </sheetView>
  </sheetViews>
  <sheetFormatPr baseColWidth="10" defaultRowHeight="14"/>
  <cols>
    <col min="1" max="1" width="11" style="13" bestFit="1" customWidth="1"/>
    <col min="2" max="2" width="16.5" style="13" bestFit="1" customWidth="1"/>
    <col min="3" max="3" width="11.1640625" style="13" bestFit="1" customWidth="1"/>
    <col min="4" max="4" width="17.6640625" style="13" bestFit="1" customWidth="1"/>
    <col min="5" max="5" width="21.83203125" style="13" bestFit="1" customWidth="1"/>
    <col min="6" max="6" width="22" style="13" bestFit="1" customWidth="1"/>
    <col min="7" max="7" width="18.6640625" style="13" bestFit="1" customWidth="1"/>
    <col min="8" max="8" width="18.5" style="13" bestFit="1" customWidth="1"/>
    <col min="9" max="9" width="22" style="13" bestFit="1" customWidth="1"/>
    <col min="10" max="10" width="18.6640625" style="13" bestFit="1" customWidth="1"/>
    <col min="11" max="11" width="18.5" style="13" bestFit="1" customWidth="1"/>
    <col min="12" max="12" width="22" style="13" bestFit="1" customWidth="1"/>
    <col min="13" max="16384" width="10.83203125" style="13"/>
  </cols>
  <sheetData>
    <row r="1" spans="1:12" ht="15" thickTop="1">
      <c r="D1" s="30" t="s">
        <v>29</v>
      </c>
      <c r="E1" s="30"/>
      <c r="F1" s="30"/>
    </row>
    <row r="2" spans="1:12" ht="18" customHeight="1">
      <c r="A2" s="22" t="s">
        <v>7</v>
      </c>
      <c r="B2" s="23" t="s">
        <v>21</v>
      </c>
      <c r="C2" s="23" t="s">
        <v>8</v>
      </c>
      <c r="D2" s="27" t="s">
        <v>5</v>
      </c>
      <c r="E2" s="27" t="s">
        <v>3</v>
      </c>
      <c r="F2" s="27" t="s">
        <v>6</v>
      </c>
      <c r="H2" s="32" t="s">
        <v>9</v>
      </c>
      <c r="I2" s="32"/>
    </row>
    <row r="3" spans="1:12" ht="16" customHeight="1">
      <c r="A3" s="24">
        <v>44440</v>
      </c>
      <c r="B3" s="23" t="s">
        <v>15</v>
      </c>
      <c r="C3" s="25">
        <v>67024293</v>
      </c>
      <c r="D3" s="28">
        <f>$C3*VLOOKUP(D$2,$H$8:$I$10,2,FALSE)</f>
        <v>175828170.70400685</v>
      </c>
      <c r="E3" s="28">
        <f t="shared" ref="D3:F22" si="0">$C3*VLOOKUP(E$2,$H$8:$I$10,2,FALSE)</f>
        <v>385548144.74527383</v>
      </c>
      <c r="F3" s="28">
        <f t="shared" si="0"/>
        <v>562413016.24837899</v>
      </c>
      <c r="H3" s="15" t="s">
        <v>10</v>
      </c>
      <c r="I3" s="12">
        <v>44470</v>
      </c>
      <c r="K3" s="34" t="s">
        <v>24</v>
      </c>
      <c r="L3" s="35"/>
    </row>
    <row r="4" spans="1:12">
      <c r="A4" s="24">
        <v>44470</v>
      </c>
      <c r="B4" s="23" t="s">
        <v>15</v>
      </c>
      <c r="C4" s="25">
        <v>69964462</v>
      </c>
      <c r="D4" s="28">
        <f t="shared" si="0"/>
        <v>183541262.68441206</v>
      </c>
      <c r="E4" s="28">
        <f t="shared" si="0"/>
        <v>402461067.69378698</v>
      </c>
      <c r="F4" s="28">
        <f t="shared" si="0"/>
        <v>587084508.35303998</v>
      </c>
      <c r="H4" s="15" t="s">
        <v>11</v>
      </c>
      <c r="I4" s="12">
        <v>44805</v>
      </c>
      <c r="K4" s="27" t="s">
        <v>15</v>
      </c>
      <c r="L4" s="28">
        <f>_xlfn.MAXIFS($C:$C,$B:$B,$K4)</f>
        <v>116794244</v>
      </c>
    </row>
    <row r="5" spans="1:12">
      <c r="A5" s="24">
        <v>44501</v>
      </c>
      <c r="B5" s="23" t="s">
        <v>15</v>
      </c>
      <c r="C5" s="25">
        <v>75076632</v>
      </c>
      <c r="D5" s="28">
        <f t="shared" si="0"/>
        <v>196952273.2179794</v>
      </c>
      <c r="E5" s="28">
        <f t="shared" si="0"/>
        <v>431868131.47471255</v>
      </c>
      <c r="F5" s="28">
        <f t="shared" si="0"/>
        <v>629981655.35128546</v>
      </c>
      <c r="H5" s="15" t="s">
        <v>12</v>
      </c>
      <c r="I5" s="20" t="str">
        <f>DATEDIF(I3,I4,"M")+1&amp;" months"</f>
        <v>12 months</v>
      </c>
      <c r="K5" s="27" t="s">
        <v>16</v>
      </c>
      <c r="L5" s="28">
        <f>_xlfn.MAXIFS($C:$C,$B:$B,$K5)</f>
        <v>176006306</v>
      </c>
    </row>
    <row r="6" spans="1:12">
      <c r="A6" s="24">
        <v>44531</v>
      </c>
      <c r="B6" s="23" t="s">
        <v>15</v>
      </c>
      <c r="C6" s="25">
        <v>70788204</v>
      </c>
      <c r="D6" s="28">
        <f t="shared" si="0"/>
        <v>185702226.15764201</v>
      </c>
      <c r="E6" s="28">
        <f t="shared" si="0"/>
        <v>407199531.69890165</v>
      </c>
      <c r="F6" s="28">
        <f t="shared" si="0"/>
        <v>593996677.09207416</v>
      </c>
      <c r="K6" s="27" t="s">
        <v>17</v>
      </c>
      <c r="L6" s="28">
        <f>_xlfn.MAXIFS($C:$C,$B:$B,$K6)</f>
        <v>235218367</v>
      </c>
    </row>
    <row r="7" spans="1:12">
      <c r="A7" s="24">
        <v>44562</v>
      </c>
      <c r="B7" s="23" t="s">
        <v>15</v>
      </c>
      <c r="C7" s="25">
        <v>73008203</v>
      </c>
      <c r="D7" s="28">
        <f t="shared" si="0"/>
        <v>191526060.25813335</v>
      </c>
      <c r="E7" s="28">
        <f t="shared" si="0"/>
        <v>419969774.50901771</v>
      </c>
      <c r="F7" s="28">
        <f t="shared" si="0"/>
        <v>612625091.92158067</v>
      </c>
      <c r="H7" s="29" t="s">
        <v>27</v>
      </c>
      <c r="I7" s="29"/>
    </row>
    <row r="8" spans="1:12">
      <c r="A8" s="24">
        <v>44593</v>
      </c>
      <c r="B8" s="23" t="s">
        <v>15</v>
      </c>
      <c r="C8" s="25">
        <v>81554985</v>
      </c>
      <c r="D8" s="28">
        <f t="shared" si="0"/>
        <v>213947259.75464925</v>
      </c>
      <c r="E8" s="28">
        <f t="shared" si="0"/>
        <v>469133977.45916748</v>
      </c>
      <c r="F8" s="28">
        <f t="shared" si="0"/>
        <v>684342692.04363418</v>
      </c>
      <c r="H8" s="16" t="s">
        <v>5</v>
      </c>
      <c r="I8" s="17">
        <f>MIN(historical!F:F)</f>
        <v>2.6233498756041613</v>
      </c>
    </row>
    <row r="9" spans="1:12">
      <c r="A9" s="24">
        <v>44621</v>
      </c>
      <c r="B9" s="23" t="s">
        <v>15</v>
      </c>
      <c r="C9" s="25">
        <v>87498756</v>
      </c>
      <c r="D9" s="28">
        <f t="shared" si="0"/>
        <v>229539850.66811886</v>
      </c>
      <c r="E9" s="28">
        <f t="shared" si="0"/>
        <v>503324713.0755918</v>
      </c>
      <c r="F9" s="28">
        <f t="shared" si="0"/>
        <v>734217954.07735145</v>
      </c>
      <c r="H9" s="16" t="s">
        <v>3</v>
      </c>
      <c r="I9" s="17">
        <f>AVERAGE(historical!F:F)</f>
        <v>5.752364217333465</v>
      </c>
    </row>
    <row r="10" spans="1:12">
      <c r="A10" s="24">
        <v>44652</v>
      </c>
      <c r="B10" s="23" t="s">
        <v>15</v>
      </c>
      <c r="C10" s="25">
        <v>89621427</v>
      </c>
      <c r="D10" s="28">
        <f t="shared" si="0"/>
        <v>235108359.37191743</v>
      </c>
      <c r="E10" s="28">
        <f t="shared" si="0"/>
        <v>515535089.78116328</v>
      </c>
      <c r="F10" s="28">
        <f t="shared" si="0"/>
        <v>752029671.98108172</v>
      </c>
      <c r="H10" s="16" t="s">
        <v>6</v>
      </c>
      <c r="I10" s="17">
        <f>MAX(historical!F:F)</f>
        <v>8.3911816309405758</v>
      </c>
    </row>
    <row r="11" spans="1:12">
      <c r="A11" s="24">
        <v>44682</v>
      </c>
      <c r="B11" s="23" t="s">
        <v>15</v>
      </c>
      <c r="C11" s="25">
        <v>95119809</v>
      </c>
      <c r="D11" s="28">
        <f t="shared" si="0"/>
        <v>249532539.10764158</v>
      </c>
      <c r="E11" s="28">
        <f t="shared" si="0"/>
        <v>547163785.65119374</v>
      </c>
      <c r="F11" s="28">
        <f t="shared" si="0"/>
        <v>798167594.01937604</v>
      </c>
    </row>
    <row r="12" spans="1:12">
      <c r="A12" s="24">
        <v>44713</v>
      </c>
      <c r="B12" s="23" t="s">
        <v>15</v>
      </c>
      <c r="C12" s="25">
        <v>91241654</v>
      </c>
      <c r="D12" s="28">
        <f t="shared" si="0"/>
        <v>239358781.67081794</v>
      </c>
      <c r="E12" s="28">
        <f t="shared" si="0"/>
        <v>524855225.59992081</v>
      </c>
      <c r="F12" s="28">
        <f t="shared" si="0"/>
        <v>765625291.02143574</v>
      </c>
      <c r="H12" s="33" t="s">
        <v>28</v>
      </c>
      <c r="I12" s="33"/>
      <c r="J12" s="33"/>
      <c r="K12" s="33"/>
    </row>
    <row r="13" spans="1:12">
      <c r="A13" s="24">
        <v>44743</v>
      </c>
      <c r="B13" s="23" t="s">
        <v>15</v>
      </c>
      <c r="C13" s="25">
        <v>85837616</v>
      </c>
      <c r="D13" s="28">
        <f t="shared" si="0"/>
        <v>225182099.25575778</v>
      </c>
      <c r="E13" s="28">
        <f t="shared" si="0"/>
        <v>493769230.77961051</v>
      </c>
      <c r="F13" s="28">
        <f t="shared" si="0"/>
        <v>720279026.62293088</v>
      </c>
      <c r="I13" s="31" t="s">
        <v>8</v>
      </c>
      <c r="J13" s="31"/>
      <c r="K13" s="31"/>
    </row>
    <row r="14" spans="1:12">
      <c r="A14" s="24">
        <v>44774</v>
      </c>
      <c r="B14" s="23" t="s">
        <v>15</v>
      </c>
      <c r="C14" s="25">
        <v>94934360</v>
      </c>
      <c r="D14" s="28">
        <f t="shared" si="0"/>
        <v>249046041.49656066</v>
      </c>
      <c r="E14" s="28">
        <f t="shared" si="0"/>
        <v>546097015.45945346</v>
      </c>
      <c r="F14" s="28">
        <f t="shared" si="0"/>
        <v>796611457.77709973</v>
      </c>
      <c r="H14" s="21"/>
      <c r="I14" s="21" t="s">
        <v>15</v>
      </c>
      <c r="J14" s="21" t="s">
        <v>16</v>
      </c>
      <c r="K14" s="21" t="s">
        <v>17</v>
      </c>
      <c r="L14" s="21"/>
    </row>
    <row r="15" spans="1:12">
      <c r="A15" s="24">
        <v>44805</v>
      </c>
      <c r="B15" s="23" t="s">
        <v>15</v>
      </c>
      <c r="C15" s="25">
        <v>104900936</v>
      </c>
      <c r="D15" s="28">
        <f t="shared" si="0"/>
        <v>275191857.40636009</v>
      </c>
      <c r="E15" s="28">
        <f t="shared" si="0"/>
        <v>603428390.61118793</v>
      </c>
      <c r="F15" s="28">
        <f t="shared" si="0"/>
        <v>880242807.231673</v>
      </c>
      <c r="H15" s="21" t="s">
        <v>32</v>
      </c>
      <c r="I15" s="36">
        <f>SUMIFS($D:$D,$B:$B,I$14,$A:$A,"&gt;="&amp;$I$3,$A:$A,"&lt;="&amp;$I$4)/1000000000</f>
        <v>2.6746286110499904</v>
      </c>
      <c r="J15" s="36">
        <f t="shared" ref="J15:K15" si="1">SUMIFS($D:$D,$B:$B,J$14,$A:$A,"&gt;="&amp;$I$3,$A:$A,"&lt;="&amp;$I$4)/1000000000</f>
        <v>3.3170459978735933</v>
      </c>
      <c r="K15" s="36">
        <f t="shared" si="1"/>
        <v>3.9594633637103978</v>
      </c>
      <c r="L15" s="18"/>
    </row>
    <row r="16" spans="1:12">
      <c r="A16" s="24">
        <v>44835</v>
      </c>
      <c r="B16" s="23" t="s">
        <v>15</v>
      </c>
      <c r="C16" s="25">
        <v>109845036</v>
      </c>
      <c r="D16" s="28">
        <f t="shared" si="0"/>
        <v>288161961.52633464</v>
      </c>
      <c r="E16" s="28">
        <f t="shared" si="0"/>
        <v>631868654.53810632</v>
      </c>
      <c r="F16" s="28">
        <f t="shared" si="0"/>
        <v>921729648.3332063</v>
      </c>
      <c r="H16" s="21" t="s">
        <v>31</v>
      </c>
      <c r="I16" s="36">
        <f>SUMIFS($E:$E,$B:$B,I$14,$A:$A,"&gt;="&amp;$I$3,$A:$A,"&lt;="&amp;$I$4)/1000000000</f>
        <v>5.8648059337937077</v>
      </c>
      <c r="J16" s="36">
        <f t="shared" ref="J16:K16" si="2">SUMIFS($E:$E,$B:$B,J$14,$A:$A,"&gt;="&amp;$I$3,$A:$A,"&lt;="&amp;$I$4)/1000000000</f>
        <v>7.2734700326706845</v>
      </c>
      <c r="K16" s="36">
        <f t="shared" si="2"/>
        <v>8.6821340855287481</v>
      </c>
      <c r="L16" s="18"/>
    </row>
    <row r="17" spans="1:12">
      <c r="A17" s="24">
        <v>44866</v>
      </c>
      <c r="B17" s="23" t="s">
        <v>15</v>
      </c>
      <c r="C17" s="25">
        <v>116794244</v>
      </c>
      <c r="D17" s="28">
        <f t="shared" si="0"/>
        <v>306392165.46868205</v>
      </c>
      <c r="E17" s="28">
        <f t="shared" si="0"/>
        <v>671843029.9761138</v>
      </c>
      <c r="F17" s="28">
        <f t="shared" si="0"/>
        <v>980041714.8523916</v>
      </c>
      <c r="H17" s="21" t="s">
        <v>30</v>
      </c>
      <c r="I17" s="36">
        <f>SUMIFS($F:$F,$B:$B,I$14,$A:$A,"&gt;="&amp;$I$3,$A:$A,"&lt;="&amp;$I$4)/1000000000</f>
        <v>8.5552044274925638</v>
      </c>
      <c r="J17" s="36">
        <f t="shared" ref="J17:K17" si="3">SUMIFS($F:$F,$B:$B,J$14,$A:$A,"&gt;="&amp;$I$3,$A:$A,"&lt;="&amp;$I$4)/1000000000</f>
        <v>10.610073671523383</v>
      </c>
      <c r="K17" s="36">
        <f t="shared" si="3"/>
        <v>12.664942848424745</v>
      </c>
      <c r="L17" s="18"/>
    </row>
    <row r="18" spans="1:12">
      <c r="A18" s="24">
        <v>44896</v>
      </c>
      <c r="B18" s="23" t="s">
        <v>15</v>
      </c>
      <c r="C18" s="25">
        <v>109080516</v>
      </c>
      <c r="D18" s="28">
        <f t="shared" si="0"/>
        <v>286156358.07943773</v>
      </c>
      <c r="E18" s="28">
        <f t="shared" si="0"/>
        <v>627470857.04667056</v>
      </c>
      <c r="F18" s="28">
        <f t="shared" si="0"/>
        <v>915314422.15271962</v>
      </c>
    </row>
    <row r="19" spans="1:12">
      <c r="A19" s="24">
        <v>44440</v>
      </c>
      <c r="B19" s="23" t="s">
        <v>16</v>
      </c>
      <c r="C19" s="26">
        <v>68917005</v>
      </c>
      <c r="D19" s="28">
        <f t="shared" si="0"/>
        <v>180793416.49376136</v>
      </c>
      <c r="E19" s="28">
        <f t="shared" si="0"/>
        <v>396435713.5277915</v>
      </c>
      <c r="F19" s="28">
        <f t="shared" si="0"/>
        <v>578295106.41543984</v>
      </c>
    </row>
    <row r="20" spans="1:12">
      <c r="A20" s="24">
        <v>44470</v>
      </c>
      <c r="B20" s="23" t="s">
        <v>16</v>
      </c>
      <c r="C20" s="26">
        <v>73737462</v>
      </c>
      <c r="D20" s="28">
        <f t="shared" si="0"/>
        <v>193439161.76506656</v>
      </c>
      <c r="E20" s="28">
        <f t="shared" si="0"/>
        <v>424164737.88578612</v>
      </c>
      <c r="F20" s="28">
        <f t="shared" si="0"/>
        <v>618744436.64657879</v>
      </c>
    </row>
    <row r="21" spans="1:12">
      <c r="A21" s="24">
        <v>44501</v>
      </c>
      <c r="B21" s="23" t="s">
        <v>16</v>
      </c>
      <c r="C21" s="26">
        <v>81171939</v>
      </c>
      <c r="D21" s="28">
        <f t="shared" si="0"/>
        <v>212942396.07819858</v>
      </c>
      <c r="E21" s="28">
        <f t="shared" si="0"/>
        <v>466930557.35517478</v>
      </c>
      <c r="F21" s="28">
        <f t="shared" si="0"/>
        <v>681128483.48462892</v>
      </c>
    </row>
    <row r="22" spans="1:12">
      <c r="A22" s="24">
        <v>44531</v>
      </c>
      <c r="B22" s="23" t="s">
        <v>16</v>
      </c>
      <c r="C22" s="26">
        <v>78389031</v>
      </c>
      <c r="D22" s="28">
        <f t="shared" si="0"/>
        <v>205641854.72258076</v>
      </c>
      <c r="E22" s="28">
        <f t="shared" si="0"/>
        <v>450922256.95584375</v>
      </c>
      <c r="F22" s="28">
        <f t="shared" si="0"/>
        <v>657776596.99443138</v>
      </c>
    </row>
    <row r="23" spans="1:12">
      <c r="A23" s="24">
        <v>44562</v>
      </c>
      <c r="B23" s="23" t="s">
        <v>16</v>
      </c>
      <c r="C23" s="26">
        <v>82989911</v>
      </c>
      <c r="D23" s="28">
        <f t="shared" ref="D23:F42" si="4">$C23*VLOOKUP(D$2,$H$8:$I$10,2,FALSE)</f>
        <v>217711572.69825041</v>
      </c>
      <c r="E23" s="28">
        <f t="shared" si="4"/>
        <v>477388194.43608892</v>
      </c>
      <c r="F23" s="28">
        <f t="shared" si="4"/>
        <v>696383416.73659325</v>
      </c>
    </row>
    <row r="24" spans="1:12">
      <c r="A24" s="24">
        <v>44593</v>
      </c>
      <c r="B24" s="23" t="s">
        <v>16</v>
      </c>
      <c r="C24" s="26">
        <v>95034657</v>
      </c>
      <c r="D24" s="28">
        <f t="shared" si="4"/>
        <v>249309155.61903414</v>
      </c>
      <c r="E24" s="28">
        <f t="shared" si="4"/>
        <v>546673960.33335936</v>
      </c>
      <c r="F24" s="28">
        <f t="shared" si="4"/>
        <v>797453068.12113822</v>
      </c>
    </row>
    <row r="25" spans="1:12">
      <c r="A25" s="24">
        <v>44621</v>
      </c>
      <c r="B25" s="23" t="s">
        <v>16</v>
      </c>
      <c r="C25" s="26">
        <v>104991153</v>
      </c>
      <c r="D25" s="28">
        <f t="shared" si="4"/>
        <v>275428528.16208744</v>
      </c>
      <c r="E25" s="28">
        <f t="shared" si="4"/>
        <v>603947351.65378308</v>
      </c>
      <c r="F25" s="28">
        <f t="shared" si="4"/>
        <v>880999834.46487153</v>
      </c>
    </row>
    <row r="26" spans="1:12">
      <c r="A26" s="24">
        <v>44652</v>
      </c>
      <c r="B26" s="23" t="s">
        <v>16</v>
      </c>
      <c r="C26" s="26">
        <v>110760931</v>
      </c>
      <c r="D26" s="28">
        <f t="shared" si="4"/>
        <v>290564674.56065112</v>
      </c>
      <c r="E26" s="28">
        <f t="shared" si="4"/>
        <v>637137216.16294098</v>
      </c>
      <c r="F26" s="28">
        <f t="shared" si="4"/>
        <v>929415089.63307655</v>
      </c>
    </row>
    <row r="27" spans="1:12">
      <c r="A27" s="24">
        <v>44682</v>
      </c>
      <c r="B27" s="23" t="s">
        <v>16</v>
      </c>
      <c r="C27" s="26">
        <v>120926727</v>
      </c>
      <c r="D27" s="28">
        <f t="shared" si="4"/>
        <v>317233114.2326684</v>
      </c>
      <c r="E27" s="28">
        <f t="shared" si="4"/>
        <v>695614577.31405258</v>
      </c>
      <c r="F27" s="28">
        <f t="shared" si="4"/>
        <v>1014718130.2921658</v>
      </c>
    </row>
    <row r="28" spans="1:12">
      <c r="A28" s="24">
        <v>44713</v>
      </c>
      <c r="B28" s="23" t="s">
        <v>16</v>
      </c>
      <c r="C28" s="26">
        <v>119280836</v>
      </c>
      <c r="D28" s="28">
        <f t="shared" si="4"/>
        <v>312915366.28256035</v>
      </c>
      <c r="E28" s="28">
        <f t="shared" si="4"/>
        <v>686146812.82002139</v>
      </c>
      <c r="F28" s="28">
        <f t="shared" si="4"/>
        <v>1000907159.9664353</v>
      </c>
    </row>
    <row r="29" spans="1:12">
      <c r="A29" s="24">
        <v>44743</v>
      </c>
      <c r="B29" s="23" t="s">
        <v>16</v>
      </c>
      <c r="C29" s="26">
        <v>115354777</v>
      </c>
      <c r="D29" s="28">
        <f t="shared" si="4"/>
        <v>302615939.89329576</v>
      </c>
      <c r="E29" s="28">
        <f t="shared" si="4"/>
        <v>663562691.51328135</v>
      </c>
      <c r="F29" s="28">
        <f t="shared" si="4"/>
        <v>967962885.80364645</v>
      </c>
    </row>
    <row r="30" spans="1:12">
      <c r="A30" s="24">
        <v>44774</v>
      </c>
      <c r="B30" s="23" t="s">
        <v>16</v>
      </c>
      <c r="C30" s="26">
        <v>131692511</v>
      </c>
      <c r="D30" s="28">
        <f t="shared" si="4"/>
        <v>345475532.34984964</v>
      </c>
      <c r="E30" s="28">
        <f t="shared" si="4"/>
        <v>757543287.96719372</v>
      </c>
      <c r="F30" s="28">
        <f t="shared" si="4"/>
        <v>1105055779.2356398</v>
      </c>
    </row>
    <row r="31" spans="1:12">
      <c r="A31" s="24">
        <v>44805</v>
      </c>
      <c r="B31" s="23" t="s">
        <v>16</v>
      </c>
      <c r="C31" s="26">
        <v>150101481</v>
      </c>
      <c r="D31" s="28">
        <f t="shared" si="4"/>
        <v>393768701.50935036</v>
      </c>
      <c r="E31" s="28">
        <f t="shared" si="4"/>
        <v>863438388.27315903</v>
      </c>
      <c r="F31" s="28">
        <f t="shared" si="4"/>
        <v>1259528790.1441758</v>
      </c>
    </row>
    <row r="32" spans="1:12">
      <c r="A32" s="24">
        <v>44835</v>
      </c>
      <c r="B32" s="23" t="s">
        <v>16</v>
      </c>
      <c r="C32" s="26">
        <v>161655793</v>
      </c>
      <c r="D32" s="28">
        <f t="shared" si="4"/>
        <v>424079704.45724207</v>
      </c>
      <c r="E32" s="28">
        <f t="shared" si="4"/>
        <v>929902999.17786562</v>
      </c>
      <c r="F32" s="28">
        <f t="shared" si="4"/>
        <v>1356483120.7567322</v>
      </c>
    </row>
    <row r="33" spans="1:6">
      <c r="A33" s="24">
        <v>44866</v>
      </c>
      <c r="B33" s="23" t="s">
        <v>16</v>
      </c>
      <c r="C33" s="26">
        <v>176006306</v>
      </c>
      <c r="D33" s="28">
        <f t="shared" si="4"/>
        <v>461726120.95064795</v>
      </c>
      <c r="E33" s="28">
        <f t="shared" si="4"/>
        <v>1012452376.6594443</v>
      </c>
      <c r="F33" s="28">
        <f t="shared" si="4"/>
        <v>1476900881.836906</v>
      </c>
    </row>
    <row r="34" spans="1:6">
      <c r="A34" s="24">
        <v>44896</v>
      </c>
      <c r="B34" s="23" t="s">
        <v>16</v>
      </c>
      <c r="C34" s="26">
        <v>167430640</v>
      </c>
      <c r="D34" s="28">
        <f t="shared" si="4"/>
        <v>439229148.61632514</v>
      </c>
      <c r="E34" s="28">
        <f t="shared" si="4"/>
        <v>963122022.42124116</v>
      </c>
      <c r="F34" s="28">
        <f t="shared" si="4"/>
        <v>1404940910.8246243</v>
      </c>
    </row>
    <row r="35" spans="1:6">
      <c r="A35" s="24">
        <v>44440</v>
      </c>
      <c r="B35" s="23" t="s">
        <v>17</v>
      </c>
      <c r="C35" s="25">
        <v>70809716</v>
      </c>
      <c r="D35" s="28">
        <f t="shared" si="4"/>
        <v>185758659.660166</v>
      </c>
      <c r="E35" s="28">
        <f t="shared" si="4"/>
        <v>407323276.55794495</v>
      </c>
      <c r="F35" s="28">
        <f t="shared" si="4"/>
        <v>594177188.19131899</v>
      </c>
    </row>
    <row r="36" spans="1:6">
      <c r="A36" s="24">
        <v>44470</v>
      </c>
      <c r="B36" s="23" t="s">
        <v>17</v>
      </c>
      <c r="C36" s="25">
        <v>77510461</v>
      </c>
      <c r="D36" s="28">
        <f t="shared" si="4"/>
        <v>203337058.22237119</v>
      </c>
      <c r="E36" s="28">
        <f t="shared" si="4"/>
        <v>445868402.32542109</v>
      </c>
      <c r="F36" s="28">
        <f t="shared" si="4"/>
        <v>650404356.54893589</v>
      </c>
    </row>
    <row r="37" spans="1:6">
      <c r="A37" s="24">
        <v>44501</v>
      </c>
      <c r="B37" s="23" t="s">
        <v>17</v>
      </c>
      <c r="C37" s="25">
        <v>87267246</v>
      </c>
      <c r="D37" s="28">
        <f t="shared" si="4"/>
        <v>228932518.93841773</v>
      </c>
      <c r="E37" s="28">
        <f t="shared" si="4"/>
        <v>501992983.23563695</v>
      </c>
      <c r="F37" s="28">
        <f t="shared" si="4"/>
        <v>732275311.61797249</v>
      </c>
    </row>
    <row r="38" spans="1:6">
      <c r="A38" s="24">
        <v>44531</v>
      </c>
      <c r="B38" s="23" t="s">
        <v>17</v>
      </c>
      <c r="C38" s="25">
        <v>85989857</v>
      </c>
      <c r="D38" s="28">
        <f t="shared" si="4"/>
        <v>225581480.66416961</v>
      </c>
      <c r="E38" s="28">
        <f t="shared" si="4"/>
        <v>494644976.46042156</v>
      </c>
      <c r="F38" s="28">
        <f t="shared" si="4"/>
        <v>721556508.50560689</v>
      </c>
    </row>
    <row r="39" spans="1:6">
      <c r="A39" s="24">
        <v>44562</v>
      </c>
      <c r="B39" s="23" t="s">
        <v>17</v>
      </c>
      <c r="C39" s="25">
        <v>92971618</v>
      </c>
      <c r="D39" s="28">
        <f t="shared" si="4"/>
        <v>243897082.5150176</v>
      </c>
      <c r="E39" s="28">
        <f t="shared" si="4"/>
        <v>534806608.61079592</v>
      </c>
      <c r="F39" s="28">
        <f t="shared" si="4"/>
        <v>780141733.16042423</v>
      </c>
    </row>
    <row r="40" spans="1:6">
      <c r="A40" s="24">
        <v>44593</v>
      </c>
      <c r="B40" s="23" t="s">
        <v>17</v>
      </c>
      <c r="C40" s="25">
        <v>108514328</v>
      </c>
      <c r="D40" s="28">
        <f t="shared" si="4"/>
        <v>284671048.86006916</v>
      </c>
      <c r="E40" s="28">
        <f t="shared" si="4"/>
        <v>624213937.45518696</v>
      </c>
      <c r="F40" s="28">
        <f t="shared" si="4"/>
        <v>910563435.80746055</v>
      </c>
    </row>
    <row r="41" spans="1:6">
      <c r="A41" s="24">
        <v>44621</v>
      </c>
      <c r="B41" s="23" t="s">
        <v>17</v>
      </c>
      <c r="C41" s="25">
        <v>122483550</v>
      </c>
      <c r="D41" s="28">
        <f t="shared" si="4"/>
        <v>321317205.65605605</v>
      </c>
      <c r="E41" s="28">
        <f t="shared" si="4"/>
        <v>704569990.23197436</v>
      </c>
      <c r="F41" s="28">
        <f t="shared" si="4"/>
        <v>1027781714.8523916</v>
      </c>
    </row>
    <row r="42" spans="1:6">
      <c r="A42" s="24">
        <v>44652</v>
      </c>
      <c r="B42" s="23" t="s">
        <v>17</v>
      </c>
      <c r="C42" s="25">
        <v>131900434</v>
      </c>
      <c r="D42" s="28">
        <f t="shared" si="4"/>
        <v>346020987.12603492</v>
      </c>
      <c r="E42" s="28">
        <f t="shared" si="4"/>
        <v>758739336.79235435</v>
      </c>
      <c r="F42" s="28">
        <f t="shared" si="4"/>
        <v>1106800498.8938897</v>
      </c>
    </row>
    <row r="43" spans="1:6">
      <c r="A43" s="24">
        <v>44682</v>
      </c>
      <c r="B43" s="23" t="s">
        <v>17</v>
      </c>
      <c r="C43" s="25">
        <v>146733644</v>
      </c>
      <c r="D43" s="28">
        <f t="shared" ref="D43:F50" si="5">$C43*VLOOKUP(D$2,$H$8:$I$10,2,FALSE)</f>
        <v>384933686.73434532</v>
      </c>
      <c r="E43" s="28">
        <f t="shared" si="5"/>
        <v>844065363.22454727</v>
      </c>
      <c r="F43" s="28">
        <f t="shared" si="5"/>
        <v>1231268658.1737738</v>
      </c>
    </row>
    <row r="44" spans="1:6">
      <c r="A44" s="24">
        <v>44713</v>
      </c>
      <c r="B44" s="23" t="s">
        <v>17</v>
      </c>
      <c r="C44" s="25">
        <v>147320017</v>
      </c>
      <c r="D44" s="28">
        <f t="shared" si="5"/>
        <v>386471948.27095294</v>
      </c>
      <c r="E44" s="28">
        <f t="shared" si="5"/>
        <v>847438394.28775775</v>
      </c>
      <c r="F44" s="28">
        <f t="shared" si="5"/>
        <v>1236189020.5202534</v>
      </c>
    </row>
    <row r="45" spans="1:6">
      <c r="A45" s="24">
        <v>44743</v>
      </c>
      <c r="B45" s="23" t="s">
        <v>17</v>
      </c>
      <c r="C45" s="25">
        <v>144871937</v>
      </c>
      <c r="D45" s="28">
        <f t="shared" si="5"/>
        <v>380049777.90748388</v>
      </c>
      <c r="E45" s="28">
        <f t="shared" si="5"/>
        <v>833356146.49458802</v>
      </c>
      <c r="F45" s="28">
        <f t="shared" si="5"/>
        <v>1215646736.5931804</v>
      </c>
    </row>
    <row r="46" spans="1:6">
      <c r="A46" s="24">
        <v>44774</v>
      </c>
      <c r="B46" s="23" t="s">
        <v>17</v>
      </c>
      <c r="C46" s="25">
        <v>168450662</v>
      </c>
      <c r="D46" s="28">
        <f t="shared" si="5"/>
        <v>441905023.20313865</v>
      </c>
      <c r="E46" s="28">
        <f t="shared" si="5"/>
        <v>968989560.4749341</v>
      </c>
      <c r="F46" s="28">
        <f t="shared" si="5"/>
        <v>1413500100.6941798</v>
      </c>
    </row>
    <row r="47" spans="1:6">
      <c r="A47" s="24">
        <v>44805</v>
      </c>
      <c r="B47" s="23" t="s">
        <v>17</v>
      </c>
      <c r="C47" s="25">
        <v>195302026</v>
      </c>
      <c r="D47" s="28">
        <f t="shared" si="5"/>
        <v>512345545.61234069</v>
      </c>
      <c r="E47" s="28">
        <f t="shared" si="5"/>
        <v>1123448385.9351301</v>
      </c>
      <c r="F47" s="28">
        <f t="shared" si="5"/>
        <v>1638814773.0566788</v>
      </c>
    </row>
    <row r="48" spans="1:6">
      <c r="A48" s="24">
        <v>44835</v>
      </c>
      <c r="B48" s="23" t="s">
        <v>17</v>
      </c>
      <c r="C48" s="25">
        <v>213466549</v>
      </c>
      <c r="D48" s="28">
        <f t="shared" si="5"/>
        <v>559997444.76479959</v>
      </c>
      <c r="E48" s="28">
        <f t="shared" si="5"/>
        <v>1227937338.0652606</v>
      </c>
      <c r="F48" s="28">
        <f t="shared" si="5"/>
        <v>1791236584.7890763</v>
      </c>
    </row>
    <row r="49" spans="1:6">
      <c r="A49" s="24">
        <v>44866</v>
      </c>
      <c r="B49" s="23" t="s">
        <v>17</v>
      </c>
      <c r="C49" s="25">
        <v>235218367</v>
      </c>
      <c r="D49" s="28">
        <f t="shared" si="5"/>
        <v>617060073.80926394</v>
      </c>
      <c r="E49" s="28">
        <f t="shared" si="5"/>
        <v>1353061717.5904107</v>
      </c>
      <c r="F49" s="28">
        <f t="shared" si="5"/>
        <v>1973760040.430239</v>
      </c>
    </row>
    <row r="50" spans="1:6">
      <c r="A50" s="24">
        <v>44896</v>
      </c>
      <c r="B50" s="23" t="s">
        <v>17</v>
      </c>
      <c r="C50" s="25">
        <v>225780764</v>
      </c>
      <c r="D50" s="28">
        <f t="shared" si="5"/>
        <v>592301939.15321255</v>
      </c>
      <c r="E50" s="28">
        <f t="shared" si="5"/>
        <v>1298773187.7958119</v>
      </c>
      <c r="F50" s="28">
        <f t="shared" si="5"/>
        <v>1894567399.4965293</v>
      </c>
    </row>
  </sheetData>
  <mergeCells count="6">
    <mergeCell ref="D1:F1"/>
    <mergeCell ref="H2:I2"/>
    <mergeCell ref="K3:L3"/>
    <mergeCell ref="H7:I7"/>
    <mergeCell ref="H12:K12"/>
    <mergeCell ref="I13:K1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</vt:lpstr>
      <vt:lpstr>dp_projection</vt:lpstr>
      <vt:lpstr>email_projection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Castino</dc:creator>
  <cp:lastModifiedBy>Matthew Castino</cp:lastModifiedBy>
  <dcterms:created xsi:type="dcterms:W3CDTF">2021-08-31T05:59:34Z</dcterms:created>
  <dcterms:modified xsi:type="dcterms:W3CDTF">2021-09-08T01:25:42Z</dcterms:modified>
</cp:coreProperties>
</file>