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customProperty"/>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6621"/>
  <workbookPr autoCompressPictures="0"/>
  <bookViews>
    <workbookView xWindow="0" yWindow="0" windowWidth="25600" windowHeight="15900" tabRatio="788" activeTab="1"/>
  </bookViews>
  <sheets>
    <sheet name="Jan" sheetId="14" r:id="rId1"/>
    <sheet name="Feb" sheetId="19" r:id="rId2"/>
    <sheet name="Mar" sheetId="20" r:id="rId3"/>
    <sheet name="Apr" sheetId="22" r:id="rId4"/>
    <sheet name="May" sheetId="24" r:id="rId5"/>
    <sheet name="Jun" sheetId="25" r:id="rId6"/>
    <sheet name="Jul" sheetId="26" r:id="rId7"/>
    <sheet name="Aug" sheetId="32" r:id="rId8"/>
    <sheet name="Sep" sheetId="28" r:id="rId9"/>
    <sheet name="Oct" sheetId="29" r:id="rId10"/>
    <sheet name="Nov" sheetId="30" r:id="rId11"/>
    <sheet name="Dec" sheetId="31" r:id="rId12"/>
    <sheet name="Lookup List" sheetId="15" r:id="rId13"/>
  </sheets>
  <definedNames>
    <definedName name="AprSun1">DATE(CalendarYear,4,1)-WEEKDAY(DATE(CalendarYear,4,1))+1</definedName>
    <definedName name="AugSun1">DATE(CalendarYear,8,1)-WEEKDAY(DATE(CalendarYear,8,1))+1</definedName>
    <definedName name="CalendarYear">Jan!$K$1</definedName>
    <definedName name="DecSun1">DATE(CalendarYear,12,1)-WEEKDAY(DATE(CalendarYear,12,1))+1</definedName>
    <definedName name="FebSun1">DATE(CalendarYear,2,1)-WEEKDAY(DATE(CalendarYear,2,1))+1</definedName>
    <definedName name="JanSun1">DATE(CalendarYear,1,1)-WEEKDAY(DATE(CalendarYear,1,1))+1</definedName>
    <definedName name="JulSun1">DATE(CalendarYear,7,1)-WEEKDAY(DATE(CalendarYear,7,1))+1</definedName>
    <definedName name="JunSun1">DATE(CalendarYear,6,1)-WEEKDAY(DATE(CalendarYear,6,1))+1</definedName>
    <definedName name="MarSun1">DATE(CalendarYear,3,1)-WEEKDAY(DATE(CalendarYear,3,1))+1</definedName>
    <definedName name="MaySun1">DATE(CalendarYear,5,1)-WEEKDAY(DATE(CalendarYear,5,1))+1</definedName>
    <definedName name="NovSun1">DATE(CalendarYear,11,1)-WEEKDAY(DATE(CalendarYear,11,1))+1</definedName>
    <definedName name="OctSun1">DATE(CalendarYear,10,1)-WEEKDAY(DATE(CalendarYear,10,1))+1</definedName>
    <definedName name="_xlnm.Print_Area" localSheetId="0">Jan!$A$1:$H$14</definedName>
    <definedName name="SepSun1">DATE(CalendarYear,9,1)-WEEKDAY(DATE(CalendarYear,9,1))+1</definedName>
    <definedName name="Year">YearLookup[]</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C13" i="32" l="1"/>
  <c r="B13" i="32"/>
  <c r="H11" i="32"/>
  <c r="G11" i="32"/>
  <c r="F11" i="32"/>
  <c r="E11" i="32"/>
  <c r="D11" i="32"/>
  <c r="C11" i="32"/>
  <c r="B11" i="32"/>
  <c r="H9" i="32"/>
  <c r="G9" i="32"/>
  <c r="F9" i="32"/>
  <c r="E9" i="32"/>
  <c r="D9" i="32"/>
  <c r="C9" i="32"/>
  <c r="B9" i="32"/>
  <c r="H7" i="32"/>
  <c r="G7" i="32"/>
  <c r="F7" i="32"/>
  <c r="E7" i="32"/>
  <c r="D7" i="32"/>
  <c r="C7" i="32"/>
  <c r="B7" i="32"/>
  <c r="H5" i="32"/>
  <c r="G5" i="32"/>
  <c r="F5" i="32"/>
  <c r="E5" i="32"/>
  <c r="D5" i="32"/>
  <c r="C5" i="32"/>
  <c r="B5" i="32"/>
  <c r="H3" i="32"/>
  <c r="G3" i="32"/>
  <c r="F3" i="32"/>
  <c r="E3" i="32"/>
  <c r="D3" i="32"/>
  <c r="C3" i="32"/>
  <c r="B3" i="32"/>
  <c r="B1" i="32"/>
  <c r="B1" i="28"/>
  <c r="C13" i="31"/>
  <c r="B13" i="31"/>
  <c r="H11" i="31"/>
  <c r="G11" i="31"/>
  <c r="F11" i="31"/>
  <c r="E11" i="31"/>
  <c r="D11" i="31"/>
  <c r="C11" i="31"/>
  <c r="B11" i="31"/>
  <c r="H9" i="31"/>
  <c r="G9" i="31"/>
  <c r="F9" i="31"/>
  <c r="E9" i="31"/>
  <c r="D9" i="31"/>
  <c r="C9" i="31"/>
  <c r="B9" i="31"/>
  <c r="H7" i="31"/>
  <c r="G7" i="31"/>
  <c r="F7" i="31"/>
  <c r="E7" i="31"/>
  <c r="D7" i="31"/>
  <c r="C7" i="31"/>
  <c r="B7" i="31"/>
  <c r="H5" i="31"/>
  <c r="G5" i="31"/>
  <c r="F5" i="31"/>
  <c r="E5" i="31"/>
  <c r="D5" i="31"/>
  <c r="C5" i="31"/>
  <c r="B5" i="31"/>
  <c r="H3" i="31"/>
  <c r="G3" i="31"/>
  <c r="F3" i="31"/>
  <c r="E3" i="31"/>
  <c r="D3" i="31"/>
  <c r="C3" i="31"/>
  <c r="B3" i="31"/>
  <c r="B1" i="31"/>
  <c r="B13" i="30"/>
  <c r="H11" i="30"/>
  <c r="G11" i="30"/>
  <c r="F11" i="30"/>
  <c r="E11" i="30"/>
  <c r="D11" i="30"/>
  <c r="C11" i="30"/>
  <c r="B11" i="30"/>
  <c r="H9" i="30"/>
  <c r="G9" i="30"/>
  <c r="F9" i="30"/>
  <c r="E9" i="30"/>
  <c r="D9" i="30"/>
  <c r="C9" i="30"/>
  <c r="B9" i="30"/>
  <c r="H7" i="30"/>
  <c r="G7" i="30"/>
  <c r="F7" i="30"/>
  <c r="E7" i="30"/>
  <c r="D7" i="30"/>
  <c r="C7" i="30"/>
  <c r="B7" i="30"/>
  <c r="H5" i="30"/>
  <c r="G5" i="30"/>
  <c r="F5" i="30"/>
  <c r="E5" i="30"/>
  <c r="D5" i="30"/>
  <c r="C5" i="30"/>
  <c r="B5" i="30"/>
  <c r="H3" i="30"/>
  <c r="G3" i="30"/>
  <c r="F3" i="30"/>
  <c r="E3" i="30"/>
  <c r="D3" i="30"/>
  <c r="C3" i="30"/>
  <c r="B3" i="30"/>
  <c r="B1" i="30"/>
  <c r="C13" i="29"/>
  <c r="B13" i="29"/>
  <c r="H11" i="29"/>
  <c r="G11" i="29"/>
  <c r="F11" i="29"/>
  <c r="E11" i="29"/>
  <c r="D11" i="29"/>
  <c r="C11" i="29"/>
  <c r="B11" i="29"/>
  <c r="H9" i="29"/>
  <c r="G9" i="29"/>
  <c r="F9" i="29"/>
  <c r="E9" i="29"/>
  <c r="D9" i="29"/>
  <c r="C9" i="29"/>
  <c r="B9" i="29"/>
  <c r="H7" i="29"/>
  <c r="G7" i="29"/>
  <c r="F7" i="29"/>
  <c r="E7" i="29"/>
  <c r="D7" i="29"/>
  <c r="C7" i="29"/>
  <c r="B7" i="29"/>
  <c r="H5" i="29"/>
  <c r="G5" i="29"/>
  <c r="F5" i="29"/>
  <c r="E5" i="29"/>
  <c r="D5" i="29"/>
  <c r="C5" i="29"/>
  <c r="B5" i="29"/>
  <c r="H3" i="29"/>
  <c r="G3" i="29"/>
  <c r="F3" i="29"/>
  <c r="E3" i="29"/>
  <c r="D3" i="29"/>
  <c r="C3" i="29"/>
  <c r="B3" i="29"/>
  <c r="B1" i="29"/>
  <c r="B13" i="28"/>
  <c r="H11" i="28"/>
  <c r="G11" i="28"/>
  <c r="F11" i="28"/>
  <c r="E11" i="28"/>
  <c r="D11" i="28"/>
  <c r="C11" i="28"/>
  <c r="B11" i="28"/>
  <c r="H9" i="28"/>
  <c r="G9" i="28"/>
  <c r="F9" i="28"/>
  <c r="E9" i="28"/>
  <c r="D9" i="28"/>
  <c r="C9" i="28"/>
  <c r="B9" i="28"/>
  <c r="H7" i="28"/>
  <c r="G7" i="28"/>
  <c r="F7" i="28"/>
  <c r="E7" i="28"/>
  <c r="D7" i="28"/>
  <c r="C7" i="28"/>
  <c r="B7" i="28"/>
  <c r="H5" i="28"/>
  <c r="G5" i="28"/>
  <c r="F5" i="28"/>
  <c r="E5" i="28"/>
  <c r="D5" i="28"/>
  <c r="C5" i="28"/>
  <c r="B5" i="28"/>
  <c r="H3" i="28"/>
  <c r="G3" i="28"/>
  <c r="F3" i="28"/>
  <c r="E3" i="28"/>
  <c r="D3" i="28"/>
  <c r="C3" i="28"/>
  <c r="B3" i="28"/>
  <c r="C13" i="26"/>
  <c r="B13" i="26"/>
  <c r="H11" i="26"/>
  <c r="G11" i="26"/>
  <c r="F11" i="26"/>
  <c r="E11" i="26"/>
  <c r="D11" i="26"/>
  <c r="C11" i="26"/>
  <c r="B11" i="26"/>
  <c r="H9" i="26"/>
  <c r="G9" i="26"/>
  <c r="F9" i="26"/>
  <c r="E9" i="26"/>
  <c r="D9" i="26"/>
  <c r="C9" i="26"/>
  <c r="B9" i="26"/>
  <c r="H7" i="26"/>
  <c r="G7" i="26"/>
  <c r="F7" i="26"/>
  <c r="E7" i="26"/>
  <c r="D7" i="26"/>
  <c r="C7" i="26"/>
  <c r="B7" i="26"/>
  <c r="H5" i="26"/>
  <c r="G5" i="26"/>
  <c r="F5" i="26"/>
  <c r="E5" i="26"/>
  <c r="D5" i="26"/>
  <c r="C5" i="26"/>
  <c r="B5" i="26"/>
  <c r="H3" i="26"/>
  <c r="G3" i="26"/>
  <c r="F3" i="26"/>
  <c r="E3" i="26"/>
  <c r="D3" i="26"/>
  <c r="C3" i="26"/>
  <c r="B3" i="26"/>
  <c r="B1" i="26"/>
  <c r="B13" i="25"/>
  <c r="H11" i="25"/>
  <c r="G11" i="25"/>
  <c r="F11" i="25"/>
  <c r="E11" i="25"/>
  <c r="D11" i="25"/>
  <c r="C11" i="25"/>
  <c r="B11" i="25"/>
  <c r="H9" i="25"/>
  <c r="G9" i="25"/>
  <c r="F9" i="25"/>
  <c r="E9" i="25"/>
  <c r="D9" i="25"/>
  <c r="C9" i="25"/>
  <c r="B9" i="25"/>
  <c r="H7" i="25"/>
  <c r="G7" i="25"/>
  <c r="F7" i="25"/>
  <c r="E7" i="25"/>
  <c r="D7" i="25"/>
  <c r="C7" i="25"/>
  <c r="B7" i="25"/>
  <c r="H5" i="25"/>
  <c r="G5" i="25"/>
  <c r="F5" i="25"/>
  <c r="E5" i="25"/>
  <c r="D5" i="25"/>
  <c r="C5" i="25"/>
  <c r="B5" i="25"/>
  <c r="H3" i="25"/>
  <c r="G3" i="25"/>
  <c r="F3" i="25"/>
  <c r="E3" i="25"/>
  <c r="D3" i="25"/>
  <c r="C3" i="25"/>
  <c r="B3" i="25"/>
  <c r="B1" i="25"/>
  <c r="C13" i="24"/>
  <c r="B13" i="24"/>
  <c r="H11" i="24"/>
  <c r="G11" i="24"/>
  <c r="F11" i="24"/>
  <c r="E11" i="24"/>
  <c r="D11" i="24"/>
  <c r="C11" i="24"/>
  <c r="B11" i="24"/>
  <c r="H9" i="24"/>
  <c r="G9" i="24"/>
  <c r="F9" i="24"/>
  <c r="E9" i="24"/>
  <c r="D9" i="24"/>
  <c r="C9" i="24"/>
  <c r="B9" i="24"/>
  <c r="H7" i="24"/>
  <c r="G7" i="24"/>
  <c r="F7" i="24"/>
  <c r="E7" i="24"/>
  <c r="D7" i="24"/>
  <c r="C7" i="24"/>
  <c r="B7" i="24"/>
  <c r="H5" i="24"/>
  <c r="G5" i="24"/>
  <c r="F5" i="24"/>
  <c r="E5" i="24"/>
  <c r="D5" i="24"/>
  <c r="C5" i="24"/>
  <c r="B5" i="24"/>
  <c r="H3" i="24"/>
  <c r="G3" i="24"/>
  <c r="F3" i="24"/>
  <c r="E3" i="24"/>
  <c r="D3" i="24"/>
  <c r="C3" i="24"/>
  <c r="B3" i="24"/>
  <c r="B1" i="24"/>
  <c r="B13" i="22"/>
  <c r="H11" i="22"/>
  <c r="G11" i="22"/>
  <c r="F11" i="22"/>
  <c r="E11" i="22"/>
  <c r="D11" i="22"/>
  <c r="C11" i="22"/>
  <c r="B11" i="22"/>
  <c r="H9" i="22"/>
  <c r="G9" i="22"/>
  <c r="F9" i="22"/>
  <c r="E9" i="22"/>
  <c r="D9" i="22"/>
  <c r="C9" i="22"/>
  <c r="B9" i="22"/>
  <c r="H7" i="22"/>
  <c r="G7" i="22"/>
  <c r="F7" i="22"/>
  <c r="E7" i="22"/>
  <c r="D7" i="22"/>
  <c r="C7" i="22"/>
  <c r="B7" i="22"/>
  <c r="H5" i="22"/>
  <c r="G5" i="22"/>
  <c r="F5" i="22"/>
  <c r="E5" i="22"/>
  <c r="D5" i="22"/>
  <c r="C5" i="22"/>
  <c r="B5" i="22"/>
  <c r="H3" i="22"/>
  <c r="G3" i="22"/>
  <c r="F3" i="22"/>
  <c r="E3" i="22"/>
  <c r="D3" i="22"/>
  <c r="C3" i="22"/>
  <c r="B3" i="22"/>
  <c r="B1" i="22"/>
  <c r="H11" i="19"/>
  <c r="G11" i="19"/>
  <c r="F11" i="19"/>
  <c r="E11" i="19"/>
  <c r="D11" i="19"/>
  <c r="C11" i="19"/>
  <c r="B11" i="19"/>
  <c r="H9" i="19"/>
  <c r="G9" i="19"/>
  <c r="F9" i="19"/>
  <c r="E9" i="19"/>
  <c r="D9" i="19"/>
  <c r="C9" i="19"/>
  <c r="B9" i="19"/>
  <c r="H7" i="19"/>
  <c r="G7" i="19"/>
  <c r="F7" i="19"/>
  <c r="E7" i="19"/>
  <c r="D7" i="19"/>
  <c r="C7" i="19"/>
  <c r="B7" i="19"/>
  <c r="H5" i="19"/>
  <c r="G5" i="19"/>
  <c r="F5" i="19"/>
  <c r="E5" i="19"/>
  <c r="D5" i="19"/>
  <c r="C5" i="19"/>
  <c r="B5" i="19"/>
  <c r="H3" i="19"/>
  <c r="G3" i="19"/>
  <c r="F3" i="19"/>
  <c r="E3" i="19"/>
  <c r="D3" i="19"/>
  <c r="C3" i="19"/>
  <c r="B3" i="19"/>
  <c r="C13" i="20"/>
  <c r="B13" i="20"/>
  <c r="H11" i="20"/>
  <c r="G11" i="20"/>
  <c r="F11" i="20"/>
  <c r="E11" i="20"/>
  <c r="D11" i="20"/>
  <c r="C11" i="20"/>
  <c r="B11" i="20"/>
  <c r="H9" i="20"/>
  <c r="G9" i="20"/>
  <c r="F9" i="20"/>
  <c r="E9" i="20"/>
  <c r="D9" i="20"/>
  <c r="C9" i="20"/>
  <c r="B9" i="20"/>
  <c r="H7" i="20"/>
  <c r="G7" i="20"/>
  <c r="F7" i="20"/>
  <c r="E7" i="20"/>
  <c r="D7" i="20"/>
  <c r="C7" i="20"/>
  <c r="B7" i="20"/>
  <c r="H5" i="20"/>
  <c r="G5" i="20"/>
  <c r="F5" i="20"/>
  <c r="E5" i="20"/>
  <c r="D5" i="20"/>
  <c r="C5" i="20"/>
  <c r="B5" i="20"/>
  <c r="H3" i="20"/>
  <c r="G3" i="20"/>
  <c r="F3" i="20"/>
  <c r="E3" i="20"/>
  <c r="D3" i="20"/>
  <c r="C3" i="20"/>
  <c r="B3" i="20"/>
  <c r="B1" i="20"/>
  <c r="B1" i="19"/>
  <c r="C13" i="14"/>
  <c r="B13" i="14"/>
  <c r="H11" i="14"/>
  <c r="G11" i="14"/>
  <c r="F11" i="14"/>
  <c r="E11" i="14"/>
  <c r="D11" i="14"/>
  <c r="C11" i="14"/>
  <c r="B11" i="14"/>
  <c r="H9" i="14"/>
  <c r="G9" i="14"/>
  <c r="F9" i="14"/>
  <c r="E9" i="14"/>
  <c r="D9" i="14"/>
  <c r="B9" i="14"/>
  <c r="C9" i="14"/>
  <c r="H7" i="14"/>
  <c r="G7" i="14"/>
  <c r="F7" i="14"/>
  <c r="E7" i="14"/>
  <c r="D7" i="14"/>
  <c r="C7" i="14"/>
  <c r="B7" i="14"/>
  <c r="H5" i="14"/>
  <c r="G5" i="14"/>
  <c r="F5" i="14"/>
  <c r="E5" i="14"/>
  <c r="D5" i="14"/>
  <c r="C5" i="14"/>
  <c r="B5" i="14"/>
  <c r="F3" i="14"/>
  <c r="B3" i="14"/>
  <c r="H3" i="14"/>
  <c r="G3" i="14"/>
  <c r="E3" i="14"/>
  <c r="D3" i="14"/>
  <c r="C3" i="14"/>
  <c r="B1" i="14"/>
</calcChain>
</file>

<file path=xl/comments1.xml><?xml version="1.0" encoding="utf-8"?>
<comments xmlns="http://schemas.openxmlformats.org/spreadsheetml/2006/main">
  <authors>
    <author xml:space="preserve">   </author>
  </authors>
  <commentList>
    <comment ref="J4" authorId="0">
      <text>
        <r>
          <rPr>
            <b/>
            <sz val="9"/>
            <color indexed="81"/>
            <rFont val="Geneva"/>
          </rPr>
          <t>When you click in the cell that displays the year above, you see a pop-up list of years from which to select. When you make a selection, the calendar sheets for all months in this workbook automatically update.
To change the available years in that list, see the Lookup List sheet.
Note: Formulas exist in all cells that display dates as well as those that appear blank within the calendar cells of rows that contain date values, in order for the calendar to update automatically.  If you manually change the text in those cells, the calendar will no longer be able to update automatically.
You can, however, type text in the taller cells beneath each date cell, such as where you see 'Sample text' written in the first available taller cell in this calendar.</t>
        </r>
      </text>
    </comment>
    <comment ref="J11" authorId="0">
      <text>
        <r>
          <rPr>
            <b/>
            <sz val="9"/>
            <color indexed="81"/>
            <rFont val="Geneva"/>
          </rPr>
          <t>Easily apply your own look to this calendar. This template is formatted using themes that enable you to apply fonts, colors, and graphic formatting effects throughout the workbook with just a click.
Find themes on the Home tab, in the Themes group. Select from dozens of built-in themes available in the Themes gallery or find options to change just the theme fonts or theme colors.</t>
        </r>
      </text>
    </comment>
  </commentList>
</comments>
</file>

<file path=xl/comments2.xml><?xml version="1.0" encoding="utf-8"?>
<comments xmlns="http://schemas.openxmlformats.org/spreadsheetml/2006/main">
  <authors>
    <author xml:space="preserve">   </author>
  </authors>
  <commentList>
    <comment ref="C4" authorId="0">
      <text>
        <r>
          <rPr>
            <b/>
            <sz val="9"/>
            <color indexed="81"/>
            <rFont val="Geneva"/>
          </rPr>
          <t>This list populates the options that appear in the pop-up list for the year on the January sheet. To add additional years, begin typing in the cell directly beneath the last existing entry and the list will automatically expand.</t>
        </r>
      </text>
    </comment>
  </commentList>
</comments>
</file>

<file path=xl/sharedStrings.xml><?xml version="1.0" encoding="utf-8"?>
<sst xmlns="http://schemas.openxmlformats.org/spreadsheetml/2006/main" count="106" uniqueCount="19">
  <si>
    <t>Sunday</t>
  </si>
  <si>
    <t>Monday</t>
  </si>
  <si>
    <t>Tuesday</t>
  </si>
  <si>
    <t>Wednesday</t>
  </si>
  <si>
    <t>Thursday</t>
  </si>
  <si>
    <t>Friday</t>
  </si>
  <si>
    <t>Saturday</t>
  </si>
  <si>
    <t>Year</t>
  </si>
  <si>
    <t>Notes:</t>
  </si>
  <si>
    <t>Notes</t>
  </si>
  <si>
    <t>Select
Year:</t>
  </si>
  <si>
    <t>Sample text.</t>
  </si>
  <si>
    <t>Meet with adivsor Time 30 mins</t>
  </si>
  <si>
    <t>Research Time 1hr</t>
  </si>
  <si>
    <t>2nd Class</t>
  </si>
  <si>
    <t>Meet with advisor picked different project Time 30 min</t>
  </si>
  <si>
    <t>Talked with Seth about project Time 30 mins</t>
  </si>
  <si>
    <t>Setup git hub account Time 30 min</t>
  </si>
  <si>
    <t>3rd class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</si>
</sst>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mmm\ yyyy"/>
    <numFmt numFmtId="165" formatCode="d"/>
  </numFmts>
  <fonts count="15" x14ac:knownFonts="1">
    <font>
      <sz val="11"/>
      <name val="Century Gothic"/>
      <family val="2"/>
      <scheme val="minor"/>
    </font>
    <font>
      <sz val="8"/>
      <name val="Arial"/>
      <family val="2"/>
    </font>
    <font>
      <b/>
      <sz val="11"/>
      <color theme="0"/>
      <name val="Century Gothic"/>
      <family val="2"/>
      <scheme val="minor"/>
    </font>
    <font>
      <sz val="11"/>
      <color theme="0"/>
      <name val="Century Gothic"/>
      <family val="2"/>
      <scheme val="minor"/>
    </font>
    <font>
      <sz val="11"/>
      <name val="Arial"/>
      <family val="2"/>
    </font>
    <font>
      <sz val="11"/>
      <name val="Century Gothic"/>
      <family val="2"/>
    </font>
    <font>
      <sz val="11"/>
      <name val="Century Gothic"/>
      <family val="2"/>
      <scheme val="minor"/>
    </font>
    <font>
      <sz val="11"/>
      <color theme="1" tint="0.249977111117893"/>
      <name val="Arial"/>
      <family val="2"/>
    </font>
    <font>
      <sz val="11"/>
      <color theme="1" tint="0.249977111117893"/>
      <name val="Century Gothic"/>
      <family val="2"/>
      <scheme val="minor"/>
    </font>
    <font>
      <b/>
      <sz val="28"/>
      <color theme="1" tint="0.34998626667073579"/>
      <name val="Century Gothic"/>
      <family val="2"/>
      <scheme val="minor"/>
    </font>
    <font>
      <b/>
      <sz val="14"/>
      <color theme="0"/>
      <name val="Century Gothic"/>
      <family val="2"/>
      <scheme val="minor"/>
    </font>
    <font>
      <sz val="14"/>
      <color theme="1" tint="0.34998626667073579"/>
      <name val="Century Gothic"/>
      <family val="2"/>
      <scheme val="minor"/>
    </font>
    <font>
      <sz val="10"/>
      <color theme="1" tint="0.249977111117893"/>
      <name val="Century Gothic"/>
      <family val="2"/>
      <scheme val="minor"/>
    </font>
    <font>
      <sz val="14"/>
      <color theme="1" tint="0.249977111117893"/>
      <name val="Century Gothic"/>
      <family val="2"/>
      <scheme val="minor"/>
    </font>
    <font>
      <b/>
      <sz val="9"/>
      <color indexed="81"/>
      <name val="Geneva"/>
    </font>
  </fonts>
  <fills count="7">
    <fill>
      <patternFill patternType="none"/>
    </fill>
    <fill>
      <patternFill patternType="gray125"/>
    </fill>
    <fill>
      <patternFill patternType="solid">
        <fgColor indexed="9"/>
        <bgColor indexed="64"/>
      </patternFill>
    </fill>
    <fill>
      <patternFill patternType="solid">
        <fgColor theme="4" tint="0.79998168889431442"/>
        <bgColor indexed="64"/>
      </patternFill>
    </fill>
    <fill>
      <patternFill patternType="solid">
        <fgColor theme="4"/>
      </patternFill>
    </fill>
    <fill>
      <patternFill patternType="solid">
        <fgColor theme="4" tint="0.59999389629810485"/>
        <bgColor indexed="65"/>
      </patternFill>
    </fill>
    <fill>
      <patternFill patternType="solid">
        <fgColor theme="8"/>
      </patternFill>
    </fill>
  </fills>
  <borders count="22">
    <border>
      <left/>
      <right/>
      <top/>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bottom style="thin">
        <color theme="4" tint="0.39994506668294322"/>
      </bottom>
      <diagonal/>
    </border>
    <border>
      <left style="thick">
        <color theme="1" tint="0.499984740745262"/>
      </left>
      <right style="thick">
        <color theme="1" tint="0.499984740745262"/>
      </right>
      <top style="thick">
        <color theme="1" tint="0.499984740745262"/>
      </top>
      <bottom style="thick">
        <color theme="1" tint="0.499984740745262"/>
      </bottom>
      <diagonal/>
    </border>
    <border>
      <left style="medium">
        <color theme="4"/>
      </left>
      <right/>
      <top style="medium">
        <color theme="4"/>
      </top>
      <bottom style="medium">
        <color theme="4"/>
      </bottom>
      <diagonal/>
    </border>
    <border>
      <left/>
      <right style="medium">
        <color theme="4"/>
      </right>
      <top style="medium">
        <color theme="4"/>
      </top>
      <bottom style="medium">
        <color theme="4"/>
      </bottom>
      <diagonal/>
    </border>
    <border>
      <left style="medium">
        <color theme="4" tint="-0.24994659260841701"/>
      </left>
      <right style="thin">
        <color theme="4" tint="0.39994506668294322"/>
      </right>
      <top style="thin">
        <color theme="4" tint="0.39994506668294322"/>
      </top>
      <bottom style="thin">
        <color theme="4" tint="0.39994506668294322"/>
      </bottom>
      <diagonal/>
    </border>
    <border>
      <left style="thin">
        <color theme="4" tint="0.39994506668294322"/>
      </left>
      <right style="medium">
        <color theme="4" tint="-0.24994659260841701"/>
      </right>
      <top style="thin">
        <color theme="4" tint="0.39994506668294322"/>
      </top>
      <bottom style="thin">
        <color theme="4" tint="0.39994506668294322"/>
      </bottom>
      <diagonal/>
    </border>
    <border>
      <left style="thin">
        <color theme="4" tint="0.39994506668294322"/>
      </left>
      <right style="medium">
        <color theme="4" tint="-0.24994659260841701"/>
      </right>
      <top/>
      <bottom style="thin">
        <color theme="4" tint="0.39994506668294322"/>
      </bottom>
      <diagonal/>
    </border>
    <border>
      <left style="medium">
        <color theme="4" tint="-0.24994659260841701"/>
      </left>
      <right style="thin">
        <color theme="4" tint="0.39994506668294322"/>
      </right>
      <top style="thin">
        <color theme="4" tint="0.39994506668294322"/>
      </top>
      <bottom style="medium">
        <color theme="4" tint="-0.24994659260841701"/>
      </bottom>
      <diagonal/>
    </border>
    <border>
      <left style="thin">
        <color theme="4" tint="0.39994506668294322"/>
      </left>
      <right style="thin">
        <color theme="4" tint="0.39994506668294322"/>
      </right>
      <top style="thin">
        <color theme="4" tint="0.39994506668294322"/>
      </top>
      <bottom style="medium">
        <color theme="4" tint="-0.24994659260841701"/>
      </bottom>
      <diagonal/>
    </border>
    <border>
      <left style="medium">
        <color theme="4" tint="-0.24994659260841701"/>
      </left>
      <right style="thin">
        <color theme="4" tint="0.39994506668294322"/>
      </right>
      <top style="medium">
        <color theme="4" tint="-0.24994659260841701"/>
      </top>
      <bottom/>
      <diagonal/>
    </border>
    <border>
      <left style="thin">
        <color theme="4" tint="0.39994506668294322"/>
      </left>
      <right style="thin">
        <color theme="4" tint="0.39994506668294322"/>
      </right>
      <top style="medium">
        <color theme="4" tint="-0.24994659260841701"/>
      </top>
      <bottom/>
      <diagonal/>
    </border>
    <border>
      <left style="thin">
        <color theme="4" tint="0.39994506668294322"/>
      </left>
      <right style="medium">
        <color theme="4" tint="-0.24994659260841701"/>
      </right>
      <top style="medium">
        <color theme="4" tint="-0.24994659260841701"/>
      </top>
      <bottom/>
      <diagonal/>
    </border>
    <border>
      <left style="medium">
        <color theme="4" tint="-0.24994659260841701"/>
      </left>
      <right style="thin">
        <color theme="4" tint="0.39994506668294322"/>
      </right>
      <top style="medium">
        <color theme="4" tint="-0.24994659260841701"/>
      </top>
      <bottom style="thin">
        <color theme="4" tint="0.39994506668294322"/>
      </bottom>
      <diagonal/>
    </border>
    <border>
      <left style="thin">
        <color theme="4" tint="0.39994506668294322"/>
      </left>
      <right style="thin">
        <color theme="4" tint="0.39994506668294322"/>
      </right>
      <top style="medium">
        <color theme="4" tint="-0.24994659260841701"/>
      </top>
      <bottom style="thin">
        <color theme="4" tint="0.39994506668294322"/>
      </bottom>
      <diagonal/>
    </border>
    <border>
      <left style="thin">
        <color theme="4" tint="0.39994506668294322"/>
      </left>
      <right style="medium">
        <color theme="4" tint="-0.24994659260841701"/>
      </right>
      <top style="medium">
        <color theme="4" tint="-0.24994659260841701"/>
      </top>
      <bottom style="thin">
        <color theme="4" tint="0.39994506668294322"/>
      </bottom>
      <diagonal/>
    </border>
    <border>
      <left style="medium">
        <color theme="4" tint="-0.24994659260841701"/>
      </left>
      <right style="thin">
        <color theme="4" tint="0.39994506668294322"/>
      </right>
      <top/>
      <bottom style="thin">
        <color theme="4" tint="0.39994506668294322"/>
      </bottom>
      <diagonal/>
    </border>
    <border>
      <left style="thin">
        <color theme="4" tint="0.39994506668294322"/>
      </left>
      <right/>
      <top style="thin">
        <color theme="4" tint="0.39994506668294322"/>
      </top>
      <bottom style="medium">
        <color theme="4" tint="-0.24994659260841701"/>
      </bottom>
      <diagonal/>
    </border>
    <border>
      <left/>
      <right/>
      <top style="thin">
        <color theme="4" tint="0.39994506668294322"/>
      </top>
      <bottom style="medium">
        <color theme="4" tint="-0.24994659260841701"/>
      </bottom>
      <diagonal/>
    </border>
    <border>
      <left/>
      <right style="medium">
        <color theme="4" tint="-0.24994659260841701"/>
      </right>
      <top style="thin">
        <color theme="4" tint="0.39994506668294322"/>
      </top>
      <bottom style="medium">
        <color theme="4" tint="-0.24994659260841701"/>
      </bottom>
      <diagonal/>
    </border>
    <border>
      <left style="medium">
        <color theme="4" tint="-0.24994659260841701"/>
      </left>
      <right/>
      <top style="thin">
        <color theme="4" tint="0.39994506668294322"/>
      </top>
      <bottom style="medium">
        <color theme="4" tint="-0.24994659260841701"/>
      </bottom>
      <diagonal/>
    </border>
  </borders>
  <cellStyleXfs count="5">
    <xf numFmtId="0" fontId="0" fillId="0" borderId="0"/>
    <xf numFmtId="0" fontId="9" fillId="0" borderId="0" applyNumberFormat="0" applyFill="0" applyAlignment="0" applyProtection="0"/>
    <xf numFmtId="0" fontId="2" fillId="4" borderId="1" applyNumberFormat="0" applyAlignment="0" applyProtection="0"/>
    <xf numFmtId="0" fontId="11" fillId="5" borderId="0" applyNumberFormat="0" applyBorder="0" applyAlignment="0" applyProtection="0"/>
    <xf numFmtId="0" fontId="10" fillId="6" borderId="3" applyNumberFormat="0" applyProtection="0">
      <alignment vertical="center"/>
    </xf>
  </cellStyleXfs>
  <cellXfs count="46">
    <xf numFmtId="0" fontId="0" fillId="0" borderId="0" xfId="0"/>
    <xf numFmtId="0" fontId="4" fillId="2" borderId="0" xfId="0" applyFont="1" applyFill="1"/>
    <xf numFmtId="0" fontId="5" fillId="2" borderId="0" xfId="0" applyFont="1" applyFill="1"/>
    <xf numFmtId="0" fontId="5" fillId="0" borderId="0" xfId="0" applyFont="1"/>
    <xf numFmtId="0" fontId="4" fillId="0" borderId="0" xfId="0" applyFont="1"/>
    <xf numFmtId="165" fontId="8" fillId="0" borderId="1" xfId="0" applyNumberFormat="1" applyFont="1" applyFill="1" applyBorder="1" applyAlignment="1">
      <alignment horizontal="left" vertical="center" wrapText="1" indent="1"/>
    </xf>
    <xf numFmtId="165" fontId="8" fillId="2" borderId="1" xfId="0" applyNumberFormat="1" applyFont="1" applyFill="1" applyBorder="1" applyAlignment="1">
      <alignment horizontal="left" vertical="center" wrapText="1" indent="1"/>
    </xf>
    <xf numFmtId="0" fontId="11" fillId="5" borderId="4" xfId="3" applyBorder="1" applyAlignment="1">
      <alignment horizontal="right" vertical="center" wrapText="1"/>
    </xf>
    <xf numFmtId="0" fontId="11" fillId="5" borderId="5" xfId="3" applyBorder="1" applyAlignment="1">
      <alignment vertical="center"/>
    </xf>
    <xf numFmtId="165" fontId="7" fillId="0" borderId="6" xfId="0" applyNumberFormat="1" applyFont="1" applyBorder="1" applyAlignment="1">
      <alignment horizontal="left" vertical="center" indent="1"/>
    </xf>
    <xf numFmtId="165" fontId="8" fillId="0" borderId="7" xfId="0" applyNumberFormat="1" applyFont="1" applyFill="1" applyBorder="1" applyAlignment="1">
      <alignment horizontal="left" vertical="center" wrapText="1" indent="1"/>
    </xf>
    <xf numFmtId="165" fontId="8" fillId="0" borderId="6" xfId="0" applyNumberFormat="1" applyFont="1" applyFill="1" applyBorder="1" applyAlignment="1">
      <alignment horizontal="left" vertical="center" wrapText="1" indent="1"/>
    </xf>
    <xf numFmtId="165" fontId="8" fillId="2" borderId="6" xfId="0" applyNumberFormat="1" applyFont="1" applyFill="1" applyBorder="1" applyAlignment="1">
      <alignment horizontal="left" vertical="center" wrapText="1" indent="1"/>
    </xf>
    <xf numFmtId="165" fontId="8" fillId="2" borderId="7" xfId="0" applyNumberFormat="1" applyFont="1" applyFill="1" applyBorder="1" applyAlignment="1">
      <alignment horizontal="left" vertical="center" wrapText="1" indent="1"/>
    </xf>
    <xf numFmtId="0" fontId="8" fillId="0" borderId="10" xfId="0" applyFont="1" applyFill="1" applyBorder="1" applyAlignment="1">
      <alignment horizontal="left" vertical="center" wrapText="1" indent="1"/>
    </xf>
    <xf numFmtId="0" fontId="2" fillId="4" borderId="11" xfId="2" applyBorder="1" applyAlignment="1">
      <alignment horizontal="center" vertical="center"/>
    </xf>
    <xf numFmtId="0" fontId="2" fillId="4" borderId="12" xfId="2" applyBorder="1" applyAlignment="1">
      <alignment horizontal="center" vertical="center"/>
    </xf>
    <xf numFmtId="0" fontId="2" fillId="4" borderId="13" xfId="2" applyBorder="1" applyAlignment="1">
      <alignment horizontal="center" vertical="center"/>
    </xf>
    <xf numFmtId="0" fontId="2" fillId="4" borderId="14" xfId="2" applyBorder="1" applyAlignment="1">
      <alignment horizontal="center" vertical="center"/>
    </xf>
    <xf numFmtId="0" fontId="2" fillId="4" borderId="15" xfId="2" applyBorder="1" applyAlignment="1">
      <alignment horizontal="center" vertical="center"/>
    </xf>
    <xf numFmtId="0" fontId="2" fillId="4" borderId="16" xfId="2" applyBorder="1" applyAlignment="1">
      <alignment horizontal="center" vertical="center"/>
    </xf>
    <xf numFmtId="0" fontId="4" fillId="0" borderId="0" xfId="0" applyFont="1"/>
    <xf numFmtId="0" fontId="6" fillId="0" borderId="0" xfId="0" applyFont="1"/>
    <xf numFmtId="0" fontId="6" fillId="0" borderId="0" xfId="0" applyFont="1" applyFill="1"/>
    <xf numFmtId="165" fontId="8" fillId="2" borderId="2" xfId="0" applyNumberFormat="1" applyFont="1" applyFill="1" applyBorder="1" applyAlignment="1">
      <alignment horizontal="left" vertical="center" wrapText="1" indent="1"/>
    </xf>
    <xf numFmtId="0" fontId="12" fillId="0" borderId="1" xfId="0" applyFont="1" applyFill="1" applyBorder="1" applyAlignment="1">
      <alignment horizontal="left" vertical="center" wrapText="1" indent="1"/>
    </xf>
    <xf numFmtId="0" fontId="12" fillId="2" borderId="1" xfId="0" applyFont="1" applyFill="1" applyBorder="1" applyAlignment="1">
      <alignment horizontal="left" vertical="center" wrapText="1" indent="1"/>
    </xf>
    <xf numFmtId="0" fontId="12" fillId="0" borderId="10" xfId="0" applyFont="1" applyFill="1" applyBorder="1" applyAlignment="1">
      <alignment horizontal="left" vertical="center" wrapText="1" indent="1"/>
    </xf>
    <xf numFmtId="165" fontId="8" fillId="2" borderId="17" xfId="0" applyNumberFormat="1" applyFont="1" applyFill="1" applyBorder="1" applyAlignment="1">
      <alignment horizontal="left" vertical="center" wrapText="1" indent="1"/>
    </xf>
    <xf numFmtId="0" fontId="12" fillId="5" borderId="6" xfId="3" applyFont="1" applyBorder="1" applyAlignment="1">
      <alignment horizontal="left" vertical="center" wrapText="1" indent="1"/>
    </xf>
    <xf numFmtId="0" fontId="12" fillId="5" borderId="7" xfId="3" applyFont="1" applyBorder="1" applyAlignment="1">
      <alignment horizontal="left" vertical="center" wrapText="1" indent="1"/>
    </xf>
    <xf numFmtId="0" fontId="12" fillId="5" borderId="9" xfId="3" applyFont="1" applyBorder="1" applyAlignment="1">
      <alignment horizontal="left" vertical="center" wrapText="1" indent="1"/>
    </xf>
    <xf numFmtId="0" fontId="13" fillId="5" borderId="9" xfId="3" applyFont="1" applyBorder="1" applyAlignment="1">
      <alignment horizontal="left" vertical="center" wrapText="1" indent="1"/>
    </xf>
    <xf numFmtId="0" fontId="12" fillId="3" borderId="6" xfId="0" applyFont="1" applyFill="1" applyBorder="1" applyAlignment="1">
      <alignment horizontal="left" vertical="center" wrapText="1" indent="1"/>
    </xf>
    <xf numFmtId="164" fontId="9" fillId="2" borderId="0" xfId="1" applyNumberFormat="1" applyFill="1" applyAlignment="1">
      <alignment horizontal="center" vertical="center"/>
    </xf>
    <xf numFmtId="0" fontId="3" fillId="4" borderId="18" xfId="2" applyFont="1" applyBorder="1" applyAlignment="1">
      <alignment horizontal="left" vertical="center" wrapText="1"/>
    </xf>
    <xf numFmtId="0" fontId="3" fillId="4" borderId="19" xfId="2" applyFont="1" applyBorder="1" applyAlignment="1">
      <alignment horizontal="left" vertical="center" wrapText="1"/>
    </xf>
    <xf numFmtId="0" fontId="3" fillId="4" borderId="20" xfId="2" applyFont="1" applyBorder="1" applyAlignment="1">
      <alignment horizontal="left" vertical="center" wrapText="1"/>
    </xf>
    <xf numFmtId="165" fontId="2" fillId="4" borderId="2" xfId="2" applyNumberFormat="1" applyBorder="1" applyAlignment="1">
      <alignment horizontal="left" vertical="center" wrapText="1"/>
    </xf>
    <xf numFmtId="165" fontId="2" fillId="4" borderId="8" xfId="2" applyNumberFormat="1" applyBorder="1" applyAlignment="1">
      <alignment horizontal="left" vertical="center" wrapText="1"/>
    </xf>
    <xf numFmtId="0" fontId="3" fillId="4" borderId="21" xfId="2" applyFont="1" applyBorder="1" applyAlignment="1">
      <alignment horizontal="left" vertical="center" wrapText="1"/>
    </xf>
    <xf numFmtId="165" fontId="2" fillId="4" borderId="6" xfId="2" applyNumberFormat="1" applyFont="1" applyBorder="1" applyAlignment="1">
      <alignment horizontal="left" vertical="center" wrapText="1"/>
    </xf>
    <xf numFmtId="165" fontId="2" fillId="4" borderId="1" xfId="2" applyNumberFormat="1" applyFont="1" applyBorder="1" applyAlignment="1">
      <alignment horizontal="left" vertical="center" wrapText="1"/>
    </xf>
    <xf numFmtId="165" fontId="2" fillId="4" borderId="7" xfId="2" applyNumberFormat="1" applyFont="1" applyBorder="1" applyAlignment="1">
      <alignment horizontal="left" vertical="center" wrapText="1"/>
    </xf>
    <xf numFmtId="165" fontId="2" fillId="4" borderId="1" xfId="2" applyNumberFormat="1" applyBorder="1" applyAlignment="1">
      <alignment horizontal="left" vertical="center" wrapText="1"/>
    </xf>
    <xf numFmtId="165" fontId="2" fillId="4" borderId="7" xfId="2" applyNumberFormat="1" applyBorder="1" applyAlignment="1">
      <alignment horizontal="left" vertical="center" wrapText="1"/>
    </xf>
  </cellXfs>
  <cellStyles count="5">
    <cellStyle name="40% - Accent1" xfId="3" builtinId="31" customBuiltin="1"/>
    <cellStyle name="Accent1" xfId="2" builtinId="29" customBuiltin="1"/>
    <cellStyle name="Accent5" xfId="4" builtinId="45" customBuiltin="1"/>
    <cellStyle name="Heading 1" xfId="1" builtinId="16" customBuiltin="1"/>
    <cellStyle name="Normal" xfId="0" builtinId="0" customBuiltin="1"/>
  </cellStyles>
  <dxfs count="3">
    <dxf>
      <font>
        <strike val="0"/>
        <outline val="0"/>
        <shadow val="0"/>
        <u val="none"/>
        <vertAlign val="baseline"/>
        <sz val="11"/>
        <color auto="1"/>
      </font>
    </dxf>
    <dxf>
      <font>
        <strike val="0"/>
        <outline val="0"/>
        <shadow val="0"/>
        <u val="none"/>
        <vertAlign val="baseline"/>
        <sz val="11"/>
        <color auto="1"/>
      </font>
    </dxf>
    <dxf>
      <font>
        <strike val="0"/>
        <outline val="0"/>
        <shadow val="0"/>
        <u val="none"/>
        <vertAlign val="baseline"/>
        <sz val="11"/>
        <color auto="1"/>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F1F2F5"/>
      <rgbColor rgb="00008080"/>
      <rgbColor rgb="00E4EAF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314265"/>
      <rgbColor rgb="00CCFFCC"/>
      <rgbColor rgb="00FFEECD"/>
      <rgbColor rgb="00D0D8E2"/>
      <rgbColor rgb="00FF99CC"/>
      <rgbColor rgb="00CC99FF"/>
      <rgbColor rgb="00FFCC99"/>
      <rgbColor rgb="003366FF"/>
      <rgbColor rgb="0033CCCC"/>
      <rgbColor rgb="0099CC00"/>
      <rgbColor rgb="00FFCC00"/>
      <rgbColor rgb="00FF9900"/>
      <rgbColor rgb="00FF6600"/>
      <rgbColor rgb="00717789"/>
      <rgbColor rgb="00969696"/>
      <rgbColor rgb="00003366"/>
      <rgbColor rgb="00339966"/>
      <rgbColor rgb="00003300"/>
      <rgbColor rgb="00333300"/>
      <rgbColor rgb="00993300"/>
      <rgbColor rgb="00993366"/>
      <rgbColor rgb="00333399"/>
      <rgbColor rgb="004B4B4B"/>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theme" Target="theme/theme1.xml"/><Relationship Id="rId15" Type="http://schemas.openxmlformats.org/officeDocument/2006/relationships/styles" Target="styles.xml"/><Relationship Id="rId16" Type="http://schemas.openxmlformats.org/officeDocument/2006/relationships/sharedStrings" Target="sharedStrings.xml"/><Relationship Id="rId1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ables/table1.xml><?xml version="1.0" encoding="utf-8"?>
<table xmlns="http://schemas.openxmlformats.org/spreadsheetml/2006/main" id="1" name="YearLookup" displayName="YearLookup" ref="A1:A9" totalsRowShown="0" headerRowDxfId="2" dataDxfId="1">
  <autoFilter ref="A1:A9"/>
  <tableColumns count="1">
    <tableColumn id="1" name="Year" dataDxfId="0"/>
  </tableColumns>
  <tableStyleInfo name="TableStyleMedium2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Apothecary">
  <a:themeElements>
    <a:clrScheme name="Apothecary">
      <a:dk1>
        <a:sysClr val="windowText" lastClr="000000"/>
      </a:dk1>
      <a:lt1>
        <a:sysClr val="window" lastClr="FFFFFF"/>
      </a:lt1>
      <a:dk2>
        <a:srgbClr val="564B3C"/>
      </a:dk2>
      <a:lt2>
        <a:srgbClr val="ECEDD1"/>
      </a:lt2>
      <a:accent1>
        <a:srgbClr val="93A299"/>
      </a:accent1>
      <a:accent2>
        <a:srgbClr val="CF543F"/>
      </a:accent2>
      <a:accent3>
        <a:srgbClr val="B5AE53"/>
      </a:accent3>
      <a:accent4>
        <a:srgbClr val="848058"/>
      </a:accent4>
      <a:accent5>
        <a:srgbClr val="E8B54D"/>
      </a:accent5>
      <a:accent6>
        <a:srgbClr val="786C71"/>
      </a:accent6>
      <a:hlink>
        <a:srgbClr val="CCCC00"/>
      </a:hlink>
      <a:folHlink>
        <a:srgbClr val="B2B2B2"/>
      </a:folHlink>
    </a:clrScheme>
    <a:fontScheme name="Calendar">
      <a:majorFont>
        <a:latin typeface="Century Gothic"/>
        <a:ea typeface=""/>
        <a:cs typeface=""/>
      </a:majorFont>
      <a:minorFont>
        <a:latin typeface="Century Gothic"/>
        <a:ea typeface=""/>
        <a:cs typeface=""/>
      </a:minorFont>
    </a:fontScheme>
    <a:fmtScheme name="Apothecary">
      <a:fillStyleLst>
        <a:solidFill>
          <a:schemeClr val="phClr"/>
        </a:solidFill>
        <a:gradFill rotWithShape="1">
          <a:gsLst>
            <a:gs pos="0">
              <a:schemeClr val="phClr">
                <a:tint val="1000"/>
                <a:satMod val="100000"/>
              </a:schemeClr>
            </a:gs>
            <a:gs pos="68000">
              <a:schemeClr val="phClr">
                <a:tint val="77000"/>
                <a:satMod val="100000"/>
              </a:schemeClr>
            </a:gs>
            <a:gs pos="81000">
              <a:schemeClr val="phClr">
                <a:tint val="79000"/>
                <a:satMod val="100000"/>
              </a:schemeClr>
            </a:gs>
            <a:gs pos="86000">
              <a:schemeClr val="phClr">
                <a:tint val="73000"/>
                <a:satMod val="100000"/>
              </a:schemeClr>
            </a:gs>
            <a:gs pos="100000">
              <a:schemeClr val="phClr">
                <a:tint val="35000"/>
                <a:satMod val="100000"/>
              </a:schemeClr>
            </a:gs>
          </a:gsLst>
          <a:lin ang="5400000" scaled="0"/>
        </a:gradFill>
        <a:gradFill rotWithShape="1">
          <a:gsLst>
            <a:gs pos="0">
              <a:schemeClr val="phClr">
                <a:tint val="73000"/>
                <a:shade val="100000"/>
                <a:satMod val="150000"/>
              </a:schemeClr>
            </a:gs>
            <a:gs pos="25000">
              <a:schemeClr val="phClr">
                <a:tint val="96000"/>
                <a:shade val="80000"/>
                <a:satMod val="105000"/>
              </a:schemeClr>
            </a:gs>
            <a:gs pos="38000">
              <a:schemeClr val="phClr">
                <a:tint val="96000"/>
                <a:shade val="59000"/>
                <a:satMod val="120000"/>
              </a:schemeClr>
            </a:gs>
            <a:gs pos="55000">
              <a:schemeClr val="phClr">
                <a:tint val="100000"/>
                <a:shade val="57000"/>
                <a:satMod val="120000"/>
              </a:schemeClr>
            </a:gs>
            <a:gs pos="80000">
              <a:schemeClr val="phClr">
                <a:tint val="100000"/>
                <a:shade val="56000"/>
                <a:satMod val="145000"/>
              </a:schemeClr>
            </a:gs>
            <a:gs pos="88000">
              <a:schemeClr val="phClr">
                <a:tint val="100000"/>
                <a:shade val="63000"/>
                <a:satMod val="160000"/>
              </a:schemeClr>
            </a:gs>
            <a:gs pos="100000">
              <a:schemeClr val="phClr">
                <a:tint val="99000"/>
                <a:shade val="100000"/>
                <a:satMod val="155000"/>
              </a:schemeClr>
            </a:gs>
          </a:gsLst>
          <a:lin ang="54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scene3d>
            <a:camera prst="orthographicFront">
              <a:rot lat="0" lon="0" rev="0"/>
            </a:camera>
            <a:lightRig rig="glow" dir="tl">
              <a:rot lat="0" lon="0" rev="1800000"/>
            </a:lightRig>
          </a:scene3d>
          <a:sp3d contourW="10160" prstMaterial="dkEdge">
            <a:bevelT w="0" h="0" prst="angle"/>
            <a:contourClr>
              <a:schemeClr val="phClr">
                <a:shade val="30000"/>
                <a:satMod val="150000"/>
              </a:schemeClr>
            </a:contourClr>
          </a:sp3d>
        </a:effectStyle>
        <a:effectStyle>
          <a:effectLst>
            <a:glow rad="50800">
              <a:schemeClr val="phClr">
                <a:tint val="68000"/>
                <a:shade val="93000"/>
                <a:alpha val="37000"/>
                <a:satMod val="250000"/>
              </a:schemeClr>
            </a:glow>
          </a:effectLst>
          <a:scene3d>
            <a:camera prst="orthographicFront">
              <a:rot lat="0" lon="0" rev="0"/>
            </a:camera>
            <a:lightRig rig="glow" dir="t">
              <a:rot lat="0" lon="0" rev="1800000"/>
            </a:lightRig>
          </a:scene3d>
          <a:sp3d contourW="10160" prstMaterial="dkEdge">
            <a:bevelT w="20320" h="19050" prst="angle"/>
            <a:contourClr>
              <a:schemeClr val="phClr">
                <a:shade val="30000"/>
                <a:satMod val="150000"/>
              </a:schemeClr>
            </a:contourClr>
          </a:sp3d>
        </a:effectStyle>
      </a:effectStyleLst>
      <a:bgFillStyleLst>
        <a:solidFill>
          <a:schemeClr val="phClr"/>
        </a:solidFill>
        <a:solidFill>
          <a:schemeClr val="phClr">
            <a:tint val="93000"/>
            <a:satMod val="140000"/>
          </a:schemeClr>
        </a:solidFill>
        <a:blipFill rotWithShape="1">
          <a:blip xmlns:r="http://schemas.openxmlformats.org/officeDocument/2006/relationships" r:embed="rId1">
            <a:duotone>
              <a:schemeClr val="phClr">
                <a:tint val="70000"/>
                <a:satMod val="170000"/>
              </a:schemeClr>
              <a:schemeClr val="phClr">
                <a:shade val="70000"/>
                <a:satMod val="13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ustomProperty" Target="../customProperty1.bin"/><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table" Target="../tables/table1.x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pageSetUpPr fitToPage="1"/>
  </sheetPr>
  <dimension ref="A1:K14"/>
  <sheetViews>
    <sheetView showGridLines="0" workbookViewId="0">
      <selection activeCell="H12" sqref="H12"/>
    </sheetView>
  </sheetViews>
  <sheetFormatPr baseColWidth="10" defaultColWidth="8.7109375" defaultRowHeight="13" x14ac:dyDescent="0"/>
  <cols>
    <col min="1" max="1" width="2.42578125" style="1" customWidth="1"/>
    <col min="2" max="8" width="17.5703125" style="4" customWidth="1"/>
    <col min="9" max="9" width="8.7109375" style="4"/>
    <col min="10" max="10" width="15.28515625" style="4" customWidth="1"/>
    <col min="11" max="11" width="16.7109375" style="4" customWidth="1"/>
    <col min="12" max="16384" width="8.7109375" style="4"/>
  </cols>
  <sheetData>
    <row r="1" spans="1:11" s="1" customFormat="1" ht="59.25" customHeight="1" thickBot="1">
      <c r="B1" s="34">
        <f>DATE(CalendarYear,1,1)</f>
        <v>42370</v>
      </c>
      <c r="C1" s="34"/>
      <c r="D1" s="34"/>
      <c r="E1" s="34"/>
      <c r="F1" s="34"/>
      <c r="G1" s="34"/>
      <c r="H1" s="34"/>
      <c r="J1" s="7" t="s">
        <v>10</v>
      </c>
      <c r="K1" s="8">
        <v>2016</v>
      </c>
    </row>
    <row r="2" spans="1:11" s="3" customFormat="1" ht="21.75" customHeight="1">
      <c r="A2" s="2"/>
      <c r="B2" s="15" t="s">
        <v>0</v>
      </c>
      <c r="C2" s="16" t="s">
        <v>1</v>
      </c>
      <c r="D2" s="16" t="s">
        <v>2</v>
      </c>
      <c r="E2" s="16" t="s">
        <v>3</v>
      </c>
      <c r="F2" s="16" t="s">
        <v>4</v>
      </c>
      <c r="G2" s="16" t="s">
        <v>5</v>
      </c>
      <c r="H2" s="17" t="s">
        <v>6</v>
      </c>
    </row>
    <row r="3" spans="1:11" ht="14" customHeight="1">
      <c r="B3" s="9" t="str">
        <f>IF(AND(YEAR(JanSun1)=CalendarYear,MONTH(JanSun1)=1),JanSun1, "")</f>
        <v/>
      </c>
      <c r="C3" s="5" t="str">
        <f>IF(AND(YEAR(JanSun1+1)=CalendarYear,MONTH(JanSun1+1)=1),JanSun1+1, "")</f>
        <v/>
      </c>
      <c r="D3" s="5" t="str">
        <f>IF(AND(YEAR(JanSun1+2)=CalendarYear,MONTH(JanSun1+2)=1),JanSun1+2, "")</f>
        <v/>
      </c>
      <c r="E3" s="5" t="str">
        <f>IF(AND(YEAR(JanSun1+3)=CalendarYear,MONTH(JanSun1+3)=1),JanSun1+3, "")</f>
        <v/>
      </c>
      <c r="F3" s="5" t="str">
        <f>IF(AND(YEAR(JanSun1+4)=CalendarYear,MONTH(JanSun1+4)=1),JanSun1+4, "")</f>
        <v/>
      </c>
      <c r="G3" s="5">
        <f>IF(AND(YEAR(JanSun1+5)=CalendarYear,MONTH(JanSun1+5)=1),JanSun1+5, "")</f>
        <v>42370</v>
      </c>
      <c r="H3" s="10">
        <f>IF(AND(YEAR(JanSun1+6)=CalendarYear,MONTH(JanSun1+6)=1),JanSun1+6, "")</f>
        <v>42371</v>
      </c>
    </row>
    <row r="4" spans="1:11" ht="58" customHeight="1">
      <c r="B4" s="29" t="s">
        <v>11</v>
      </c>
      <c r="C4" s="25"/>
      <c r="D4" s="26"/>
      <c r="E4" s="26"/>
      <c r="F4" s="26"/>
      <c r="G4" s="26"/>
      <c r="H4" s="30"/>
    </row>
    <row r="5" spans="1:11" ht="14" customHeight="1">
      <c r="B5" s="11">
        <f>IF(AND(YEAR(JanSun1+7)=CalendarYear,MONTH(JanSun1+7)=1),JanSun1+7, "")</f>
        <v>42372</v>
      </c>
      <c r="C5" s="5">
        <f>IF(AND(YEAR(JanSun1+8)=CalendarYear,MONTH(JanSun1+8)=1),JanSun1+8, "")</f>
        <v>42373</v>
      </c>
      <c r="D5" s="5">
        <f>IF(AND(YEAR(JanSun1+9)=CalendarYear,MONTH(JanSun1+9)=1),JanSun1+9, "")</f>
        <v>42374</v>
      </c>
      <c r="E5" s="5">
        <f>IF(AND(YEAR(JanSun1+10)=CalendarYear,MONTH(JanSun1+10)=1),JanSun1+10, "")</f>
        <v>42375</v>
      </c>
      <c r="F5" s="5">
        <f>IF(AND(YEAR(JanSun1+11)=CalendarYear,MONTH(JanSun1+11)=1),JanSun1+11, "")</f>
        <v>42376</v>
      </c>
      <c r="G5" s="5">
        <f>IF(AND(YEAR(JanSun1+12)=CalendarYear,MONTH(JanSun1+12)=1),JanSun1+12,"")</f>
        <v>42377</v>
      </c>
      <c r="H5" s="10">
        <f>IF(AND(YEAR(JanSun1+13)=CalendarYear,MONTH(JanSun1+13)=1),JanSun1+13, "")</f>
        <v>42378</v>
      </c>
    </row>
    <row r="6" spans="1:11" ht="58" customHeight="1">
      <c r="B6" s="29"/>
      <c r="C6" s="25"/>
      <c r="D6" s="26"/>
      <c r="E6" s="26"/>
      <c r="F6" s="26"/>
      <c r="G6" s="26"/>
      <c r="H6" s="30"/>
    </row>
    <row r="7" spans="1:11" ht="14" customHeight="1">
      <c r="B7" s="11">
        <f>IF(AND(YEAR(JanSun1+14)=CalendarYear,MONTH(JanSun1+14)=1),JanSun1+14, "")</f>
        <v>42379</v>
      </c>
      <c r="C7" s="5">
        <f>IF(AND(YEAR(JanSun1+15)=CalendarYear,MONTH(JanSun1+15)=1),JanSun1+15, "")</f>
        <v>42380</v>
      </c>
      <c r="D7" s="5">
        <f>IF(AND(YEAR(JanSun1+16)=CalendarYear,MONTH(JanSun1+16)=1),JanSun1+16, "")</f>
        <v>42381</v>
      </c>
      <c r="E7" s="5">
        <f>IF(AND(YEAR(JanSun1+17)=CalendarYear,MONTH(JanSun1+17)=1),JanSun1+17, "")</f>
        <v>42382</v>
      </c>
      <c r="F7" s="5">
        <f>IF(AND(YEAR(JanSun1+18)=CalendarYear,MONTH(JanSun1+18)=1),JanSun1+18, "")</f>
        <v>42383</v>
      </c>
      <c r="G7" s="5">
        <f>IF(AND(YEAR(JanSun1+19)=CalendarYear,MONTH(JanSun1+19)=1),JanSun1+19, "")</f>
        <v>42384</v>
      </c>
      <c r="H7" s="10">
        <f>IF(AND(YEAR(JanSun1+20)=CalendarYear,MONTH(JanSun1+20)=1),JanSun1+20, "")</f>
        <v>42385</v>
      </c>
    </row>
    <row r="8" spans="1:11" ht="58" customHeight="1">
      <c r="B8" s="29"/>
      <c r="C8" s="25"/>
      <c r="D8" s="26"/>
      <c r="E8" s="26"/>
      <c r="F8" s="26"/>
      <c r="G8" s="26"/>
      <c r="H8" s="30"/>
    </row>
    <row r="9" spans="1:11" ht="14" customHeight="1">
      <c r="B9" s="12">
        <f>IF(AND(YEAR(JanSun1+21)=CalendarYear,MONTH(JanSun1+21)=1),JanSun1+21, "")</f>
        <v>42386</v>
      </c>
      <c r="C9" s="6">
        <f>IF(AND(YEAR(JanSun1+22)=CalendarYear,MONTH(JanSun1+22)=1),JanSun1+22, "")</f>
        <v>42387</v>
      </c>
      <c r="D9" s="6">
        <f>IF(AND(YEAR(JanSun1+23)=CalendarYear,MONTH(JanSun1+23)=1),JanSun1+23, "")</f>
        <v>42388</v>
      </c>
      <c r="E9" s="6">
        <f>IF(AND(YEAR(JanSun1+24)=CalendarYear,MONTH(JanSun1+24)=1),JanSun1+24, "")</f>
        <v>42389</v>
      </c>
      <c r="F9" s="6">
        <f>IF(AND(YEAR(JanSun1+25)=CalendarYear,MONTH(JanSun1+25)=1),JanSun1+25, "")</f>
        <v>42390</v>
      </c>
      <c r="G9" s="6">
        <f>IF(AND(YEAR(JanSun1+26)=CalendarYear,MONTH(JanSun1+26)=1),JanSun1+26, "")</f>
        <v>42391</v>
      </c>
      <c r="H9" s="13">
        <f>IF(AND(YEAR(JanSun1+27)=CalendarYear,MONTH(JanSun1+27)=1),JanSun1+27, "")</f>
        <v>42392</v>
      </c>
    </row>
    <row r="10" spans="1:11" ht="58" customHeight="1">
      <c r="B10" s="29"/>
      <c r="C10" s="25"/>
      <c r="D10" s="26"/>
      <c r="E10" s="26"/>
      <c r="F10" s="26"/>
      <c r="G10" s="26"/>
      <c r="H10" s="30"/>
    </row>
    <row r="11" spans="1:11" ht="14" customHeight="1">
      <c r="B11" s="12">
        <f>IF(AND(YEAR(JanSun1+28)=CalendarYear,MONTH(JanSun1+28)=1),JanSun1+28, "")</f>
        <v>42393</v>
      </c>
      <c r="C11" s="6">
        <f>IF(AND(YEAR(JanSun1+29)=CalendarYear,MONTH(JanSun1+29)=1),JanSun1+29, "")</f>
        <v>42394</v>
      </c>
      <c r="D11" s="6">
        <f>IF(AND(YEAR(JanSun1+30)=CalendarYear,MONTH(JanSun1+30)=1),JanSun1+30, "")</f>
        <v>42395</v>
      </c>
      <c r="E11" s="6">
        <f>IF(AND(YEAR(JanSun1+31)=CalendarYear,MONTH(JanSun1+31)=1),JanSun1+31, "")</f>
        <v>42396</v>
      </c>
      <c r="F11" s="6">
        <f>IF(AND(YEAR(JanSun1+32)=CalendarYear,MONTH(JanSun1+32)=1),JanSun1+32, "")</f>
        <v>42397</v>
      </c>
      <c r="G11" s="6">
        <f>IF(AND(YEAR(JanSun1+33)=CalendarYear,MONTH(JanSun1+33)=1),JanSun1+33, "")</f>
        <v>42398</v>
      </c>
      <c r="H11" s="13">
        <f>IF(AND(YEAR(JanSun1+34)=CalendarYear,MONTH(JanSun1+34)=1),JanSun1+34, "")</f>
        <v>42399</v>
      </c>
    </row>
    <row r="12" spans="1:11" ht="58" customHeight="1">
      <c r="B12" s="29"/>
      <c r="C12" s="25"/>
      <c r="D12" s="26"/>
      <c r="E12" s="26"/>
      <c r="F12" s="25" t="s">
        <v>12</v>
      </c>
      <c r="G12" s="25"/>
      <c r="H12" s="30" t="s">
        <v>13</v>
      </c>
    </row>
    <row r="13" spans="1:11" ht="14" customHeight="1">
      <c r="B13" s="12">
        <f>IF(AND(YEAR(JanSun1+35)=CalendarYear,MONTH(JanSun1+35)=1),JanSun1+35, "")</f>
        <v>42400</v>
      </c>
      <c r="C13" s="6" t="str">
        <f>IF(AND(YEAR(JanSun1+36)=CalendarYear,MONTH(JanSun1+36)=1),JanSun1+36, "")</f>
        <v/>
      </c>
      <c r="D13" s="38" t="s">
        <v>8</v>
      </c>
      <c r="E13" s="38"/>
      <c r="F13" s="38"/>
      <c r="G13" s="38"/>
      <c r="H13" s="39"/>
    </row>
    <row r="14" spans="1:11" ht="58" customHeight="1" thickBot="1">
      <c r="B14" s="31"/>
      <c r="C14" s="27"/>
      <c r="D14" s="35"/>
      <c r="E14" s="36"/>
      <c r="F14" s="36"/>
      <c r="G14" s="36"/>
      <c r="H14" s="37"/>
    </row>
  </sheetData>
  <mergeCells count="3">
    <mergeCell ref="B1:H1"/>
    <mergeCell ref="D14:H14"/>
    <mergeCell ref="D13:H13"/>
  </mergeCells>
  <phoneticPr fontId="1" type="noConversion"/>
  <dataValidations count="1">
    <dataValidation type="list" allowBlank="1" showInputMessage="1" showErrorMessage="1" sqref="K1">
      <formula1>Year</formula1>
    </dataValidation>
  </dataValidations>
  <printOptions horizontalCentered="1"/>
  <pageMargins left="0.5" right="0.5" top="0.75" bottom="0.75" header="0.5" footer="0.5"/>
  <headerFooter alignWithMargins="0"/>
  <customProperties>
    <customPr name="SheetChanged" r:id="rId1"/>
  </customProperties>
  <legacyDrawing r:id="rId2"/>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DATE(CalendarYear,10,1)</f>
        <v>42644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IF(AND(YEAR(OctSun1)=CalendarYear,MONTH(OctSun1)=10),OctSun1, "")</f>
        <v/>
      </c>
      <c r="C3" s="5" t="str">
        <f>IF(AND(YEAR(OctSun1+1)=CalendarYear,MONTH(OctSun1+1)=10),OctSun1+1, "")</f>
        <v/>
      </c>
      <c r="D3" s="5" t="str">
        <f>IF(AND(YEAR(OctSun1+2)=CalendarYear,MONTH(OctSun1+2)=10),OctSun1+2, "")</f>
        <v/>
      </c>
      <c r="E3" s="5" t="str">
        <f>IF(AND(YEAR(OctSun1+3)=CalendarYear,MONTH(OctSun1+3)=10),OctSun1+3, "")</f>
        <v/>
      </c>
      <c r="F3" s="5" t="str">
        <f>IF(AND(YEAR(OctSun1+4)=CalendarYear,MONTH(OctSun1+4)=10),OctSun1+4, "")</f>
        <v/>
      </c>
      <c r="G3" s="5" t="str">
        <f>IF(AND(YEAR(OctSun1+5)=CalendarYear,MONTH(OctSun1+5)=10),OctSun1+5, "")</f>
        <v/>
      </c>
      <c r="H3" s="10">
        <f>IF(AND(YEAR(OctSun1+6)=CalendarYear,MONTH(OctSun1+6)=10),OctSun1+6, "")</f>
        <v>42644</v>
      </c>
    </row>
    <row r="4" spans="1:8" ht="58" customHeight="1">
      <c r="B4" s="29"/>
      <c r="C4" s="25"/>
      <c r="D4" s="26"/>
      <c r="E4" s="26"/>
      <c r="F4" s="26"/>
      <c r="G4" s="26"/>
      <c r="H4" s="30"/>
    </row>
    <row r="5" spans="1:8" ht="14" customHeight="1">
      <c r="B5" s="11">
        <f>IF(AND(YEAR(OctSun1+7)=CalendarYear,MONTH(OctSun1+7)=10),OctSun1+7, "")</f>
        <v>42645</v>
      </c>
      <c r="C5" s="5">
        <f>IF(AND(YEAR(OctSun1+8)=CalendarYear,MONTH(OctSun1+8)=10),OctSun1+8, "")</f>
        <v>42646</v>
      </c>
      <c r="D5" s="5">
        <f>IF(AND(YEAR(OctSun1+9)=CalendarYear,MONTH(OctSun1+9)=10),OctSun1+9, "")</f>
        <v>42647</v>
      </c>
      <c r="E5" s="5">
        <f>IF(AND(YEAR(OctSun1+10)=CalendarYear,MONTH(OctSun1+10)=10),OctSun1+10, "")</f>
        <v>42648</v>
      </c>
      <c r="F5" s="5">
        <f>IF(AND(YEAR(OctSun1+11)=CalendarYear,MONTH(OctSun1+11)=10),OctSun1+11, "")</f>
        <v>42649</v>
      </c>
      <c r="G5" s="5">
        <f>IF(AND(YEAR(OctSun1+12)=CalendarYear,MONTH(OctSun1+12)=10),OctSun1+12,"")</f>
        <v>42650</v>
      </c>
      <c r="H5" s="10">
        <f>IF(AND(YEAR(OctSun1+13)=CalendarYear,MONTH(OctSun1+13)=10),OctSun1+13, "")</f>
        <v>42651</v>
      </c>
    </row>
    <row r="6" spans="1:8" ht="58" customHeight="1">
      <c r="B6" s="29"/>
      <c r="C6" s="25"/>
      <c r="D6" s="26"/>
      <c r="E6" s="26"/>
      <c r="F6" s="26"/>
      <c r="G6" s="26"/>
      <c r="H6" s="30"/>
    </row>
    <row r="7" spans="1:8" ht="14" customHeight="1">
      <c r="B7" s="11">
        <f>IF(AND(YEAR(OctSun1+14)=CalendarYear,MONTH(OctSun1+14)=10),OctSun1+14, "")</f>
        <v>42652</v>
      </c>
      <c r="C7" s="5">
        <f>IF(AND(YEAR(OctSun1+15)=CalendarYear,MONTH(OctSun1+15)=10),OctSun1+15, "")</f>
        <v>42653</v>
      </c>
      <c r="D7" s="5">
        <f>IF(AND(YEAR(OctSun1+16)=CalendarYear,MONTH(OctSun1+16)=10),OctSun1+16, "")</f>
        <v>42654</v>
      </c>
      <c r="E7" s="5">
        <f>IF(AND(YEAR(OctSun1+17)=CalendarYear,MONTH(OctSun1+17)=10),OctSun1+17, "")</f>
        <v>42655</v>
      </c>
      <c r="F7" s="5">
        <f>IF(AND(YEAR(OctSun1+18)=CalendarYear,MONTH(OctSun1+18)=10),OctSun1+18, "")</f>
        <v>42656</v>
      </c>
      <c r="G7" s="5">
        <f>IF(AND(YEAR(OctSun1+19)=CalendarYear,MONTH(OctSun1+19)=10),OctSun1+19, "")</f>
        <v>42657</v>
      </c>
      <c r="H7" s="10">
        <f>IF(AND(YEAR(OctSun1+20)=CalendarYear,MONTH(OctSun1+20)=10),OctSun1+20, "")</f>
        <v>42658</v>
      </c>
    </row>
    <row r="8" spans="1:8" ht="58" customHeight="1">
      <c r="B8" s="29"/>
      <c r="C8" s="25"/>
      <c r="D8" s="26"/>
      <c r="E8" s="26"/>
      <c r="F8" s="26"/>
      <c r="G8" s="26"/>
      <c r="H8" s="30"/>
    </row>
    <row r="9" spans="1:8" ht="14" customHeight="1">
      <c r="B9" s="12">
        <f>IF(AND(YEAR(OctSun1+21)=CalendarYear,MONTH(OctSun1+21)=10),OctSun1+21, "")</f>
        <v>42659</v>
      </c>
      <c r="C9" s="6">
        <f>IF(AND(YEAR(OctSun1+22)=CalendarYear,MONTH(OctSun1+22)=10),OctSun1+22, "")</f>
        <v>42660</v>
      </c>
      <c r="D9" s="6">
        <f>IF(AND(YEAR(OctSun1+23)=CalendarYear,MONTH(OctSun1+23)=10),OctSun1+23, "")</f>
        <v>42661</v>
      </c>
      <c r="E9" s="6">
        <f>IF(AND(YEAR(OctSun1+24)=CalendarYear,MONTH(OctSun1+24)=10),OctSun1+24, "")</f>
        <v>42662</v>
      </c>
      <c r="F9" s="6">
        <f>IF(AND(YEAR(OctSun1+25)=CalendarYear,MONTH(OctSun1+25)=10),OctSun1+25, "")</f>
        <v>42663</v>
      </c>
      <c r="G9" s="6">
        <f>IF(AND(YEAR(OctSun1+26)=CalendarYear,MONTH(OctSun1+26)=10),OctSun1+26, "")</f>
        <v>42664</v>
      </c>
      <c r="H9" s="13">
        <f>IF(AND(YEAR(OctSun1+27)=CalendarYear,MONTH(OctSun1+27)=10),OctSun1+27, "")</f>
        <v>42665</v>
      </c>
    </row>
    <row r="10" spans="1:8" ht="58" customHeight="1">
      <c r="B10" s="29"/>
      <c r="C10" s="25"/>
      <c r="D10" s="26"/>
      <c r="E10" s="26"/>
      <c r="F10" s="26"/>
      <c r="G10" s="26"/>
      <c r="H10" s="30"/>
    </row>
    <row r="11" spans="1:8" ht="14" customHeight="1">
      <c r="B11" s="12">
        <f>IF(AND(YEAR(OctSun1+28)=CalendarYear,MONTH(OctSun1+28)=10),OctSun1+28, "")</f>
        <v>42666</v>
      </c>
      <c r="C11" s="6">
        <f>IF(AND(YEAR(OctSun1+29)=CalendarYear,MONTH(OctSun1+29)=10),OctSun1+29, "")</f>
        <v>42667</v>
      </c>
      <c r="D11" s="6">
        <f>IF(AND(YEAR(OctSun1+30)=CalendarYear,MONTH(OctSun1+30)=10),OctSun1+30, "")</f>
        <v>42668</v>
      </c>
      <c r="E11" s="6">
        <f>IF(AND(YEAR(OctSun1+31)=CalendarYear,MONTH(OctSun1+31)=10),OctSun1+31, "")</f>
        <v>42669</v>
      </c>
      <c r="F11" s="6">
        <f>IF(AND(YEAR(OctSun1+32)=CalendarYear,MONTH(OctSun1+32)=10),OctSun1+32, "")</f>
        <v>42670</v>
      </c>
      <c r="G11" s="6">
        <f>IF(AND(YEAR(OctSun1+33)=CalendarYear,MONTH(OctSun1+33)=10),OctSun1+33, "")</f>
        <v>42671</v>
      </c>
      <c r="H11" s="13">
        <f>IF(AND(YEAR(OctSun1+34)=CalendarYear,MONTH(OctSun1+34)=10),OctSun1+34, "")</f>
        <v>42672</v>
      </c>
    </row>
    <row r="12" spans="1:8" ht="58" customHeight="1">
      <c r="B12" s="29"/>
      <c r="C12" s="25"/>
      <c r="D12" s="26"/>
      <c r="E12" s="26"/>
      <c r="F12" s="25"/>
      <c r="G12" s="25"/>
      <c r="H12" s="30"/>
    </row>
    <row r="13" spans="1:8" ht="14" customHeight="1">
      <c r="B13" s="28">
        <f>IF(AND(YEAR(OctSun1+35)=CalendarYear,MONTH(OctSun1+35)=10),OctSun1+35, "")</f>
        <v>42673</v>
      </c>
      <c r="C13" s="24">
        <f>IF(AND(YEAR(OctSun1+36)=CalendarYear,MONTH(OctSun1+36)=10),OctSun1+36, "")</f>
        <v>42674</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DATE(CalendarYear,11,1)</f>
        <v>42675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IF(AND(YEAR(NovSun1)=CalendarYear,MONTH(NovSun1)=11),NovSun1, "")</f>
        <v/>
      </c>
      <c r="C3" s="5" t="str">
        <f>IF(AND(YEAR(NovSun1+1)=CalendarYear,MONTH(NovSun1+1)=11),NovSun1+1, "")</f>
        <v/>
      </c>
      <c r="D3" s="5">
        <f>IF(AND(YEAR(NovSun1+2)=CalendarYear,MONTH(NovSun1+2)=11),NovSun1+2, "")</f>
        <v>42675</v>
      </c>
      <c r="E3" s="5">
        <f>IF(AND(YEAR(NovSun1+3)=CalendarYear,MONTH(NovSun1+3)=11),NovSun1+3, "")</f>
        <v>42676</v>
      </c>
      <c r="F3" s="5">
        <f>IF(AND(YEAR(NovSun1+4)=CalendarYear,MONTH(NovSun1+4)=11),NovSun1+4, "")</f>
        <v>42677</v>
      </c>
      <c r="G3" s="5">
        <f>IF(AND(YEAR(NovSun1+5)=CalendarYear,MONTH(NovSun1+5)=11),NovSun1+5, "")</f>
        <v>42678</v>
      </c>
      <c r="H3" s="10">
        <f>IF(AND(YEAR(NovSun1+6)=CalendarYear,MONTH(NovSun1+6)=11),NovSun1+6, "")</f>
        <v>42679</v>
      </c>
    </row>
    <row r="4" spans="1:8" ht="58" customHeight="1">
      <c r="B4" s="29"/>
      <c r="C4" s="25"/>
      <c r="D4" s="26"/>
      <c r="E4" s="26"/>
      <c r="F4" s="26"/>
      <c r="G4" s="26"/>
      <c r="H4" s="30"/>
    </row>
    <row r="5" spans="1:8" ht="14" customHeight="1">
      <c r="B5" s="11">
        <f>IF(AND(YEAR(NovSun1+7)=CalendarYear,MONTH(NovSun1+7)=11),NovSun1+7, "")</f>
        <v>42680</v>
      </c>
      <c r="C5" s="5">
        <f>IF(AND(YEAR(NovSun1+8)=CalendarYear,MONTH(NovSun1+8)=11),NovSun1+8, "")</f>
        <v>42681</v>
      </c>
      <c r="D5" s="5">
        <f>IF(AND(YEAR(NovSun1+9)=CalendarYear,MONTH(NovSun1+9)=11),NovSun1+9, "")</f>
        <v>42682</v>
      </c>
      <c r="E5" s="5">
        <f>IF(AND(YEAR(NovSun1+10)=CalendarYear,MONTH(NovSun1+10)=11),NovSun1+10, "")</f>
        <v>42683</v>
      </c>
      <c r="F5" s="5">
        <f>IF(AND(YEAR(NovSun1+11)=CalendarYear,MONTH(NovSun1+11)=11),NovSun1+11, "")</f>
        <v>42684</v>
      </c>
      <c r="G5" s="5">
        <f>IF(AND(YEAR(NovSun1+12)=CalendarYear,MONTH(NovSun1+12)=11),NovSun1+12,"")</f>
        <v>42685</v>
      </c>
      <c r="H5" s="10">
        <f>IF(AND(YEAR(NovSun1+13)=CalendarYear,MONTH(NovSun1+13)=11),NovSun1+13, "")</f>
        <v>42686</v>
      </c>
    </row>
    <row r="6" spans="1:8" ht="58" customHeight="1">
      <c r="B6" s="29"/>
      <c r="C6" s="25"/>
      <c r="D6" s="26"/>
      <c r="E6" s="26"/>
      <c r="F6" s="26"/>
      <c r="G6" s="26"/>
      <c r="H6" s="30"/>
    </row>
    <row r="7" spans="1:8" ht="14" customHeight="1">
      <c r="B7" s="11">
        <f>IF(AND(YEAR(NovSun1+14)=CalendarYear,MONTH(NovSun1+14)=11),NovSun1+14, "")</f>
        <v>42687</v>
      </c>
      <c r="C7" s="5">
        <f>IF(AND(YEAR(NovSun1+15)=CalendarYear,MONTH(NovSun1+15)=11),NovSun1+15, "")</f>
        <v>42688</v>
      </c>
      <c r="D7" s="5">
        <f>IF(AND(YEAR(NovSun1+16)=CalendarYear,MONTH(NovSun1+16)=11),NovSun1+16, "")</f>
        <v>42689</v>
      </c>
      <c r="E7" s="5">
        <f>IF(AND(YEAR(NovSun1+17)=CalendarYear,MONTH(NovSun1+17)=11),NovSun1+17, "")</f>
        <v>42690</v>
      </c>
      <c r="F7" s="5">
        <f>IF(AND(YEAR(NovSun1+18)=CalendarYear,MONTH(NovSun1+18)=11),NovSun1+18, "")</f>
        <v>42691</v>
      </c>
      <c r="G7" s="5">
        <f>IF(AND(YEAR(NovSun1+19)=CalendarYear,MONTH(NovSun1+19)=11),NovSun1+19, "")</f>
        <v>42692</v>
      </c>
      <c r="H7" s="10">
        <f>IF(AND(YEAR(NovSun1+20)=CalendarYear,MONTH(NovSun1+20)=11),NovSun1+20, "")</f>
        <v>42693</v>
      </c>
    </row>
    <row r="8" spans="1:8" ht="58" customHeight="1">
      <c r="B8" s="29"/>
      <c r="C8" s="25"/>
      <c r="D8" s="26"/>
      <c r="E8" s="26"/>
      <c r="F8" s="26"/>
      <c r="G8" s="26"/>
      <c r="H8" s="30"/>
    </row>
    <row r="9" spans="1:8" ht="14" customHeight="1">
      <c r="B9" s="12">
        <f>IF(AND(YEAR(NovSun1+21)=CalendarYear,MONTH(NovSun1+21)=11),NovSun1+21, "")</f>
        <v>42694</v>
      </c>
      <c r="C9" s="6">
        <f>IF(AND(YEAR(NovSun1+22)=CalendarYear,MONTH(NovSun1+22)=11),NovSun1+22, "")</f>
        <v>42695</v>
      </c>
      <c r="D9" s="6">
        <f>IF(AND(YEAR(NovSun1+23)=CalendarYear,MONTH(NovSun1+23)=11),NovSun1+23, "")</f>
        <v>42696</v>
      </c>
      <c r="E9" s="6">
        <f>IF(AND(YEAR(NovSun1+24)=CalendarYear,MONTH(NovSun1+24)=11),NovSun1+24, "")</f>
        <v>42697</v>
      </c>
      <c r="F9" s="6">
        <f>IF(AND(YEAR(NovSun1+25)=CalendarYear,MONTH(NovSun1+25)=11),NovSun1+25, "")</f>
        <v>42698</v>
      </c>
      <c r="G9" s="6">
        <f>IF(AND(YEAR(NovSun1+26)=CalendarYear,MONTH(NovSun1+26)=11),NovSun1+26, "")</f>
        <v>42699</v>
      </c>
      <c r="H9" s="13">
        <f>IF(AND(YEAR(NovSun1+27)=CalendarYear,MONTH(NovSun1+27)=11),NovSun1+27, "")</f>
        <v>42700</v>
      </c>
    </row>
    <row r="10" spans="1:8" ht="58" customHeight="1">
      <c r="B10" s="29"/>
      <c r="C10" s="25"/>
      <c r="D10" s="26"/>
      <c r="E10" s="26"/>
      <c r="F10" s="26"/>
      <c r="G10" s="26"/>
      <c r="H10" s="30"/>
    </row>
    <row r="11" spans="1:8" ht="14" customHeight="1">
      <c r="B11" s="12">
        <f>IF(AND(YEAR(NovSun1+28)=CalendarYear,MONTH(NovSun1+28)=11),NovSun1+28, "")</f>
        <v>42701</v>
      </c>
      <c r="C11" s="6">
        <f>IF(AND(YEAR(NovSun1+29)=CalendarYear,MONTH(NovSun1+29)=11),NovSun1+29, "")</f>
        <v>42702</v>
      </c>
      <c r="D11" s="6">
        <f>IF(AND(YEAR(NovSun1+30)=CalendarYear,MONTH(NovSun1+30)=11),NovSun1+30, "")</f>
        <v>42703</v>
      </c>
      <c r="E11" s="6">
        <f>IF(AND(YEAR(NovSun1+31)=CalendarYear,MONTH(NovSun1+31)=11),NovSun1+31, "")</f>
        <v>42704</v>
      </c>
      <c r="F11" s="6" t="str">
        <f>IF(AND(YEAR(NovSun1+32)=CalendarYear,MONTH(NovSun1+32)=11),NovSun1+32, "")</f>
        <v/>
      </c>
      <c r="G11" s="6" t="str">
        <f>IF(AND(YEAR(NovSun1+33)=CalendarYear,MONTH(NovSun1+33)=11),NovSun1+33, "")</f>
        <v/>
      </c>
      <c r="H11" s="13" t="str">
        <f>IF(AND(YEAR(NovSun1+34)=CalendarYear,MONTH(NovSun1+34)=11),NovSun1+34, "")</f>
        <v/>
      </c>
    </row>
    <row r="12" spans="1:8" ht="58" customHeight="1">
      <c r="B12" s="29"/>
      <c r="C12" s="25"/>
      <c r="D12" s="26"/>
      <c r="E12" s="26"/>
      <c r="F12" s="25"/>
      <c r="G12" s="25"/>
      <c r="H12" s="30"/>
    </row>
    <row r="13" spans="1:8" ht="14" customHeight="1">
      <c r="B13" s="28" t="str">
        <f>IF(AND(YEAR(NovSun1+35)=CalendarYear,MONTH(NovSun1+35)=11),NovSun1+35, "")</f>
        <v/>
      </c>
      <c r="C13" s="44" t="s">
        <v>8</v>
      </c>
      <c r="D13" s="44"/>
      <c r="E13" s="44"/>
      <c r="F13" s="44"/>
      <c r="G13" s="44"/>
      <c r="H13" s="45"/>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DATE(CalendarYear,12,1)</f>
        <v>42705</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IF(AND(YEAR(DecSun1)=CalendarYear,MONTH(DecSun1)=12),DecSun1, "")</f>
        <v/>
      </c>
      <c r="C3" s="5" t="str">
        <f>IF(AND(YEAR(DecSun1+1)=CalendarYear,MONTH(DecSun1+1)=12),DecSun1+1, "")</f>
        <v/>
      </c>
      <c r="D3" s="5" t="str">
        <f>IF(AND(YEAR(DecSun1+2)=CalendarYear,MONTH(DecSun1+2)=12),DecSun1+2, "")</f>
        <v/>
      </c>
      <c r="E3" s="5" t="str">
        <f>IF(AND(YEAR(DecSun1+3)=CalendarYear,MONTH(DecSun1+3)=12),DecSun1+3, "")</f>
        <v/>
      </c>
      <c r="F3" s="5">
        <f>IF(AND(YEAR(DecSun1+4)=CalendarYear,MONTH(DecSun1+4)=12),DecSun1+4, "")</f>
        <v>42705</v>
      </c>
      <c r="G3" s="5">
        <f>IF(AND(YEAR(DecSun1+5)=CalendarYear,MONTH(DecSun1+5)=12),DecSun1+5, "")</f>
        <v>42706</v>
      </c>
      <c r="H3" s="10">
        <f>IF(AND(YEAR(DecSun1+6)=CalendarYear,MONTH(DecSun1+6)=12),DecSun1+6, "")</f>
        <v>42707</v>
      </c>
    </row>
    <row r="4" spans="1:8" ht="58" customHeight="1">
      <c r="B4" s="29"/>
      <c r="C4" s="25"/>
      <c r="D4" s="26"/>
      <c r="E4" s="26"/>
      <c r="F4" s="26"/>
      <c r="G4" s="26"/>
      <c r="H4" s="30"/>
    </row>
    <row r="5" spans="1:8" ht="14" customHeight="1">
      <c r="B5" s="11">
        <f>IF(AND(YEAR(DecSun1+7)=CalendarYear,MONTH(DecSun1+7)=12),DecSun1+7, "")</f>
        <v>42708</v>
      </c>
      <c r="C5" s="5">
        <f>IF(AND(YEAR(DecSun1+8)=CalendarYear,MONTH(DecSun1+8)=12),DecSun1+8, "")</f>
        <v>42709</v>
      </c>
      <c r="D5" s="5">
        <f>IF(AND(YEAR(DecSun1+9)=CalendarYear,MONTH(DecSun1+9)=12),DecSun1+9, "")</f>
        <v>42710</v>
      </c>
      <c r="E5" s="5">
        <f>IF(AND(YEAR(DecSun1+10)=CalendarYear,MONTH(DecSun1+10)=12),DecSun1+10, "")</f>
        <v>42711</v>
      </c>
      <c r="F5" s="5">
        <f>IF(AND(YEAR(DecSun1+11)=CalendarYear,MONTH(DecSun1+11)=12),DecSun1+11, "")</f>
        <v>42712</v>
      </c>
      <c r="G5" s="5">
        <f>IF(AND(YEAR(DecSun1+12)=CalendarYear,MONTH(DecSun1+12)=12),DecSun1+12,"")</f>
        <v>42713</v>
      </c>
      <c r="H5" s="10">
        <f>IF(AND(YEAR(DecSun1+13)=CalendarYear,MONTH(DecSun1+13)=12),DecSun1+13, "")</f>
        <v>42714</v>
      </c>
    </row>
    <row r="6" spans="1:8" ht="58" customHeight="1">
      <c r="B6" s="29"/>
      <c r="C6" s="25"/>
      <c r="D6" s="26"/>
      <c r="E6" s="26"/>
      <c r="F6" s="26"/>
      <c r="G6" s="26"/>
      <c r="H6" s="30"/>
    </row>
    <row r="7" spans="1:8" ht="14" customHeight="1">
      <c r="B7" s="11">
        <f>IF(AND(YEAR(DecSun1+14)=CalendarYear,MONTH(DecSun1+14)=12),DecSun1+14, "")</f>
        <v>42715</v>
      </c>
      <c r="C7" s="5">
        <f>IF(AND(YEAR(DecSun1+15)=CalendarYear,MONTH(DecSun1+15)=12),DecSun1+15, "")</f>
        <v>42716</v>
      </c>
      <c r="D7" s="5">
        <f>IF(AND(YEAR(DecSun1+16)=CalendarYear,MONTH(DecSun1+16)=12),DecSun1+16, "")</f>
        <v>42717</v>
      </c>
      <c r="E7" s="5">
        <f>IF(AND(YEAR(DecSun1+17)=CalendarYear,MONTH(DecSun1+17)=12),DecSun1+17, "")</f>
        <v>42718</v>
      </c>
      <c r="F7" s="5">
        <f>IF(AND(YEAR(DecSun1+18)=CalendarYear,MONTH(DecSun1+18)=12),DecSun1+18, "")</f>
        <v>42719</v>
      </c>
      <c r="G7" s="5">
        <f>IF(AND(YEAR(DecSun1+19)=CalendarYear,MONTH(DecSun1+19)=12),DecSun1+19, "")</f>
        <v>42720</v>
      </c>
      <c r="H7" s="10">
        <f>IF(AND(YEAR(DecSun1+20)=CalendarYear,MONTH(DecSun1+20)=12),DecSun1+20, "")</f>
        <v>42721</v>
      </c>
    </row>
    <row r="8" spans="1:8" ht="58" customHeight="1">
      <c r="B8" s="29"/>
      <c r="C8" s="25"/>
      <c r="D8" s="26"/>
      <c r="E8" s="26"/>
      <c r="F8" s="26"/>
      <c r="G8" s="26"/>
      <c r="H8" s="30"/>
    </row>
    <row r="9" spans="1:8" ht="14" customHeight="1">
      <c r="B9" s="12">
        <f>IF(AND(YEAR(DecSun1+21)=CalendarYear,MONTH(DecSun1+21)=12),DecSun1+21, "")</f>
        <v>42722</v>
      </c>
      <c r="C9" s="6">
        <f>IF(AND(YEAR(DecSun1+22)=CalendarYear,MONTH(DecSun1+22)=12),DecSun1+22, "")</f>
        <v>42723</v>
      </c>
      <c r="D9" s="6">
        <f>IF(AND(YEAR(DecSun1+23)=CalendarYear,MONTH(DecSun1+23)=12),DecSun1+23, "")</f>
        <v>42724</v>
      </c>
      <c r="E9" s="6">
        <f>IF(AND(YEAR(DecSun1+24)=CalendarYear,MONTH(DecSun1+24)=12),DecSun1+24, "")</f>
        <v>42725</v>
      </c>
      <c r="F9" s="6">
        <f>IF(AND(YEAR(DecSun1+25)=CalendarYear,MONTH(DecSun1+25)=12),DecSun1+25, "")</f>
        <v>42726</v>
      </c>
      <c r="G9" s="6">
        <f>IF(AND(YEAR(DecSun1+26)=CalendarYear,MONTH(DecSun1+26)=12),DecSun1+26, "")</f>
        <v>42727</v>
      </c>
      <c r="H9" s="13">
        <f>IF(AND(YEAR(DecSun1+27)=CalendarYear,MONTH(DecSun1+27)=12),DecSun1+27, "")</f>
        <v>42728</v>
      </c>
    </row>
    <row r="10" spans="1:8" ht="58" customHeight="1">
      <c r="B10" s="29"/>
      <c r="C10" s="25"/>
      <c r="D10" s="26"/>
      <c r="E10" s="26"/>
      <c r="F10" s="26"/>
      <c r="G10" s="26"/>
      <c r="H10" s="30"/>
    </row>
    <row r="11" spans="1:8" ht="14" customHeight="1">
      <c r="B11" s="12">
        <f>IF(AND(YEAR(DecSun1+28)=CalendarYear,MONTH(DecSun1+28)=12),DecSun1+28, "")</f>
        <v>42729</v>
      </c>
      <c r="C11" s="6">
        <f>IF(AND(YEAR(DecSun1+29)=CalendarYear,MONTH(DecSun1+29)=12),DecSun1+29, "")</f>
        <v>42730</v>
      </c>
      <c r="D11" s="6">
        <f>IF(AND(YEAR(DecSun1+30)=CalendarYear,MONTH(DecSun1+30)=12),DecSun1+30, "")</f>
        <v>42731</v>
      </c>
      <c r="E11" s="6">
        <f>IF(AND(YEAR(DecSun1+31)=CalendarYear,MONTH(DecSun1+31)=12),DecSun1+31, "")</f>
        <v>42732</v>
      </c>
      <c r="F11" s="6">
        <f>IF(AND(YEAR(DecSun1+32)=CalendarYear,MONTH(DecSun1+32)=12),DecSun1+32, "")</f>
        <v>42733</v>
      </c>
      <c r="G11" s="6">
        <f>IF(AND(YEAR(DecSun1+33)=CalendarYear,MONTH(DecSun1+33)=12),DecSun1+33, "")</f>
        <v>42734</v>
      </c>
      <c r="H11" s="13">
        <f>IF(AND(YEAR(DecSun1+34)=CalendarYear,MONTH(DecSun1+34)=12),DecSun1+34, "")</f>
        <v>42735</v>
      </c>
    </row>
    <row r="12" spans="1:8" ht="58" customHeight="1">
      <c r="B12" s="29"/>
      <c r="C12" s="25"/>
      <c r="D12" s="26"/>
      <c r="E12" s="26"/>
      <c r="F12" s="25"/>
      <c r="G12" s="25"/>
      <c r="H12" s="30"/>
    </row>
    <row r="13" spans="1:8" ht="14" customHeight="1">
      <c r="B13" s="28" t="str">
        <f>IF(AND(YEAR(DecSun1+35)=CalendarYear,MONTH(DecSun1+35)=12),DecSun1+35, "")</f>
        <v/>
      </c>
      <c r="C13" s="24" t="str">
        <f>IF(AND(YEAR(DecSun1+36)=CalendarYear,MONTH(DecSun1+36)=12),DecSun1+36,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12"/>
  <sheetViews>
    <sheetView workbookViewId="0"/>
  </sheetViews>
  <sheetFormatPr baseColWidth="10" defaultColWidth="8.7109375" defaultRowHeight="13" x14ac:dyDescent="0"/>
  <cols>
    <col min="1" max="1" width="10.42578125" style="4" customWidth="1"/>
    <col min="2" max="2" width="9.5703125" style="4" customWidth="1"/>
    <col min="3" max="3" width="9.7109375" style="4" customWidth="1"/>
    <col min="4" max="16384" width="8.7109375" style="4"/>
  </cols>
  <sheetData>
    <row r="1" spans="1:3" ht="14">
      <c r="A1" s="21" t="s">
        <v>7</v>
      </c>
      <c r="B1" s="22"/>
    </row>
    <row r="2" spans="1:3" ht="14">
      <c r="A2" s="22">
        <v>2010</v>
      </c>
      <c r="B2" s="22"/>
    </row>
    <row r="3" spans="1:3" ht="14">
      <c r="A3" s="22">
        <v>2011</v>
      </c>
      <c r="B3" s="22"/>
    </row>
    <row r="4" spans="1:3" ht="14">
      <c r="A4" s="22">
        <v>2012</v>
      </c>
      <c r="B4" s="22"/>
    </row>
    <row r="5" spans="1:3" ht="14">
      <c r="A5" s="22">
        <v>2013</v>
      </c>
      <c r="B5" s="22"/>
    </row>
    <row r="6" spans="1:3" ht="14">
      <c r="A6" s="22">
        <v>2014</v>
      </c>
      <c r="B6" s="22"/>
    </row>
    <row r="7" spans="1:3" ht="14">
      <c r="A7" s="22">
        <v>2015</v>
      </c>
      <c r="B7" s="22"/>
    </row>
    <row r="8" spans="1:3" ht="14">
      <c r="A8" s="23">
        <v>2016</v>
      </c>
      <c r="B8" s="22"/>
    </row>
    <row r="9" spans="1:3" ht="14">
      <c r="A9" s="23">
        <v>2017</v>
      </c>
      <c r="B9" s="22"/>
    </row>
    <row r="10" spans="1:3" ht="14">
      <c r="A10" s="23"/>
      <c r="B10" s="22"/>
    </row>
    <row r="11" spans="1:3" ht="14">
      <c r="A11" s="22"/>
      <c r="B11" s="22"/>
    </row>
    <row r="12" spans="1:3" ht="14">
      <c r="A12" s="22"/>
      <c r="B12" s="22"/>
    </row>
  </sheetData>
  <phoneticPr fontId="1" type="noConversion"/>
  <pageMargins left="0.7" right="0.7" top="0.75" bottom="0.75" header="0.3" footer="0.3"/>
  <legacyDrawing r:id="rId1"/>
  <tableParts count="1">
    <tablePart r:id="rId2"/>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tabSelected="1" workbookViewId="0">
      <selection activeCell="D6" sqref="D6"/>
    </sheetView>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DATE(CalendarYear,2,1)</f>
        <v>42401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IF(AND(YEAR(FebSun1)=CalendarYear,MONTH(FebSun1)=2),FebSun1, "")</f>
        <v/>
      </c>
      <c r="C3" s="5">
        <f>IF(AND(YEAR(FebSun1+1)=CalendarYear,MONTH(FebSun1+1)=2),FebSun1+1, "")</f>
        <v>42401</v>
      </c>
      <c r="D3" s="5">
        <f>IF(AND(YEAR(FebSun1+2)=CalendarYear,MONTH(FebSun1+2)=2),FebSun1+2, "")</f>
        <v>42402</v>
      </c>
      <c r="E3" s="5">
        <f>IF(AND(YEAR(FebSun1+3)=CalendarYear,MONTH(FebSun1+3)=2),FebSun1+3, "")</f>
        <v>42403</v>
      </c>
      <c r="F3" s="5">
        <f>IF(AND(YEAR(FebSun1+4)=CalendarYear,MONTH(FebSun1+4)=2),FebSun1+4, "")</f>
        <v>42404</v>
      </c>
      <c r="G3" s="5">
        <f>IF(AND(YEAR(FebSun1+5)=CalendarYear,MONTH(FebSun1+5)=2),FebSun1+5, "")</f>
        <v>42405</v>
      </c>
      <c r="H3" s="10">
        <f>IF(AND(YEAR(FebSun1+6)=CalendarYear,MONTH(FebSun1+6)=2),FebSun1+6, "")</f>
        <v>42406</v>
      </c>
    </row>
    <row r="4" spans="1:8" ht="58" customHeight="1">
      <c r="B4" s="29"/>
      <c r="C4" s="25" t="s">
        <v>14</v>
      </c>
      <c r="D4" s="26"/>
      <c r="E4" s="26" t="s">
        <v>15</v>
      </c>
      <c r="F4" s="26" t="s">
        <v>16</v>
      </c>
      <c r="G4" s="26"/>
      <c r="H4" s="30" t="s">
        <v>17</v>
      </c>
    </row>
    <row r="5" spans="1:8" ht="14" customHeight="1">
      <c r="B5" s="11">
        <f>IF(AND(YEAR(FebSun1+7)=CalendarYear,MONTH(FebSun1+7)=2),FebSun1+7, "")</f>
        <v>42407</v>
      </c>
      <c r="C5" s="5">
        <f>IF(AND(YEAR(FebSun1+8)=CalendarYear,MONTH(FebSun1+8)=2),FebSun1+8, "")</f>
        <v>42408</v>
      </c>
      <c r="D5" s="5">
        <f>IF(AND(YEAR(FebSun1+9)=CalendarYear,MONTH(FebSun1+9)=2),FebSun1+9, "")</f>
        <v>42409</v>
      </c>
      <c r="E5" s="5">
        <f>IF(AND(YEAR(FebSun1+10)=CalendarYear,MONTH(FebSun1+10)=2),FebSun1+10, "")</f>
        <v>42410</v>
      </c>
      <c r="F5" s="5">
        <f>IF(AND(YEAR(FebSun1+11)=CalendarYear,MONTH(FebSun1+11)=2),FebSun1+11, "")</f>
        <v>42411</v>
      </c>
      <c r="G5" s="5">
        <f>IF(AND(YEAR(FebSun1+12)=CalendarYear,MONTH(FebSun1+12)=2),FebSun1+12,"")</f>
        <v>42412</v>
      </c>
      <c r="H5" s="10">
        <f>IF(AND(YEAR(FebSun1+13)=CalendarYear,MONTH(FebSun1+13)=2),FebSun1+13, "")</f>
        <v>42413</v>
      </c>
    </row>
    <row r="6" spans="1:8" ht="58" customHeight="1">
      <c r="B6" s="29"/>
      <c r="C6" s="25" t="s">
        <v>18</v>
      </c>
      <c r="D6" s="26"/>
      <c r="E6" s="26"/>
      <c r="F6" s="26"/>
      <c r="G6" s="26"/>
      <c r="H6" s="30"/>
    </row>
    <row r="7" spans="1:8" ht="14" customHeight="1">
      <c r="B7" s="11">
        <f>IF(AND(YEAR(FebSun1+14)=CalendarYear,MONTH(FebSun1+14)=2),FebSun1+14, "")</f>
        <v>42414</v>
      </c>
      <c r="C7" s="5">
        <f>IF(AND(YEAR(FebSun1+15)=CalendarYear,MONTH(FebSun1+15)=2),FebSun1+15, "")</f>
        <v>42415</v>
      </c>
      <c r="D7" s="5">
        <f>IF(AND(YEAR(FebSun1+16)=CalendarYear,MONTH(FebSun1+16)=2),FebSun1+16, "")</f>
        <v>42416</v>
      </c>
      <c r="E7" s="5">
        <f>IF(AND(YEAR(FebSun1+17)=CalendarYear,MONTH(FebSun1+17)=2),FebSun1+17, "")</f>
        <v>42417</v>
      </c>
      <c r="F7" s="5">
        <f>IF(AND(YEAR(FebSun1+18)=CalendarYear,MONTH(FebSun1+18)=2),FebSun1+18, "")</f>
        <v>42418</v>
      </c>
      <c r="G7" s="5">
        <f>IF(AND(YEAR(FebSun1+19)=CalendarYear,MONTH(FebSun1+19)=2),FebSun1+19, "")</f>
        <v>42419</v>
      </c>
      <c r="H7" s="10">
        <f>IF(AND(YEAR(FebSun1+20)=CalendarYear,MONTH(FebSun1+20)=2),FebSun1+20, "")</f>
        <v>42420</v>
      </c>
    </row>
    <row r="8" spans="1:8" ht="58" customHeight="1">
      <c r="B8" s="29"/>
      <c r="C8" s="25"/>
      <c r="D8" s="26"/>
      <c r="E8" s="26"/>
      <c r="F8" s="26"/>
      <c r="G8" s="26"/>
      <c r="H8" s="30"/>
    </row>
    <row r="9" spans="1:8" ht="14" customHeight="1">
      <c r="B9" s="12">
        <f>IF(AND(YEAR(FebSun1+21)=CalendarYear,MONTH(FebSun1+21)=2),FebSun1+21, "")</f>
        <v>42421</v>
      </c>
      <c r="C9" s="6">
        <f>IF(AND(YEAR(FebSun1+22)=CalendarYear,MONTH(FebSun1+22)=2),FebSun1+22, "")</f>
        <v>42422</v>
      </c>
      <c r="D9" s="6">
        <f>IF(AND(YEAR(FebSun1+23)=CalendarYear,MONTH(FebSun1+23)=2),FebSun1+23, "")</f>
        <v>42423</v>
      </c>
      <c r="E9" s="6">
        <f>IF(AND(YEAR(FebSun1+24)=CalendarYear,MONTH(FebSun1+24)=2),FebSun1+24, "")</f>
        <v>42424</v>
      </c>
      <c r="F9" s="6">
        <f>IF(AND(YEAR(FebSun1+25)=CalendarYear,MONTH(FebSun1+25)=2),FebSun1+25, "")</f>
        <v>42425</v>
      </c>
      <c r="G9" s="6">
        <f>IF(AND(YEAR(FebSun1+26)=CalendarYear,MONTH(FebSun1+26)=2),FebSun1+26, "")</f>
        <v>42426</v>
      </c>
      <c r="H9" s="13">
        <f>IF(AND(YEAR(FebSun1+27)=CalendarYear,MONTH(FebSun1+27)=2),FebSun1+27, "")</f>
        <v>42427</v>
      </c>
    </row>
    <row r="10" spans="1:8" ht="58" customHeight="1">
      <c r="B10" s="29"/>
      <c r="C10" s="25"/>
      <c r="D10" s="26"/>
      <c r="E10" s="26"/>
      <c r="F10" s="26"/>
      <c r="G10" s="26"/>
      <c r="H10" s="30"/>
    </row>
    <row r="11" spans="1:8" ht="14" customHeight="1">
      <c r="B11" s="12">
        <f>IF(AND(YEAR(FebSun1+28)=CalendarYear,MONTH(FebSun1+28)=2),FebSun1+28, "")</f>
        <v>42428</v>
      </c>
      <c r="C11" s="6">
        <f>IF(AND(YEAR(FebSun1+29)=CalendarYear,MONTH(FebSun1+29)=2),FebSun1+29, "")</f>
        <v>42429</v>
      </c>
      <c r="D11" s="6" t="str">
        <f>IF(AND(YEAR(FebSun1+30)=CalendarYear,MONTH(FebSun1+30)=2),FebSun1+30, "")</f>
        <v/>
      </c>
      <c r="E11" s="6" t="str">
        <f>IF(AND(YEAR(FebSun1+31)=CalendarYear,MONTH(FebSun1+31)=2),FebSun1+31, "")</f>
        <v/>
      </c>
      <c r="F11" s="6" t="str">
        <f>IF(AND(YEAR(FebSun1+32)=CalendarYear,MONTH(FebSun1+32)=2),FebSun1+32, "")</f>
        <v/>
      </c>
      <c r="G11" s="6" t="str">
        <f>IF(AND(YEAR(FebSun1+33)=CalendarYear,MONTH(FebSun1+33)=2),FebSun1+33, "")</f>
        <v/>
      </c>
      <c r="H11" s="13" t="str">
        <f>IF(AND(YEAR(FebSun1+34)=CalendarYear,MONTH(FebSun1+34)=2),FebSun1+34, "")</f>
        <v/>
      </c>
    </row>
    <row r="12" spans="1:8" ht="58" customHeight="1">
      <c r="B12" s="29"/>
      <c r="C12" s="25"/>
      <c r="D12" s="26"/>
      <c r="E12" s="26"/>
      <c r="F12" s="25"/>
      <c r="G12" s="25"/>
      <c r="H12" s="30"/>
    </row>
    <row r="13" spans="1:8" ht="14" customHeight="1">
      <c r="B13" s="41" t="s">
        <v>8</v>
      </c>
      <c r="C13" s="42"/>
      <c r="D13" s="42"/>
      <c r="E13" s="42"/>
      <c r="F13" s="42"/>
      <c r="G13" s="42"/>
      <c r="H13" s="43"/>
    </row>
    <row r="14" spans="1:8" ht="58" customHeight="1" thickBot="1">
      <c r="B14" s="40"/>
      <c r="C14" s="36"/>
      <c r="D14" s="36"/>
      <c r="E14" s="36"/>
      <c r="F14" s="36"/>
      <c r="G14" s="36"/>
      <c r="H14" s="37"/>
    </row>
  </sheetData>
  <mergeCells count="3">
    <mergeCell ref="B1:H1"/>
    <mergeCell ref="B14:H14"/>
    <mergeCell ref="B13:H13"/>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DATE(CalendarYear,3,1)</f>
        <v>42430</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 customHeight="1">
      <c r="B3" s="9" t="str">
        <f>IF(AND(YEAR(MarSun1)=CalendarYear,MONTH(MarSun1)=3),MarSun1, "")</f>
        <v/>
      </c>
      <c r="C3" s="5" t="str">
        <f>IF(AND(YEAR(MarSun1+1)=CalendarYear,MONTH(MarSun1+1)=3),MarSun1+1, "")</f>
        <v/>
      </c>
      <c r="D3" s="5">
        <f>IF(AND(YEAR(MarSun1+2)=CalendarYear,MONTH(MarSun1+2)=3),MarSun1+2, "")</f>
        <v>42430</v>
      </c>
      <c r="E3" s="5">
        <f>IF(AND(YEAR(MarSun1+3)=CalendarYear,MONTH(MarSun1+3)=3),MarSun1+3, "")</f>
        <v>42431</v>
      </c>
      <c r="F3" s="5">
        <f>IF(AND(YEAR(MarSun1+4)=CalendarYear,MONTH(MarSun1+4)=3),MarSun1+4, "")</f>
        <v>42432</v>
      </c>
      <c r="G3" s="5">
        <f>IF(AND(YEAR(MarSun1+5)=CalendarYear,MONTH(MarSun1+5)=3),MarSun1+5, "")</f>
        <v>42433</v>
      </c>
      <c r="H3" s="10">
        <f>IF(AND(YEAR(MarSun1+6)=CalendarYear,MONTH(MarSun1+6)=3),MarSun1+6, "")</f>
        <v>42434</v>
      </c>
    </row>
    <row r="4" spans="1:8" ht="58" customHeight="1">
      <c r="B4" s="29"/>
      <c r="C4" s="25"/>
      <c r="D4" s="26"/>
      <c r="E4" s="26"/>
      <c r="F4" s="26"/>
      <c r="G4" s="26"/>
      <c r="H4" s="30"/>
    </row>
    <row r="5" spans="1:8" ht="14" customHeight="1">
      <c r="B5" s="11">
        <f>IF(AND(YEAR(MarSun1+7)=CalendarYear,MONTH(MarSun1+7)=3),MarSun1+7, "")</f>
        <v>42435</v>
      </c>
      <c r="C5" s="5">
        <f>IF(AND(YEAR(MarSun1+8)=CalendarYear,MONTH(MarSun1+8)=3),MarSun1+8, "")</f>
        <v>42436</v>
      </c>
      <c r="D5" s="5">
        <f>IF(AND(YEAR(MarSun1+9)=CalendarYear,MONTH(MarSun1+9)=3),MarSun1+9, "")</f>
        <v>42437</v>
      </c>
      <c r="E5" s="5">
        <f>IF(AND(YEAR(MarSun1+10)=CalendarYear,MONTH(MarSun1+10)=3),MarSun1+10, "")</f>
        <v>42438</v>
      </c>
      <c r="F5" s="5">
        <f>IF(AND(YEAR(MarSun1+11)=CalendarYear,MONTH(MarSun1+11)=3),MarSun1+11, "")</f>
        <v>42439</v>
      </c>
      <c r="G5" s="5">
        <f>IF(AND(YEAR(MarSun1+12)=CalendarYear,MONTH(MarSun1+12)=3),MarSun1+12,"")</f>
        <v>42440</v>
      </c>
      <c r="H5" s="10">
        <f>IF(AND(YEAR(MarSun1+13)=CalendarYear,MONTH(MarSun1+13)=3),MarSun1+13, "")</f>
        <v>42441</v>
      </c>
    </row>
    <row r="6" spans="1:8" ht="58" customHeight="1">
      <c r="B6" s="29"/>
      <c r="C6" s="25"/>
      <c r="D6" s="26"/>
      <c r="E6" s="26"/>
      <c r="F6" s="26"/>
      <c r="G6" s="26"/>
      <c r="H6" s="30"/>
    </row>
    <row r="7" spans="1:8" ht="14" customHeight="1">
      <c r="B7" s="11">
        <f>IF(AND(YEAR(MarSun1+14)=CalendarYear,MONTH(MarSun1+14)=3),MarSun1+14, "")</f>
        <v>42442</v>
      </c>
      <c r="C7" s="5">
        <f>IF(AND(YEAR(MarSun1+15)=CalendarYear,MONTH(MarSun1+15)=3),MarSun1+15, "")</f>
        <v>42443</v>
      </c>
      <c r="D7" s="5">
        <f>IF(AND(YEAR(MarSun1+16)=CalendarYear,MONTH(MarSun1+16)=3),MarSun1+16, "")</f>
        <v>42444</v>
      </c>
      <c r="E7" s="5">
        <f>IF(AND(YEAR(MarSun1+17)=CalendarYear,MONTH(MarSun1+17)=3),MarSun1+17, "")</f>
        <v>42445</v>
      </c>
      <c r="F7" s="5">
        <f>IF(AND(YEAR(MarSun1+18)=CalendarYear,MONTH(MarSun1+18)=3),MarSun1+18, "")</f>
        <v>42446</v>
      </c>
      <c r="G7" s="5">
        <f>IF(AND(YEAR(MarSun1+19)=CalendarYear,MONTH(MarSun1+19)=3),MarSun1+19, "")</f>
        <v>42447</v>
      </c>
      <c r="H7" s="10">
        <f>IF(AND(YEAR(MarSun1+20)=CalendarYear,MONTH(MarSun1+20)=3),MarSun1+20, "")</f>
        <v>42448</v>
      </c>
    </row>
    <row r="8" spans="1:8" ht="58" customHeight="1">
      <c r="B8" s="29"/>
      <c r="C8" s="25"/>
      <c r="D8" s="26"/>
      <c r="E8" s="26"/>
      <c r="F8" s="26"/>
      <c r="G8" s="26"/>
      <c r="H8" s="30"/>
    </row>
    <row r="9" spans="1:8" ht="14" customHeight="1">
      <c r="B9" s="12">
        <f>IF(AND(YEAR(MarSun1+21)=CalendarYear,MONTH(MarSun1+21)=3),MarSun1+21, "")</f>
        <v>42449</v>
      </c>
      <c r="C9" s="6">
        <f>IF(AND(YEAR(MarSun1+22)=CalendarYear,MONTH(MarSun1+22)=3),MarSun1+22, "")</f>
        <v>42450</v>
      </c>
      <c r="D9" s="6">
        <f>IF(AND(YEAR(MarSun1+23)=CalendarYear,MONTH(MarSun1+23)=3),MarSun1+23, "")</f>
        <v>42451</v>
      </c>
      <c r="E9" s="6">
        <f>IF(AND(YEAR(MarSun1+24)=CalendarYear,MONTH(MarSun1+24)=3),MarSun1+24, "")</f>
        <v>42452</v>
      </c>
      <c r="F9" s="6">
        <f>IF(AND(YEAR(MarSun1+25)=CalendarYear,MONTH(MarSun1+25)=3),MarSun1+25, "")</f>
        <v>42453</v>
      </c>
      <c r="G9" s="6">
        <f>IF(AND(YEAR(MarSun1+26)=CalendarYear,MONTH(MarSun1+26)=3),MarSun1+26, "")</f>
        <v>42454</v>
      </c>
      <c r="H9" s="13">
        <f>IF(AND(YEAR(MarSun1+27)=CalendarYear,MONTH(MarSun1+27)=3),MarSun1+27, "")</f>
        <v>42455</v>
      </c>
    </row>
    <row r="10" spans="1:8" ht="58" customHeight="1">
      <c r="B10" s="29"/>
      <c r="C10" s="25"/>
      <c r="D10" s="26"/>
      <c r="E10" s="26"/>
      <c r="F10" s="26"/>
      <c r="G10" s="26"/>
      <c r="H10" s="30"/>
    </row>
    <row r="11" spans="1:8" ht="14" customHeight="1">
      <c r="B11" s="12">
        <f>IF(AND(YEAR(MarSun1+28)=CalendarYear,MONTH(MarSun1+28)=3),MarSun1+28, "")</f>
        <v>42456</v>
      </c>
      <c r="C11" s="6">
        <f>IF(AND(YEAR(MarSun1+29)=CalendarYear,MONTH(MarSun1+29)=3),MarSun1+29, "")</f>
        <v>42457</v>
      </c>
      <c r="D11" s="6">
        <f>IF(AND(YEAR(MarSun1+30)=CalendarYear,MONTH(MarSun1+30)=3),MarSun1+30, "")</f>
        <v>42458</v>
      </c>
      <c r="E11" s="6">
        <f>IF(AND(YEAR(MarSun1+31)=CalendarYear,MONTH(MarSun1+31)=3),MarSun1+31, "")</f>
        <v>42459</v>
      </c>
      <c r="F11" s="6">
        <f>IF(AND(YEAR(MarSun1+32)=CalendarYear,MONTH(MarSun1+32)=3),MarSun1+32, "")</f>
        <v>42460</v>
      </c>
      <c r="G11" s="6" t="str">
        <f>IF(AND(YEAR(MarSun1+33)=CalendarYear,MONTH(MarSun1+33)=3),MarSun1+33, "")</f>
        <v/>
      </c>
      <c r="H11" s="13" t="str">
        <f>IF(AND(YEAR(MarSun1+34)=CalendarYear,MONTH(MarSun1+34)=3),MarSun1+34, "")</f>
        <v/>
      </c>
    </row>
    <row r="12" spans="1:8" ht="58" customHeight="1">
      <c r="B12" s="29"/>
      <c r="C12" s="25"/>
      <c r="D12" s="26"/>
      <c r="E12" s="26"/>
      <c r="F12" s="25"/>
      <c r="G12" s="25"/>
      <c r="H12" s="30"/>
    </row>
    <row r="13" spans="1:8" ht="14" customHeight="1">
      <c r="B13" s="12" t="str">
        <f>IF(AND(YEAR(MarSun1+35)=CalendarYear,MONTH(MarSun1+35)=3),MarSun1+35, "")</f>
        <v/>
      </c>
      <c r="C13" s="6" t="str">
        <f>IF(AND(YEAR(MarSun1+36)=CalendarYear,MONTH(MarSun1+36)=3),MarSun1+36, "")</f>
        <v/>
      </c>
      <c r="D13" s="38" t="s">
        <v>8</v>
      </c>
      <c r="E13" s="38"/>
      <c r="F13" s="38"/>
      <c r="G13" s="38"/>
      <c r="H13" s="39"/>
    </row>
    <row r="14" spans="1:8" ht="58" customHeight="1" thickBot="1">
      <c r="B14" s="32"/>
      <c r="C14" s="14"/>
      <c r="D14" s="35"/>
      <c r="E14" s="36"/>
      <c r="F14" s="36"/>
      <c r="G14" s="36"/>
      <c r="H14" s="37"/>
    </row>
  </sheetData>
  <mergeCells count="3">
    <mergeCell ref="B1:H1"/>
    <mergeCell ref="D14:H14"/>
    <mergeCell ref="D13:H13"/>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DATE(CalendarYear,4,1)</f>
        <v>42461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IF(AND(YEAR(AprSun1)=CalendarYear,MONTH(AprSun1)=4),AprSun1, "")</f>
        <v/>
      </c>
      <c r="C3" s="5" t="str">
        <f>IF(AND(YEAR(AprSun1+1)=CalendarYear,MONTH(AprSun1+1)=4),AprSun1+1, "")</f>
        <v/>
      </c>
      <c r="D3" s="5" t="str">
        <f>IF(AND(YEAR(AprSun1+2)=CalendarYear,MONTH(AprSun1+2)=4),AprSun1+2, "")</f>
        <v/>
      </c>
      <c r="E3" s="5" t="str">
        <f>IF(AND(YEAR(AprSun1+3)=CalendarYear,MONTH(AprSun1+3)=4),AprSun1+3, "")</f>
        <v/>
      </c>
      <c r="F3" s="5" t="str">
        <f>IF(AND(YEAR(AprSun1+4)=CalendarYear,MONTH(AprSun1+4)=4),AprSun1+4, "")</f>
        <v/>
      </c>
      <c r="G3" s="5">
        <f>IF(AND(YEAR(AprSun1+5)=CalendarYear,MONTH(AprSun1+5)=4),AprSun1+5, "")</f>
        <v>42461</v>
      </c>
      <c r="H3" s="10">
        <f>IF(AND(YEAR(AprSun1+6)=CalendarYear,MONTH(AprSun1+6)=4),AprSun1+6, "")</f>
        <v>42462</v>
      </c>
    </row>
    <row r="4" spans="1:8" ht="58" customHeight="1">
      <c r="B4" s="29"/>
      <c r="C4" s="25"/>
      <c r="D4" s="26"/>
      <c r="E4" s="26"/>
      <c r="F4" s="26"/>
      <c r="G4" s="26"/>
      <c r="H4" s="30"/>
    </row>
    <row r="5" spans="1:8" ht="14" customHeight="1">
      <c r="B5" s="11">
        <f>IF(AND(YEAR(AprSun1+7)=CalendarYear,MONTH(AprSun1+7)=4),AprSun1+7, "")</f>
        <v>42463</v>
      </c>
      <c r="C5" s="5">
        <f>IF(AND(YEAR(AprSun1+8)=CalendarYear,MONTH(AprSun1+8)=4),AprSun1+8, "")</f>
        <v>42464</v>
      </c>
      <c r="D5" s="5">
        <f>IF(AND(YEAR(AprSun1+9)=CalendarYear,MONTH(AprSun1+9)=4),AprSun1+9, "")</f>
        <v>42465</v>
      </c>
      <c r="E5" s="5">
        <f>IF(AND(YEAR(AprSun1+10)=CalendarYear,MONTH(AprSun1+10)=4),AprSun1+10, "")</f>
        <v>42466</v>
      </c>
      <c r="F5" s="5">
        <f>IF(AND(YEAR(AprSun1+11)=CalendarYear,MONTH(AprSun1+11)=4),AprSun1+11, "")</f>
        <v>42467</v>
      </c>
      <c r="G5" s="5">
        <f>IF(AND(YEAR(AprSun1+12)=CalendarYear,MONTH(AprSun1+12)=4),AprSun1+12,"")</f>
        <v>42468</v>
      </c>
      <c r="H5" s="10">
        <f>IF(AND(YEAR(AprSun1+13)=CalendarYear,MONTH(AprSun1+13)=4),AprSun1+13, "")</f>
        <v>42469</v>
      </c>
    </row>
    <row r="6" spans="1:8" ht="58" customHeight="1">
      <c r="B6" s="29"/>
      <c r="C6" s="25"/>
      <c r="D6" s="26"/>
      <c r="E6" s="26"/>
      <c r="F6" s="26"/>
      <c r="G6" s="26"/>
      <c r="H6" s="30"/>
    </row>
    <row r="7" spans="1:8" ht="14" customHeight="1">
      <c r="B7" s="11">
        <f>IF(AND(YEAR(AprSun1+14)=CalendarYear,MONTH(AprSun1+14)=4),AprSun1+14, "")</f>
        <v>42470</v>
      </c>
      <c r="C7" s="5">
        <f>IF(AND(YEAR(AprSun1+15)=CalendarYear,MONTH(AprSun1+15)=4),AprSun1+15, "")</f>
        <v>42471</v>
      </c>
      <c r="D7" s="5">
        <f>IF(AND(YEAR(AprSun1+16)=CalendarYear,MONTH(AprSun1+16)=4),AprSun1+16, "")</f>
        <v>42472</v>
      </c>
      <c r="E7" s="5">
        <f>IF(AND(YEAR(AprSun1+17)=CalendarYear,MONTH(AprSun1+17)=4),AprSun1+17, "")</f>
        <v>42473</v>
      </c>
      <c r="F7" s="5">
        <f>IF(AND(YEAR(AprSun1+18)=CalendarYear,MONTH(AprSun1+18)=4),AprSun1+18, "")</f>
        <v>42474</v>
      </c>
      <c r="G7" s="5">
        <f>IF(AND(YEAR(AprSun1+19)=CalendarYear,MONTH(AprSun1+19)=4),AprSun1+19, "")</f>
        <v>42475</v>
      </c>
      <c r="H7" s="10">
        <f>IF(AND(YEAR(AprSun1+20)=CalendarYear,MONTH(AprSun1+20)=4),AprSun1+20, "")</f>
        <v>42476</v>
      </c>
    </row>
    <row r="8" spans="1:8" ht="58" customHeight="1">
      <c r="B8" s="29"/>
      <c r="C8" s="25"/>
      <c r="D8" s="26"/>
      <c r="E8" s="26"/>
      <c r="F8" s="26"/>
      <c r="G8" s="26"/>
      <c r="H8" s="30"/>
    </row>
    <row r="9" spans="1:8" ht="14" customHeight="1">
      <c r="B9" s="12">
        <f>IF(AND(YEAR(AprSun1+21)=CalendarYear,MONTH(AprSun1+21)=4),AprSun1+21, "")</f>
        <v>42477</v>
      </c>
      <c r="C9" s="6">
        <f>IF(AND(YEAR(AprSun1+22)=CalendarYear,MONTH(AprSun1+22)=4),AprSun1+22, "")</f>
        <v>42478</v>
      </c>
      <c r="D9" s="6">
        <f>IF(AND(YEAR(AprSun1+23)=CalendarYear,MONTH(AprSun1+23)=4),AprSun1+23, "")</f>
        <v>42479</v>
      </c>
      <c r="E9" s="6">
        <f>IF(AND(YEAR(AprSun1+24)=CalendarYear,MONTH(AprSun1+24)=4),AprSun1+24, "")</f>
        <v>42480</v>
      </c>
      <c r="F9" s="6">
        <f>IF(AND(YEAR(AprSun1+25)=CalendarYear,MONTH(AprSun1+25)=4),AprSun1+25, "")</f>
        <v>42481</v>
      </c>
      <c r="G9" s="6">
        <f>IF(AND(YEAR(AprSun1+26)=CalendarYear,MONTH(AprSun1+26)=4),AprSun1+26, "")</f>
        <v>42482</v>
      </c>
      <c r="H9" s="13">
        <f>IF(AND(YEAR(AprSun1+27)=CalendarYear,MONTH(AprSun1+27)=4),AprSun1+27, "")</f>
        <v>42483</v>
      </c>
    </row>
    <row r="10" spans="1:8" ht="58" customHeight="1">
      <c r="B10" s="29"/>
      <c r="C10" s="25"/>
      <c r="D10" s="26"/>
      <c r="E10" s="26"/>
      <c r="F10" s="26"/>
      <c r="G10" s="26"/>
      <c r="H10" s="30"/>
    </row>
    <row r="11" spans="1:8" ht="14" customHeight="1">
      <c r="B11" s="12">
        <f>IF(AND(YEAR(AprSun1+28)=CalendarYear,MONTH(AprSun1+28)=4),AprSun1+28, "")</f>
        <v>42484</v>
      </c>
      <c r="C11" s="6">
        <f>IF(AND(YEAR(AprSun1+29)=CalendarYear,MONTH(AprSun1+29)=4),AprSun1+29, "")</f>
        <v>42485</v>
      </c>
      <c r="D11" s="6">
        <f>IF(AND(YEAR(AprSun1+30)=CalendarYear,MONTH(AprSun1+30)=4),AprSun1+30, "")</f>
        <v>42486</v>
      </c>
      <c r="E11" s="6">
        <f>IF(AND(YEAR(AprSun1+31)=CalendarYear,MONTH(AprSun1+31)=4),AprSun1+31, "")</f>
        <v>42487</v>
      </c>
      <c r="F11" s="6">
        <f>IF(AND(YEAR(AprSun1+32)=CalendarYear,MONTH(AprSun1+32)=4),AprSun1+32, "")</f>
        <v>42488</v>
      </c>
      <c r="G11" s="6">
        <f>IF(AND(YEAR(AprSun1+33)=CalendarYear,MONTH(AprSun1+33)=4),AprSun1+33, "")</f>
        <v>42489</v>
      </c>
      <c r="H11" s="13">
        <f>IF(AND(YEAR(AprSun1+34)=CalendarYear,MONTH(AprSun1+34)=4),AprSun1+34, "")</f>
        <v>42490</v>
      </c>
    </row>
    <row r="12" spans="1:8" ht="58" customHeight="1">
      <c r="B12" s="29"/>
      <c r="C12" s="25"/>
      <c r="D12" s="26"/>
      <c r="E12" s="26"/>
      <c r="F12" s="25"/>
      <c r="G12" s="25"/>
      <c r="H12" s="30"/>
    </row>
    <row r="13" spans="1:8" ht="14" customHeight="1">
      <c r="B13" s="12" t="str">
        <f>IF(AND(YEAR(AprSun1+35)=CalendarYear,MONTH(AprSun1+35)=4),AprSun1+35, "")</f>
        <v/>
      </c>
      <c r="C13" s="38" t="s">
        <v>9</v>
      </c>
      <c r="D13" s="38"/>
      <c r="E13" s="38"/>
      <c r="F13" s="38"/>
      <c r="G13" s="38"/>
      <c r="H13" s="39"/>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DATE(CalendarYear,5,1)</f>
        <v>42491</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f>IF(AND(YEAR(MaySun1)=CalendarYear,MONTH(MaySun1)=5),MaySun1, "")</f>
        <v>42491</v>
      </c>
      <c r="C3" s="5">
        <f>IF(AND(YEAR(MaySun1+1)=CalendarYear,MONTH(MaySun1+1)=5),MaySun1+1, "")</f>
        <v>42492</v>
      </c>
      <c r="D3" s="5">
        <f>IF(AND(YEAR(MaySun1+2)=CalendarYear,MONTH(MaySun1+2)=5),MaySun1+2, "")</f>
        <v>42493</v>
      </c>
      <c r="E3" s="5">
        <f>IF(AND(YEAR(MaySun1+3)=CalendarYear,MONTH(MaySun1+3)=5),MaySun1+3, "")</f>
        <v>42494</v>
      </c>
      <c r="F3" s="5">
        <f>IF(AND(YEAR(MaySun1+4)=CalendarYear,MONTH(MaySun1+4)=5),MaySun1+4, "")</f>
        <v>42495</v>
      </c>
      <c r="G3" s="5">
        <f>IF(AND(YEAR(MaySun1+5)=CalendarYear,MONTH(MaySun1+5)=5),MaySun1+5, "")</f>
        <v>42496</v>
      </c>
      <c r="H3" s="10">
        <f>IF(AND(YEAR(MaySun1+6)=CalendarYear,MONTH(MaySun1+6)=5),MaySun1+6, "")</f>
        <v>42497</v>
      </c>
    </row>
    <row r="4" spans="1:8" ht="58" customHeight="1">
      <c r="B4" s="29"/>
      <c r="C4" s="25"/>
      <c r="D4" s="26"/>
      <c r="E4" s="26"/>
      <c r="F4" s="26"/>
      <c r="G4" s="26"/>
      <c r="H4" s="30"/>
    </row>
    <row r="5" spans="1:8" ht="14" customHeight="1">
      <c r="B5" s="11">
        <f>IF(AND(YEAR(MaySun1+7)=CalendarYear,MONTH(MaySun1+7)=5),MaySun1+7, "")</f>
        <v>42498</v>
      </c>
      <c r="C5" s="5">
        <f>IF(AND(YEAR(MaySun1+8)=CalendarYear,MONTH(MaySun1+8)=5),MaySun1+8, "")</f>
        <v>42499</v>
      </c>
      <c r="D5" s="5">
        <f>IF(AND(YEAR(MaySun1+9)=CalendarYear,MONTH(MaySun1+9)=5),MaySun1+9, "")</f>
        <v>42500</v>
      </c>
      <c r="E5" s="5">
        <f>IF(AND(YEAR(MaySun1+10)=CalendarYear,MONTH(MaySun1+10)=5),MaySun1+10, "")</f>
        <v>42501</v>
      </c>
      <c r="F5" s="5">
        <f>IF(AND(YEAR(MaySun1+11)=CalendarYear,MONTH(MaySun1+11)=5),MaySun1+11, "")</f>
        <v>42502</v>
      </c>
      <c r="G5" s="5">
        <f>IF(AND(YEAR(MaySun1+12)=CalendarYear,MONTH(MaySun1+12)=5),MaySun1+12,"")</f>
        <v>42503</v>
      </c>
      <c r="H5" s="10">
        <f>IF(AND(YEAR(MaySun1+13)=CalendarYear,MONTH(MaySun1+13)=5),MaySun1+13, "")</f>
        <v>42504</v>
      </c>
    </row>
    <row r="6" spans="1:8" ht="58" customHeight="1">
      <c r="B6" s="29"/>
      <c r="C6" s="25"/>
      <c r="D6" s="26"/>
      <c r="E6" s="26"/>
      <c r="F6" s="26"/>
      <c r="G6" s="26"/>
      <c r="H6" s="30"/>
    </row>
    <row r="7" spans="1:8" ht="14" customHeight="1">
      <c r="B7" s="11">
        <f>IF(AND(YEAR(MaySun1+14)=CalendarYear,MONTH(MaySun1+14)=5),MaySun1+14, "")</f>
        <v>42505</v>
      </c>
      <c r="C7" s="5">
        <f>IF(AND(YEAR(MaySun1+15)=CalendarYear,MONTH(MaySun1+15)=5),MaySun1+15, "")</f>
        <v>42506</v>
      </c>
      <c r="D7" s="5">
        <f>IF(AND(YEAR(MaySun1+16)=CalendarYear,MONTH(MaySun1+16)=5),MaySun1+16, "")</f>
        <v>42507</v>
      </c>
      <c r="E7" s="5">
        <f>IF(AND(YEAR(MaySun1+17)=CalendarYear,MONTH(MaySun1+17)=5),MaySun1+17, "")</f>
        <v>42508</v>
      </c>
      <c r="F7" s="5">
        <f>IF(AND(YEAR(MaySun1+18)=CalendarYear,MONTH(MaySun1+18)=5),MaySun1+18, "")</f>
        <v>42509</v>
      </c>
      <c r="G7" s="5">
        <f>IF(AND(YEAR(MaySun1+19)=CalendarYear,MONTH(MaySun1+19)=5),MaySun1+19, "")</f>
        <v>42510</v>
      </c>
      <c r="H7" s="10">
        <f>IF(AND(YEAR(MaySun1+20)=CalendarYear,MONTH(MaySun1+20)=5),MaySun1+20, "")</f>
        <v>42511</v>
      </c>
    </row>
    <row r="8" spans="1:8" ht="58" customHeight="1">
      <c r="B8" s="29"/>
      <c r="C8" s="25"/>
      <c r="D8" s="26"/>
      <c r="E8" s="26"/>
      <c r="F8" s="26"/>
      <c r="G8" s="26"/>
      <c r="H8" s="30"/>
    </row>
    <row r="9" spans="1:8" ht="14" customHeight="1">
      <c r="B9" s="12">
        <f>IF(AND(YEAR(MaySun1+21)=CalendarYear,MONTH(MaySun1+21)=5),MaySun1+21, "")</f>
        <v>42512</v>
      </c>
      <c r="C9" s="6">
        <f>IF(AND(YEAR(MaySun1+22)=CalendarYear,MONTH(MaySun1+22)=5),MaySun1+22, "")</f>
        <v>42513</v>
      </c>
      <c r="D9" s="6">
        <f>IF(AND(YEAR(MaySun1+23)=CalendarYear,MONTH(MaySun1+23)=5),MaySun1+23, "")</f>
        <v>42514</v>
      </c>
      <c r="E9" s="6">
        <f>IF(AND(YEAR(MaySun1+24)=CalendarYear,MONTH(MaySun1+24)=5),MaySun1+24, "")</f>
        <v>42515</v>
      </c>
      <c r="F9" s="6">
        <f>IF(AND(YEAR(MaySun1+25)=CalendarYear,MONTH(MaySun1+25)=5),MaySun1+25, "")</f>
        <v>42516</v>
      </c>
      <c r="G9" s="6">
        <f>IF(AND(YEAR(MaySun1+26)=CalendarYear,MONTH(MaySun1+26)=5),MaySun1+26, "")</f>
        <v>42517</v>
      </c>
      <c r="H9" s="13">
        <f>IF(AND(YEAR(MaySun1+27)=CalendarYear,MONTH(MaySun1+27)=5),MaySun1+27, "")</f>
        <v>42518</v>
      </c>
    </row>
    <row r="10" spans="1:8" ht="58" customHeight="1">
      <c r="B10" s="33"/>
      <c r="C10" s="25"/>
      <c r="D10" s="26"/>
      <c r="E10" s="26"/>
      <c r="F10" s="26"/>
      <c r="G10" s="26"/>
      <c r="H10" s="30"/>
    </row>
    <row r="11" spans="1:8" ht="14" customHeight="1">
      <c r="B11" s="12">
        <f>IF(AND(YEAR(MaySun1+28)=CalendarYear,MONTH(MaySun1+28)=5),MaySun1+28, "")</f>
        <v>42519</v>
      </c>
      <c r="C11" s="6">
        <f>IF(AND(YEAR(MaySun1+29)=CalendarYear,MONTH(MaySun1+29)=5),MaySun1+29, "")</f>
        <v>42520</v>
      </c>
      <c r="D11" s="6">
        <f>IF(AND(YEAR(MaySun1+30)=CalendarYear,MONTH(MaySun1+30)=5),MaySun1+30, "")</f>
        <v>42521</v>
      </c>
      <c r="E11" s="6" t="str">
        <f>IF(AND(YEAR(MaySun1+31)=CalendarYear,MONTH(MaySun1+31)=5),MaySun1+31, "")</f>
        <v/>
      </c>
      <c r="F11" s="6" t="str">
        <f>IF(AND(YEAR(MaySun1+32)=CalendarYear,MONTH(MaySun1+32)=5),MaySun1+32, "")</f>
        <v/>
      </c>
      <c r="G11" s="6" t="str">
        <f>IF(AND(YEAR(MaySun1+33)=CalendarYear,MONTH(MaySun1+33)=5),MaySun1+33, "")</f>
        <v/>
      </c>
      <c r="H11" s="13" t="str">
        <f>IF(AND(YEAR(MaySun1+34)=CalendarYear,MONTH(MaySun1+34)=5),MaySun1+34, "")</f>
        <v/>
      </c>
    </row>
    <row r="12" spans="1:8" ht="58" customHeight="1">
      <c r="B12" s="29"/>
      <c r="C12" s="25"/>
      <c r="D12" s="26"/>
      <c r="E12" s="26"/>
      <c r="F12" s="25"/>
      <c r="G12" s="25"/>
      <c r="H12" s="30"/>
    </row>
    <row r="13" spans="1:8" ht="14" customHeight="1">
      <c r="B13" s="28" t="str">
        <f>IF(AND(YEAR(MaySun1+35)=CalendarYear,MONTH(MaySun1+35)=5),MaySun1+35, "")</f>
        <v/>
      </c>
      <c r="C13" s="24" t="str">
        <f>IF(AND(YEAR(MaySun1+36)=CalendarYear,MONTH(MaySun1+36)=5),MaySun1+36,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DATE(CalendarYear,6,1)</f>
        <v>42522</v>
      </c>
      <c r="C1" s="34"/>
      <c r="D1" s="34"/>
      <c r="E1" s="34"/>
      <c r="F1" s="34"/>
      <c r="G1" s="34"/>
      <c r="H1" s="34"/>
    </row>
    <row r="2" spans="1:8" s="3" customFormat="1" ht="21.75" customHeight="1">
      <c r="A2" s="2"/>
      <c r="B2" s="15" t="s">
        <v>0</v>
      </c>
      <c r="C2" s="16" t="s">
        <v>1</v>
      </c>
      <c r="D2" s="16" t="s">
        <v>2</v>
      </c>
      <c r="E2" s="16" t="s">
        <v>3</v>
      </c>
      <c r="F2" s="16" t="s">
        <v>4</v>
      </c>
      <c r="G2" s="16" t="s">
        <v>5</v>
      </c>
      <c r="H2" s="17" t="s">
        <v>6</v>
      </c>
    </row>
    <row r="3" spans="1:8" ht="14" customHeight="1">
      <c r="B3" s="9" t="str">
        <f>IF(AND(YEAR(JunSun1)=CalendarYear,MONTH(JunSun1)=6),JunSun1, "")</f>
        <v/>
      </c>
      <c r="C3" s="5" t="str">
        <f>IF(AND(YEAR(JunSun1+1)=CalendarYear,MONTH(JunSun1+1)=6),JunSun1+1, "")</f>
        <v/>
      </c>
      <c r="D3" s="5" t="str">
        <f>IF(AND(YEAR(JunSun1+2)=CalendarYear,MONTH(JunSun1+2)=6),JunSun1+2, "")</f>
        <v/>
      </c>
      <c r="E3" s="5">
        <f>IF(AND(YEAR(JunSun1+3)=CalendarYear,MONTH(JunSun1+3)=6),JunSun1+3, "")</f>
        <v>42522</v>
      </c>
      <c r="F3" s="5">
        <f>IF(AND(YEAR(JunSun1+4)=CalendarYear,MONTH(JunSun1+4)=6),JunSun1+4, "")</f>
        <v>42523</v>
      </c>
      <c r="G3" s="5">
        <f>IF(AND(YEAR(JunSun1+5)=CalendarYear,MONTH(JunSun1+5)=6),JunSun1+5, "")</f>
        <v>42524</v>
      </c>
      <c r="H3" s="10">
        <f>IF(AND(YEAR(JunSun1+6)=CalendarYear,MONTH(JunSun1+6)=6),JunSun1+6, "")</f>
        <v>42525</v>
      </c>
    </row>
    <row r="4" spans="1:8" ht="58" customHeight="1">
      <c r="B4" s="29"/>
      <c r="C4" s="25"/>
      <c r="D4" s="26"/>
      <c r="E4" s="26"/>
      <c r="F4" s="26"/>
      <c r="G4" s="26"/>
      <c r="H4" s="30"/>
    </row>
    <row r="5" spans="1:8" ht="14" customHeight="1">
      <c r="B5" s="11">
        <f>IF(AND(YEAR(JunSun1+7)=CalendarYear,MONTH(JunSun1+7)=6),JunSun1+7, "")</f>
        <v>42526</v>
      </c>
      <c r="C5" s="5">
        <f>IF(AND(YEAR(JunSun1+8)=CalendarYear,MONTH(JunSun1+8)=6),JunSun1+8, "")</f>
        <v>42527</v>
      </c>
      <c r="D5" s="5">
        <f>IF(AND(YEAR(JunSun1+9)=CalendarYear,MONTH(JunSun1+9)=6),JunSun1+9, "")</f>
        <v>42528</v>
      </c>
      <c r="E5" s="5">
        <f>IF(AND(YEAR(JunSun1+10)=CalendarYear,MONTH(JunSun1+10)=6),JunSun1+10, "")</f>
        <v>42529</v>
      </c>
      <c r="F5" s="5">
        <f>IF(AND(YEAR(JunSun1+11)=CalendarYear,MONTH(JunSun1+11)=6),JunSun1+11, "")</f>
        <v>42530</v>
      </c>
      <c r="G5" s="5">
        <f>IF(AND(YEAR(JunSun1+12)=CalendarYear,MONTH(JunSun1+12)=6),JunSun1+12,"")</f>
        <v>42531</v>
      </c>
      <c r="H5" s="10">
        <f>IF(AND(YEAR(JunSun1+13)=CalendarYear,MONTH(JunSun1+13)=6),JunSun1+13, "")</f>
        <v>42532</v>
      </c>
    </row>
    <row r="6" spans="1:8" ht="58" customHeight="1">
      <c r="B6" s="29"/>
      <c r="C6" s="25"/>
      <c r="D6" s="26"/>
      <c r="E6" s="26"/>
      <c r="F6" s="26"/>
      <c r="G6" s="26"/>
      <c r="H6" s="30"/>
    </row>
    <row r="7" spans="1:8" ht="14" customHeight="1">
      <c r="B7" s="11">
        <f>IF(AND(YEAR(JunSun1+14)=CalendarYear,MONTH(JunSun1+14)=6),JunSun1+14, "")</f>
        <v>42533</v>
      </c>
      <c r="C7" s="5">
        <f>IF(AND(YEAR(JunSun1+15)=CalendarYear,MONTH(JunSun1+15)=6),JunSun1+15, "")</f>
        <v>42534</v>
      </c>
      <c r="D7" s="5">
        <f>IF(AND(YEAR(JunSun1+16)=CalendarYear,MONTH(JunSun1+16)=6),JunSun1+16, "")</f>
        <v>42535</v>
      </c>
      <c r="E7" s="5">
        <f>IF(AND(YEAR(JunSun1+17)=CalendarYear,MONTH(JunSun1+17)=6),JunSun1+17, "")</f>
        <v>42536</v>
      </c>
      <c r="F7" s="5">
        <f>IF(AND(YEAR(JunSun1+18)=CalendarYear,MONTH(JunSun1+18)=6),JunSun1+18, "")</f>
        <v>42537</v>
      </c>
      <c r="G7" s="5">
        <f>IF(AND(YEAR(JunSun1+19)=CalendarYear,MONTH(JunSun1+19)=6),JunSun1+19, "")</f>
        <v>42538</v>
      </c>
      <c r="H7" s="10">
        <f>IF(AND(YEAR(JunSun1+20)=CalendarYear,MONTH(JunSun1+20)=6),JunSun1+20, "")</f>
        <v>42539</v>
      </c>
    </row>
    <row r="8" spans="1:8" ht="58" customHeight="1">
      <c r="B8" s="29"/>
      <c r="C8" s="25"/>
      <c r="D8" s="26"/>
      <c r="E8" s="26"/>
      <c r="F8" s="26"/>
      <c r="G8" s="26"/>
      <c r="H8" s="30"/>
    </row>
    <row r="9" spans="1:8" ht="14" customHeight="1">
      <c r="B9" s="12">
        <f>IF(AND(YEAR(JunSun1+21)=CalendarYear,MONTH(JunSun1+21)=6),JunSun1+21, "")</f>
        <v>42540</v>
      </c>
      <c r="C9" s="6">
        <f>IF(AND(YEAR(JunSun1+22)=CalendarYear,MONTH(JunSun1+22)=6),JunSun1+22, "")</f>
        <v>42541</v>
      </c>
      <c r="D9" s="6">
        <f>IF(AND(YEAR(JunSun1+23)=CalendarYear,MONTH(JunSun1+23)=6),JunSun1+23, "")</f>
        <v>42542</v>
      </c>
      <c r="E9" s="6">
        <f>IF(AND(YEAR(JunSun1+24)=CalendarYear,MONTH(JunSun1+24)=6),JunSun1+24, "")</f>
        <v>42543</v>
      </c>
      <c r="F9" s="6">
        <f>IF(AND(YEAR(JunSun1+25)=CalendarYear,MONTH(JunSun1+25)=6),JunSun1+25, "")</f>
        <v>42544</v>
      </c>
      <c r="G9" s="6">
        <f>IF(AND(YEAR(JunSun1+26)=CalendarYear,MONTH(JunSun1+26)=6),JunSun1+26, "")</f>
        <v>42545</v>
      </c>
      <c r="H9" s="13">
        <f>IF(AND(YEAR(JunSun1+27)=CalendarYear,MONTH(JunSun1+27)=6),JunSun1+27, "")</f>
        <v>42546</v>
      </c>
    </row>
    <row r="10" spans="1:8" ht="58" customHeight="1">
      <c r="B10" s="29"/>
      <c r="C10" s="25"/>
      <c r="D10" s="26"/>
      <c r="E10" s="26"/>
      <c r="F10" s="26"/>
      <c r="G10" s="26"/>
      <c r="H10" s="30"/>
    </row>
    <row r="11" spans="1:8" ht="14" customHeight="1">
      <c r="B11" s="12">
        <f>IF(AND(YEAR(JunSun1+28)=CalendarYear,MONTH(JunSun1+28)=6),JunSun1+28, "")</f>
        <v>42547</v>
      </c>
      <c r="C11" s="6">
        <f>IF(AND(YEAR(JunSun1+29)=CalendarYear,MONTH(JunSun1+29)=6),JunSun1+29, "")</f>
        <v>42548</v>
      </c>
      <c r="D11" s="6">
        <f>IF(AND(YEAR(JunSun1+30)=CalendarYear,MONTH(JunSun1+30)=6),JunSun1+30, "")</f>
        <v>42549</v>
      </c>
      <c r="E11" s="6">
        <f>IF(AND(YEAR(JunSun1+31)=CalendarYear,MONTH(JunSun1+31)=6),JunSun1+31, "")</f>
        <v>42550</v>
      </c>
      <c r="F11" s="6">
        <f>IF(AND(YEAR(JunSun1+32)=CalendarYear,MONTH(JunSun1+32)=6),JunSun1+32, "")</f>
        <v>42551</v>
      </c>
      <c r="G11" s="6" t="str">
        <f>IF(AND(YEAR(JunSun1+33)=CalendarYear,MONTH(JunSun1+33)=6),JunSun1+33, "")</f>
        <v/>
      </c>
      <c r="H11" s="13" t="str">
        <f>IF(AND(YEAR(JunSun1+34)=CalendarYear,MONTH(JunSun1+34)=6),JunSun1+34, "")</f>
        <v/>
      </c>
    </row>
    <row r="12" spans="1:8" ht="58" customHeight="1">
      <c r="B12" s="29"/>
      <c r="C12" s="25"/>
      <c r="D12" s="26"/>
      <c r="E12" s="26"/>
      <c r="F12" s="25"/>
      <c r="G12" s="25"/>
      <c r="H12" s="30"/>
    </row>
    <row r="13" spans="1:8" ht="14" customHeight="1">
      <c r="B13" s="12" t="str">
        <f>IF(AND(YEAR(JunSun1+35)=CalendarYear,MONTH(JunSun1+35)=6),JunSun1+35, "")</f>
        <v/>
      </c>
      <c r="C13" s="38" t="s">
        <v>8</v>
      </c>
      <c r="D13" s="38"/>
      <c r="E13" s="38"/>
      <c r="F13" s="38"/>
      <c r="G13" s="38"/>
      <c r="H13" s="39"/>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DATE(CalendarYear,7,1)</f>
        <v>42552</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IF(AND(YEAR(JulSun1)=CalendarYear,MONTH(JulSun1)=7),JulSun1, "")</f>
        <v/>
      </c>
      <c r="C3" s="5" t="str">
        <f>IF(AND(YEAR(JulSun1+1)=CalendarYear,MONTH(JulSun1+1)=7),JulSun1+1, "")</f>
        <v/>
      </c>
      <c r="D3" s="5" t="str">
        <f>IF(AND(YEAR(JulSun1+2)=CalendarYear,MONTH(JulSun1+2)=7),JulSun1+2, "")</f>
        <v/>
      </c>
      <c r="E3" s="5" t="str">
        <f>IF(AND(YEAR(JulSun1+3)=CalendarYear,MONTH(JulSun1+3)=7),JulSun1+3, "")</f>
        <v/>
      </c>
      <c r="F3" s="5" t="str">
        <f>IF(AND(YEAR(JulSun1+4)=CalendarYear,MONTH(JulSun1+4)=7),JulSun1+4, "")</f>
        <v/>
      </c>
      <c r="G3" s="5">
        <f>IF(AND(YEAR(JulSun1+5)=CalendarYear,MONTH(JulSun1+5)=7),JulSun1+5, "")</f>
        <v>42552</v>
      </c>
      <c r="H3" s="10">
        <f>IF(AND(YEAR(JulSun1+6)=CalendarYear,MONTH(JulSun1+6)=7),JulSun1+6, "")</f>
        <v>42553</v>
      </c>
    </row>
    <row r="4" spans="1:8" ht="58" customHeight="1">
      <c r="B4" s="29"/>
      <c r="C4" s="25"/>
      <c r="D4" s="26"/>
      <c r="E4" s="26"/>
      <c r="F4" s="26"/>
      <c r="G4" s="26"/>
      <c r="H4" s="30"/>
    </row>
    <row r="5" spans="1:8" ht="14" customHeight="1">
      <c r="B5" s="11">
        <f>IF(AND(YEAR(JulSun1+7)=CalendarYear,MONTH(JulSun1+7)=7),JulSun1+7, "")</f>
        <v>42554</v>
      </c>
      <c r="C5" s="5">
        <f>IF(AND(YEAR(JulSun1+8)=CalendarYear,MONTH(JulSun1+8)=7),JulSun1+8, "")</f>
        <v>42555</v>
      </c>
      <c r="D5" s="5">
        <f>IF(AND(YEAR(JulSun1+9)=CalendarYear,MONTH(JulSun1+9)=7),JulSun1+9, "")</f>
        <v>42556</v>
      </c>
      <c r="E5" s="5">
        <f>IF(AND(YEAR(JulSun1+10)=CalendarYear,MONTH(JulSun1+10)=7),JulSun1+10, "")</f>
        <v>42557</v>
      </c>
      <c r="F5" s="5">
        <f>IF(AND(YEAR(JulSun1+11)=CalendarYear,MONTH(JulSun1+11)=7),JulSun1+11, "")</f>
        <v>42558</v>
      </c>
      <c r="G5" s="5">
        <f>IF(AND(YEAR(JulSun1+12)=CalendarYear,MONTH(JulSun1+12)=7),JulSun1+12,"")</f>
        <v>42559</v>
      </c>
      <c r="H5" s="10">
        <f>IF(AND(YEAR(JulSun1+13)=CalendarYear,MONTH(JulSun1+13)=7),JulSun1+13, "")</f>
        <v>42560</v>
      </c>
    </row>
    <row r="6" spans="1:8" ht="58" customHeight="1">
      <c r="B6" s="29"/>
      <c r="C6" s="25"/>
      <c r="D6" s="26"/>
      <c r="E6" s="26"/>
      <c r="F6" s="26"/>
      <c r="G6" s="26"/>
      <c r="H6" s="30"/>
    </row>
    <row r="7" spans="1:8" ht="14" customHeight="1">
      <c r="B7" s="11">
        <f>IF(AND(YEAR(JulSun1+14)=CalendarYear,MONTH(JulSun1+14)=7),JulSun1+14, "")</f>
        <v>42561</v>
      </c>
      <c r="C7" s="5">
        <f>IF(AND(YEAR(JulSun1+15)=CalendarYear,MONTH(JulSun1+15)=7),JulSun1+15, "")</f>
        <v>42562</v>
      </c>
      <c r="D7" s="5">
        <f>IF(AND(YEAR(JulSun1+16)=CalendarYear,MONTH(JulSun1+16)=7),JulSun1+16, "")</f>
        <v>42563</v>
      </c>
      <c r="E7" s="5">
        <f>IF(AND(YEAR(JulSun1+17)=CalendarYear,MONTH(JulSun1+17)=7),JulSun1+17, "")</f>
        <v>42564</v>
      </c>
      <c r="F7" s="5">
        <f>IF(AND(YEAR(JulSun1+18)=CalendarYear,MONTH(JulSun1+18)=7),JulSun1+18, "")</f>
        <v>42565</v>
      </c>
      <c r="G7" s="5">
        <f>IF(AND(YEAR(JulSun1+19)=CalendarYear,MONTH(JulSun1+19)=7),JulSun1+19, "")</f>
        <v>42566</v>
      </c>
      <c r="H7" s="10">
        <f>IF(AND(YEAR(JulSun1+20)=CalendarYear,MONTH(JulSun1+20)=7),JulSun1+20, "")</f>
        <v>42567</v>
      </c>
    </row>
    <row r="8" spans="1:8" ht="58" customHeight="1">
      <c r="B8" s="29"/>
      <c r="C8" s="25"/>
      <c r="D8" s="26"/>
      <c r="E8" s="26"/>
      <c r="F8" s="26"/>
      <c r="G8" s="26"/>
      <c r="H8" s="30"/>
    </row>
    <row r="9" spans="1:8" ht="14" customHeight="1">
      <c r="B9" s="12">
        <f>IF(AND(YEAR(JulSun1+21)=CalendarYear,MONTH(JulSun1+21)=7),JulSun1+21, "")</f>
        <v>42568</v>
      </c>
      <c r="C9" s="6">
        <f>IF(AND(YEAR(JulSun1+22)=CalendarYear,MONTH(JulSun1+22)=7),JulSun1+22, "")</f>
        <v>42569</v>
      </c>
      <c r="D9" s="6">
        <f>IF(AND(YEAR(JulSun1+23)=CalendarYear,MONTH(JulSun1+23)=7),JulSun1+23, "")</f>
        <v>42570</v>
      </c>
      <c r="E9" s="6">
        <f>IF(AND(YEAR(JulSun1+24)=CalendarYear,MONTH(JulSun1+24)=7),JulSun1+24, "")</f>
        <v>42571</v>
      </c>
      <c r="F9" s="6">
        <f>IF(AND(YEAR(JulSun1+25)=CalendarYear,MONTH(JulSun1+25)=7),JulSun1+25, "")</f>
        <v>42572</v>
      </c>
      <c r="G9" s="6">
        <f>IF(AND(YEAR(JulSun1+26)=CalendarYear,MONTH(JulSun1+26)=7),JulSun1+26, "")</f>
        <v>42573</v>
      </c>
      <c r="H9" s="13">
        <f>IF(AND(YEAR(JulSun1+27)=CalendarYear,MONTH(JulSun1+27)=7),JulSun1+27, "")</f>
        <v>42574</v>
      </c>
    </row>
    <row r="10" spans="1:8" ht="58" customHeight="1">
      <c r="B10" s="29"/>
      <c r="C10" s="25"/>
      <c r="D10" s="26"/>
      <c r="E10" s="26"/>
      <c r="F10" s="26"/>
      <c r="G10" s="26"/>
      <c r="H10" s="30"/>
    </row>
    <row r="11" spans="1:8" ht="14" customHeight="1">
      <c r="B11" s="12">
        <f>IF(AND(YEAR(JulSun1+28)=CalendarYear,MONTH(JulSun1+28)=7),JulSun1+28, "")</f>
        <v>42575</v>
      </c>
      <c r="C11" s="6">
        <f>IF(AND(YEAR(JulSun1+29)=CalendarYear,MONTH(JulSun1+29)=7),JulSun1+29, "")</f>
        <v>42576</v>
      </c>
      <c r="D11" s="6">
        <f>IF(AND(YEAR(JulSun1+30)=CalendarYear,MONTH(JulSun1+30)=7),JulSun1+30, "")</f>
        <v>42577</v>
      </c>
      <c r="E11" s="6">
        <f>IF(AND(YEAR(JulSun1+31)=CalendarYear,MONTH(JulSun1+31)=7),JulSun1+31, "")</f>
        <v>42578</v>
      </c>
      <c r="F11" s="6">
        <f>IF(AND(YEAR(JulSun1+32)=CalendarYear,MONTH(JulSun1+32)=7),JulSun1+32, "")</f>
        <v>42579</v>
      </c>
      <c r="G11" s="6">
        <f>IF(AND(YEAR(JulSun1+33)=CalendarYear,MONTH(JulSun1+33)=7),JulSun1+33, "")</f>
        <v>42580</v>
      </c>
      <c r="H11" s="13">
        <f>IF(AND(YEAR(JulSun1+34)=CalendarYear,MONTH(JulSun1+34)=7),JulSun1+34, "")</f>
        <v>42581</v>
      </c>
    </row>
    <row r="12" spans="1:8" ht="58" customHeight="1">
      <c r="B12" s="29"/>
      <c r="C12" s="25"/>
      <c r="D12" s="26"/>
      <c r="E12" s="26"/>
      <c r="F12" s="25"/>
      <c r="G12" s="25"/>
      <c r="H12" s="30"/>
    </row>
    <row r="13" spans="1:8" ht="14" customHeight="1">
      <c r="B13" s="28">
        <f>IF(AND(YEAR(JulSun1+35)=CalendarYear,MONTH(JulSun1+35)=7),JulSun1+35, "")</f>
        <v>42582</v>
      </c>
      <c r="C13" s="24" t="str">
        <f>IF(AND(YEAR(JulSun1+36)=CalendarYear,MONTH(JulSun1+36)=7),JulSun1+36,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DATE(CalendarYear,8,1)</f>
        <v>42583</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IF(AND(YEAR(AugSun1)=CalendarYear,MONTH(AugSun1)=8),AugSun1, "")</f>
        <v/>
      </c>
      <c r="C3" s="5">
        <f>IF(AND(YEAR(AugSun1+1)=CalendarYear,MONTH(AugSun1+1)=8),AugSun1+1, "")</f>
        <v>42583</v>
      </c>
      <c r="D3" s="5">
        <f>IF(AND(YEAR(AugSun1+2)=CalendarYear,MONTH(AugSun1+2)=8),AugSun1+2, "")</f>
        <v>42584</v>
      </c>
      <c r="E3" s="5">
        <f>IF(AND(YEAR(AugSun1+3)=CalendarYear,MONTH(AugSun1+3)=8),AugSun1+3, "")</f>
        <v>42585</v>
      </c>
      <c r="F3" s="5">
        <f>IF(AND(YEAR(AugSun1+4)=CalendarYear,MONTH(AugSun1+4)=8),AugSun1+4, "")</f>
        <v>42586</v>
      </c>
      <c r="G3" s="5">
        <f>IF(AND(YEAR(AugSun1+5)=CalendarYear,MONTH(AugSun1+5)=8),AugSun1+5, "")</f>
        <v>42587</v>
      </c>
      <c r="H3" s="10">
        <f>IF(AND(YEAR(AugSun1+6)=CalendarYear,MONTH(AugSun1+6)=8),AugSun1+6, "")</f>
        <v>42588</v>
      </c>
    </row>
    <row r="4" spans="1:8" ht="58" customHeight="1">
      <c r="B4" s="29"/>
      <c r="C4" s="25"/>
      <c r="D4" s="26"/>
      <c r="E4" s="26"/>
      <c r="F4" s="26"/>
      <c r="G4" s="26"/>
      <c r="H4" s="30"/>
    </row>
    <row r="5" spans="1:8" ht="14" customHeight="1">
      <c r="B5" s="11">
        <f>IF(AND(YEAR(AugSun1+7)=CalendarYear,MONTH(AugSun1+7)=8),AugSun1+7, "")</f>
        <v>42589</v>
      </c>
      <c r="C5" s="5">
        <f>IF(AND(YEAR(AugSun1+8)=CalendarYear,MONTH(AugSun1+8)=8),AugSun1+8, "")</f>
        <v>42590</v>
      </c>
      <c r="D5" s="5">
        <f>IF(AND(YEAR(AugSun1+9)=CalendarYear,MONTH(AugSun1+9)=8),AugSun1+9, "")</f>
        <v>42591</v>
      </c>
      <c r="E5" s="5">
        <f>IF(AND(YEAR(AugSun1+10)=CalendarYear,MONTH(AugSun1+10)=8),AugSun1+10, "")</f>
        <v>42592</v>
      </c>
      <c r="F5" s="5">
        <f>IF(AND(YEAR(AugSun1+11)=CalendarYear,MONTH(AugSun1+11)=8),AugSun1+11, "")</f>
        <v>42593</v>
      </c>
      <c r="G5" s="5">
        <f>IF(AND(YEAR(AugSun1+12)=CalendarYear,MONTH(AugSun1+12)=8),AugSun1+12,"")</f>
        <v>42594</v>
      </c>
      <c r="H5" s="10">
        <f>IF(AND(YEAR(AugSun1+13)=CalendarYear,MONTH(AugSun1+13)=8),AugSun1+13, "")</f>
        <v>42595</v>
      </c>
    </row>
    <row r="6" spans="1:8" ht="58" customHeight="1">
      <c r="B6" s="29"/>
      <c r="C6" s="25"/>
      <c r="D6" s="26"/>
      <c r="E6" s="26"/>
      <c r="F6" s="26"/>
      <c r="G6" s="26"/>
      <c r="H6" s="30"/>
    </row>
    <row r="7" spans="1:8" ht="14" customHeight="1">
      <c r="B7" s="11">
        <f>IF(AND(YEAR(AugSun1+14)=CalendarYear,MONTH(AugSun1+14)=8),AugSun1+14, "")</f>
        <v>42596</v>
      </c>
      <c r="C7" s="5">
        <f>IF(AND(YEAR(AugSun1+15)=CalendarYear,MONTH(AugSun1+15)=8),AugSun1+15, "")</f>
        <v>42597</v>
      </c>
      <c r="D7" s="5">
        <f>IF(AND(YEAR(AugSun1+16)=CalendarYear,MONTH(AugSun1+16)=8),AugSun1+16, "")</f>
        <v>42598</v>
      </c>
      <c r="E7" s="5">
        <f>IF(AND(YEAR(AugSun1+17)=CalendarYear,MONTH(AugSun1+17)=8),AugSun1+17, "")</f>
        <v>42599</v>
      </c>
      <c r="F7" s="5">
        <f>IF(AND(YEAR(AugSun1+18)=CalendarYear,MONTH(AugSun1+18)=8),AugSun1+18, "")</f>
        <v>42600</v>
      </c>
      <c r="G7" s="5">
        <f>IF(AND(YEAR(AugSun1+19)=CalendarYear,MONTH(AugSun1+19)=8),AugSun1+19, "")</f>
        <v>42601</v>
      </c>
      <c r="H7" s="10">
        <f>IF(AND(YEAR(AugSun1+20)=CalendarYear,MONTH(AugSun1+20)=8),AugSun1+20, "")</f>
        <v>42602</v>
      </c>
    </row>
    <row r="8" spans="1:8" ht="58" customHeight="1">
      <c r="B8" s="29"/>
      <c r="C8" s="25"/>
      <c r="D8" s="26"/>
      <c r="E8" s="26"/>
      <c r="F8" s="26"/>
      <c r="G8" s="26"/>
      <c r="H8" s="30"/>
    </row>
    <row r="9" spans="1:8" ht="14" customHeight="1">
      <c r="B9" s="12">
        <f>IF(AND(YEAR(AugSun1+21)=CalendarYear,MONTH(AugSun1+21)=8),AugSun1+21, "")</f>
        <v>42603</v>
      </c>
      <c r="C9" s="6">
        <f>IF(AND(YEAR(AugSun1+22)=CalendarYear,MONTH(AugSun1+22)=8),AugSun1+22, "")</f>
        <v>42604</v>
      </c>
      <c r="D9" s="6">
        <f>IF(AND(YEAR(AugSun1+23)=CalendarYear,MONTH(AugSun1+23)=8),AugSun1+23, "")</f>
        <v>42605</v>
      </c>
      <c r="E9" s="6">
        <f>IF(AND(YEAR(AugSun1+24)=CalendarYear,MONTH(AugSun1+24)=8),AugSun1+24, "")</f>
        <v>42606</v>
      </c>
      <c r="F9" s="6">
        <f>IF(AND(YEAR(AugSun1+25)=CalendarYear,MONTH(AugSun1+25)=8),AugSun1+25, "")</f>
        <v>42607</v>
      </c>
      <c r="G9" s="6">
        <f>IF(AND(YEAR(AugSun1+26)=CalendarYear,MONTH(AugSun1+26)=8),AugSun1+26, "")</f>
        <v>42608</v>
      </c>
      <c r="H9" s="13">
        <f>IF(AND(YEAR(AugSun1+27)=CalendarYear,MONTH(AugSun1+27)=8),AugSun1+27, "")</f>
        <v>42609</v>
      </c>
    </row>
    <row r="10" spans="1:8" ht="58" customHeight="1">
      <c r="B10" s="29"/>
      <c r="C10" s="25"/>
      <c r="D10" s="26"/>
      <c r="E10" s="26"/>
      <c r="F10" s="26"/>
      <c r="G10" s="26"/>
      <c r="H10" s="30"/>
    </row>
    <row r="11" spans="1:8" ht="14" customHeight="1">
      <c r="B11" s="12">
        <f>IF(AND(YEAR(AugSun1+28)=CalendarYear,MONTH(AugSun1+28)=8),AugSun1+28, "")</f>
        <v>42610</v>
      </c>
      <c r="C11" s="6">
        <f>IF(AND(YEAR(AugSun1+29)=CalendarYear,MONTH(AugSun1+29)=8),AugSun1+29, "")</f>
        <v>42611</v>
      </c>
      <c r="D11" s="6">
        <f>IF(AND(YEAR(AugSun1+30)=CalendarYear,MONTH(AugSun1+30)=8),AugSun1+30, "")</f>
        <v>42612</v>
      </c>
      <c r="E11" s="6">
        <f>IF(AND(YEAR(AugSun1+31)=CalendarYear,MONTH(AugSun1+31)=8),AugSun1+31, "")</f>
        <v>42613</v>
      </c>
      <c r="F11" s="6" t="str">
        <f>IF(AND(YEAR(AugSun1+32)=CalendarYear,MONTH(AugSun1+32)=8),AugSun1+32, "")</f>
        <v/>
      </c>
      <c r="G11" s="6" t="str">
        <f>IF(AND(YEAR(AugSun1+33)=CalendarYear,MONTH(AugSun1+33)=8),AugSun1+33, "")</f>
        <v/>
      </c>
      <c r="H11" s="13" t="str">
        <f>IF(AND(YEAR(AugSun1+34)=CalendarYear,MONTH(AugSun1+34)=8),AugSun1+34, "")</f>
        <v/>
      </c>
    </row>
    <row r="12" spans="1:8" ht="58" customHeight="1">
      <c r="B12" s="29"/>
      <c r="C12" s="25"/>
      <c r="D12" s="26"/>
      <c r="E12" s="26"/>
      <c r="F12" s="25"/>
      <c r="G12" s="25"/>
      <c r="H12" s="30"/>
    </row>
    <row r="13" spans="1:8" ht="14" customHeight="1">
      <c r="B13" s="28" t="str">
        <f>IF(AND(YEAR(AugSun1+35)=CalendarYear,MONTH(AugSun1+35)=8),AugSun1+35, "")</f>
        <v/>
      </c>
      <c r="C13" s="24" t="str">
        <f>IF(AND(YEAR(AugSun1+36)=CalendarYear,MONTH(AugSun1+36)=8),AugSun1+36, "")</f>
        <v/>
      </c>
      <c r="D13" s="38" t="s">
        <v>8</v>
      </c>
      <c r="E13" s="38"/>
      <c r="F13" s="38"/>
      <c r="G13" s="38"/>
      <c r="H13" s="39"/>
    </row>
    <row r="14" spans="1:8" ht="58" customHeight="1" thickBot="1">
      <c r="B14" s="31"/>
      <c r="C14" s="27"/>
      <c r="D14" s="35"/>
      <c r="E14" s="36"/>
      <c r="F14" s="36"/>
      <c r="G14" s="36"/>
      <c r="H14" s="37"/>
    </row>
  </sheetData>
  <mergeCells count="3">
    <mergeCell ref="B1:H1"/>
    <mergeCell ref="D13:H13"/>
    <mergeCell ref="D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H14"/>
  <sheetViews>
    <sheetView showGridLines="0" workbookViewId="0"/>
  </sheetViews>
  <sheetFormatPr baseColWidth="10" defaultColWidth="8.7109375" defaultRowHeight="13" x14ac:dyDescent="0"/>
  <cols>
    <col min="1" max="1" width="2.42578125" style="1" customWidth="1"/>
    <col min="2" max="8" width="17.5703125" style="4" customWidth="1"/>
    <col min="9" max="16384" width="8.7109375" style="4"/>
  </cols>
  <sheetData>
    <row r="1" spans="1:8" s="1" customFormat="1" ht="59.25" customHeight="1" thickBot="1">
      <c r="B1" s="34">
        <f>DATE(CalendarYear,9,1)</f>
        <v>42614</v>
      </c>
      <c r="C1" s="34"/>
      <c r="D1" s="34"/>
      <c r="E1" s="34"/>
      <c r="F1" s="34"/>
      <c r="G1" s="34"/>
      <c r="H1" s="34"/>
    </row>
    <row r="2" spans="1:8" s="3" customFormat="1" ht="21.75" customHeight="1">
      <c r="A2" s="2"/>
      <c r="B2" s="18" t="s">
        <v>0</v>
      </c>
      <c r="C2" s="19" t="s">
        <v>1</v>
      </c>
      <c r="D2" s="19" t="s">
        <v>2</v>
      </c>
      <c r="E2" s="19" t="s">
        <v>3</v>
      </c>
      <c r="F2" s="19" t="s">
        <v>4</v>
      </c>
      <c r="G2" s="19" t="s">
        <v>5</v>
      </c>
      <c r="H2" s="20" t="s">
        <v>6</v>
      </c>
    </row>
    <row r="3" spans="1:8" ht="14" customHeight="1">
      <c r="B3" s="9" t="str">
        <f>IF(AND(YEAR(SepSun1)=CalendarYear,MONTH(SepSun1)=9),SepSun1, "")</f>
        <v/>
      </c>
      <c r="C3" s="5" t="str">
        <f>IF(AND(YEAR(SepSun1+1)=CalendarYear,MONTH(SepSun1+1)=9),SepSun1+1, "")</f>
        <v/>
      </c>
      <c r="D3" s="5" t="str">
        <f>IF(AND(YEAR(SepSun1+2)=CalendarYear,MONTH(SepSun1+2)=9),SepSun1+2, "")</f>
        <v/>
      </c>
      <c r="E3" s="5" t="str">
        <f>IF(AND(YEAR(SepSun1+3)=CalendarYear,MONTH(SepSun1+3)=9),SepSun1+3, "")</f>
        <v/>
      </c>
      <c r="F3" s="5">
        <f>IF(AND(YEAR(SepSun1+4)=CalendarYear,MONTH(SepSun1+4)=9),SepSun1+4, "")</f>
        <v>42614</v>
      </c>
      <c r="G3" s="5">
        <f>IF(AND(YEAR(SepSun1+5)=CalendarYear,MONTH(SepSun1+5)=9),SepSun1+5, "")</f>
        <v>42615</v>
      </c>
      <c r="H3" s="10">
        <f>IF(AND(YEAR(SepSun1+6)=CalendarYear,MONTH(SepSun1+6)=9),SepSun1+6, "")</f>
        <v>42616</v>
      </c>
    </row>
    <row r="4" spans="1:8" ht="58" customHeight="1">
      <c r="B4" s="29"/>
      <c r="C4" s="25"/>
      <c r="D4" s="26"/>
      <c r="E4" s="26"/>
      <c r="F4" s="26"/>
      <c r="G4" s="26"/>
      <c r="H4" s="30"/>
    </row>
    <row r="5" spans="1:8" ht="14" customHeight="1">
      <c r="B5" s="11">
        <f>IF(AND(YEAR(SepSun1+7)=CalendarYear,MONTH(SepSun1+7)=9),SepSun1+7, "")</f>
        <v>42617</v>
      </c>
      <c r="C5" s="5">
        <f>IF(AND(YEAR(SepSun1+8)=CalendarYear,MONTH(SepSun1+8)=9),SepSun1+8, "")</f>
        <v>42618</v>
      </c>
      <c r="D5" s="5">
        <f>IF(AND(YEAR(SepSun1+9)=CalendarYear,MONTH(SepSun1+9)=9),SepSun1+9, "")</f>
        <v>42619</v>
      </c>
      <c r="E5" s="5">
        <f>IF(AND(YEAR(SepSun1+10)=CalendarYear,MONTH(SepSun1+10)=9),SepSun1+10, "")</f>
        <v>42620</v>
      </c>
      <c r="F5" s="5">
        <f>IF(AND(YEAR(SepSun1+11)=CalendarYear,MONTH(SepSun1+11)=9),SepSun1+11, "")</f>
        <v>42621</v>
      </c>
      <c r="G5" s="5">
        <f>IF(AND(YEAR(SepSun1+12)=CalendarYear,MONTH(SepSun1+12)=9),SepSun1+12,"")</f>
        <v>42622</v>
      </c>
      <c r="H5" s="10">
        <f>IF(AND(YEAR(SepSun1+13)=CalendarYear,MONTH(SepSun1+13)=9),SepSun1+13, "")</f>
        <v>42623</v>
      </c>
    </row>
    <row r="6" spans="1:8" ht="58" customHeight="1">
      <c r="B6" s="29"/>
      <c r="C6" s="25"/>
      <c r="D6" s="26"/>
      <c r="E6" s="26"/>
      <c r="F6" s="26"/>
      <c r="G6" s="26"/>
      <c r="H6" s="30"/>
    </row>
    <row r="7" spans="1:8" ht="14" customHeight="1">
      <c r="B7" s="11">
        <f>IF(AND(YEAR(SepSun1+14)=CalendarYear,MONTH(SepSun1+14)=9),SepSun1+14, "")</f>
        <v>42624</v>
      </c>
      <c r="C7" s="5">
        <f>IF(AND(YEAR(SepSun1+15)=CalendarYear,MONTH(SepSun1+15)=9),SepSun1+15, "")</f>
        <v>42625</v>
      </c>
      <c r="D7" s="5">
        <f>IF(AND(YEAR(SepSun1+16)=CalendarYear,MONTH(SepSun1+16)=9),SepSun1+16, "")</f>
        <v>42626</v>
      </c>
      <c r="E7" s="5">
        <f>IF(AND(YEAR(SepSun1+17)=CalendarYear,MONTH(SepSun1+17)=9),SepSun1+17, "")</f>
        <v>42627</v>
      </c>
      <c r="F7" s="5">
        <f>IF(AND(YEAR(SepSun1+18)=CalendarYear,MONTH(SepSun1+18)=9),SepSun1+18, "")</f>
        <v>42628</v>
      </c>
      <c r="G7" s="5">
        <f>IF(AND(YEAR(SepSun1+19)=CalendarYear,MONTH(SepSun1+19)=9),SepSun1+19, "")</f>
        <v>42629</v>
      </c>
      <c r="H7" s="10">
        <f>IF(AND(YEAR(SepSun1+20)=CalendarYear,MONTH(SepSun1+20)=9),SepSun1+20, "")</f>
        <v>42630</v>
      </c>
    </row>
    <row r="8" spans="1:8" ht="58" customHeight="1">
      <c r="B8" s="29"/>
      <c r="C8" s="25"/>
      <c r="D8" s="26"/>
      <c r="E8" s="26"/>
      <c r="F8" s="26"/>
      <c r="G8" s="26"/>
      <c r="H8" s="30"/>
    </row>
    <row r="9" spans="1:8" ht="14" customHeight="1">
      <c r="B9" s="12">
        <f>IF(AND(YEAR(SepSun1+21)=CalendarYear,MONTH(SepSun1+21)=9),SepSun1+21, "")</f>
        <v>42631</v>
      </c>
      <c r="C9" s="6">
        <f>IF(AND(YEAR(SepSun1+22)=CalendarYear,MONTH(SepSun1+22)=9),SepSun1+22, "")</f>
        <v>42632</v>
      </c>
      <c r="D9" s="6">
        <f>IF(AND(YEAR(SepSun1+23)=CalendarYear,MONTH(SepSun1+23)=9),SepSun1+23, "")</f>
        <v>42633</v>
      </c>
      <c r="E9" s="6">
        <f>IF(AND(YEAR(SepSun1+24)=CalendarYear,MONTH(SepSun1+24)=9),SepSun1+24, "")</f>
        <v>42634</v>
      </c>
      <c r="F9" s="6">
        <f>IF(AND(YEAR(SepSun1+25)=CalendarYear,MONTH(SepSun1+25)=9),SepSun1+25, "")</f>
        <v>42635</v>
      </c>
      <c r="G9" s="6">
        <f>IF(AND(YEAR(SepSun1+26)=CalendarYear,MONTH(SepSun1+26)=9),SepSun1+26, "")</f>
        <v>42636</v>
      </c>
      <c r="H9" s="13">
        <f>IF(AND(YEAR(SepSun1+27)=CalendarYear,MONTH(SepSun1+27)=9),SepSun1+27, "")</f>
        <v>42637</v>
      </c>
    </row>
    <row r="10" spans="1:8" ht="58" customHeight="1">
      <c r="B10" s="29"/>
      <c r="C10" s="25"/>
      <c r="D10" s="26"/>
      <c r="E10" s="26"/>
      <c r="F10" s="26"/>
      <c r="G10" s="26"/>
      <c r="H10" s="30"/>
    </row>
    <row r="11" spans="1:8" ht="14" customHeight="1">
      <c r="B11" s="12">
        <f>IF(AND(YEAR(SepSun1+28)=CalendarYear,MONTH(SepSun1+28)=9),SepSun1+28, "")</f>
        <v>42638</v>
      </c>
      <c r="C11" s="6">
        <f>IF(AND(YEAR(SepSun1+29)=CalendarYear,MONTH(SepSun1+29)=9),SepSun1+29, "")</f>
        <v>42639</v>
      </c>
      <c r="D11" s="6">
        <f>IF(AND(YEAR(SepSun1+30)=CalendarYear,MONTH(SepSun1+30)=9),SepSun1+30, "")</f>
        <v>42640</v>
      </c>
      <c r="E11" s="6">
        <f>IF(AND(YEAR(SepSun1+31)=CalendarYear,MONTH(SepSun1+31)=9),SepSun1+31, "")</f>
        <v>42641</v>
      </c>
      <c r="F11" s="6">
        <f>IF(AND(YEAR(SepSun1+32)=CalendarYear,MONTH(SepSun1+32)=9),SepSun1+32, "")</f>
        <v>42642</v>
      </c>
      <c r="G11" s="6">
        <f>IF(AND(YEAR(SepSun1+33)=CalendarYear,MONTH(SepSun1+33)=9),SepSun1+33, "")</f>
        <v>42643</v>
      </c>
      <c r="H11" s="13" t="str">
        <f>IF(AND(YEAR(SepSun1+34)=CalendarYear,MONTH(SepSun1+34)=9),SepSun1+34, "")</f>
        <v/>
      </c>
    </row>
    <row r="12" spans="1:8" ht="58" customHeight="1">
      <c r="B12" s="29"/>
      <c r="C12" s="25"/>
      <c r="D12" s="26"/>
      <c r="E12" s="26"/>
      <c r="F12" s="25"/>
      <c r="G12" s="25"/>
      <c r="H12" s="30"/>
    </row>
    <row r="13" spans="1:8" ht="14" customHeight="1">
      <c r="B13" s="28" t="str">
        <f>IF(AND(YEAR(SepSun1+35)=CalendarYear,MONTH(SepSun1+35)=9),SepSun1+35, "")</f>
        <v/>
      </c>
      <c r="C13" s="38" t="s">
        <v>8</v>
      </c>
      <c r="D13" s="38"/>
      <c r="E13" s="38"/>
      <c r="F13" s="38"/>
      <c r="G13" s="38"/>
      <c r="H13" s="39"/>
    </row>
    <row r="14" spans="1:8" ht="58" customHeight="1" thickBot="1">
      <c r="B14" s="31"/>
      <c r="C14" s="35"/>
      <c r="D14" s="36"/>
      <c r="E14" s="36"/>
      <c r="F14" s="36"/>
      <c r="G14" s="36"/>
      <c r="H14" s="37"/>
    </row>
  </sheetData>
  <mergeCells count="3">
    <mergeCell ref="B1:H1"/>
    <mergeCell ref="C13:H13"/>
    <mergeCell ref="C14:H14"/>
  </mergeCells>
  <phoneticPr fontId="1" type="noConversion"/>
  <printOptions horizontalCentered="1"/>
  <pageMargins left="0.5" right="0.5" top="0.75" bottom="0.75" header="0.5" footer="0.5"/>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Jan</vt:lpstr>
      <vt:lpstr>Feb</vt:lpstr>
      <vt:lpstr>Mar</vt:lpstr>
      <vt:lpstr>Apr</vt:lpstr>
      <vt:lpstr>May</vt:lpstr>
      <vt:lpstr>Jun</vt:lpstr>
      <vt:lpstr>Jul</vt:lpstr>
      <vt:lpstr>Aug</vt:lpstr>
      <vt:lpstr>Sep</vt:lpstr>
      <vt:lpstr>Oct</vt:lpstr>
      <vt:lpstr>Nov</vt:lpstr>
      <vt:lpstr>Dec</vt:lpstr>
      <vt:lpstr>Lookup List</vt:lpstr>
    </vt:vector>
  </TitlesOfParts>
  <Manager/>
  <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Robert</cp:lastModifiedBy>
  <cp:lastPrinted>2010-04-09T00:59:34Z</cp:lastPrinted>
  <dcterms:created xsi:type="dcterms:W3CDTF">2001-05-02T15:52:45Z</dcterms:created>
  <dcterms:modified xsi:type="dcterms:W3CDTF">2016-02-08T20:52:06Z</dcterms:modified>
  <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TC102851621033</vt:lpwstr>
  </property>
</Properties>
</file>