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440" activeTab="2"/>
  </bookViews>
  <sheets>
    <sheet name="Final" sheetId="3" r:id="rId1"/>
    <sheet name="restrictions" sheetId="2" r:id="rId2"/>
    <sheet name="original text" sheetId="1" r:id="rId3"/>
  </sheets>
  <calcPr calcId="152511"/>
</workbook>
</file>

<file path=xl/calcChain.xml><?xml version="1.0" encoding="utf-8"?>
<calcChain xmlns="http://schemas.openxmlformats.org/spreadsheetml/2006/main">
  <c r="B6" i="1" l="1"/>
  <c r="A6" i="1" s="1"/>
  <c r="C6" i="1"/>
  <c r="D6" i="1"/>
  <c r="E6" i="1"/>
  <c r="F6" i="1"/>
  <c r="G6" i="1"/>
  <c r="H6" i="1"/>
  <c r="I6" i="1"/>
  <c r="J6" i="1"/>
  <c r="K6" i="1"/>
  <c r="L6" i="1"/>
  <c r="B9" i="2" l="1"/>
  <c r="B17" i="2" l="1"/>
  <c r="B3" i="2"/>
  <c r="G46" i="1" l="1"/>
  <c r="H46" i="1"/>
  <c r="I46" i="1"/>
  <c r="C46" i="1"/>
  <c r="D46" i="1"/>
  <c r="E46" i="1"/>
  <c r="F46" i="1"/>
  <c r="B46" i="1"/>
  <c r="H38" i="1"/>
  <c r="G38" i="1"/>
  <c r="F38" i="1"/>
  <c r="C38" i="1"/>
  <c r="D38" i="1"/>
  <c r="E38" i="1"/>
  <c r="B38" i="1"/>
  <c r="I20" i="1"/>
  <c r="H20" i="1"/>
  <c r="C20" i="1"/>
  <c r="L13" i="1"/>
  <c r="I13" i="1"/>
  <c r="J20" i="1"/>
  <c r="D20" i="1"/>
  <c r="E20" i="1"/>
  <c r="F20" i="1"/>
  <c r="G20" i="1"/>
  <c r="B20" i="1"/>
  <c r="M13" i="1"/>
  <c r="C13" i="1"/>
  <c r="D13" i="1"/>
  <c r="E13" i="1"/>
  <c r="F13" i="1"/>
  <c r="G13" i="1"/>
  <c r="H13" i="1"/>
  <c r="J13" i="1"/>
  <c r="K13" i="1"/>
  <c r="B13" i="1"/>
  <c r="A20" i="2"/>
  <c r="A16" i="2"/>
  <c r="A14" i="2"/>
  <c r="A12" i="2"/>
  <c r="A7" i="2"/>
  <c r="A2" i="2"/>
  <c r="AE32"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B32" i="1"/>
  <c r="A38" i="1" l="1"/>
  <c r="A32" i="1"/>
  <c r="C14" i="2" s="1"/>
  <c r="B14" i="2" s="1"/>
  <c r="B5" i="3" s="1"/>
  <c r="A46" i="1"/>
  <c r="C20" i="2" s="1"/>
  <c r="B20" i="2" s="1"/>
  <c r="B7" i="3" s="1"/>
  <c r="C16" i="2"/>
  <c r="B16" i="2" s="1"/>
  <c r="B18" i="2" s="1"/>
  <c r="B6" i="3" s="1"/>
  <c r="AB26" i="1"/>
  <c r="AA26" i="1"/>
  <c r="Z26" i="1"/>
  <c r="R26" i="1"/>
  <c r="S26" i="1"/>
  <c r="T26" i="1"/>
  <c r="U26" i="1"/>
  <c r="V26" i="1"/>
  <c r="W26" i="1"/>
  <c r="X26" i="1"/>
  <c r="Y26" i="1"/>
  <c r="C26" i="1"/>
  <c r="D26" i="1"/>
  <c r="E26" i="1"/>
  <c r="F26" i="1"/>
  <c r="G26" i="1"/>
  <c r="H26" i="1"/>
  <c r="I26" i="1"/>
  <c r="J26" i="1"/>
  <c r="K26" i="1"/>
  <c r="L26" i="1"/>
  <c r="M26" i="1"/>
  <c r="N26" i="1"/>
  <c r="O26" i="1"/>
  <c r="P26" i="1"/>
  <c r="Q26" i="1"/>
  <c r="B26" i="1"/>
  <c r="A20" i="1"/>
  <c r="C10" i="2" s="1"/>
  <c r="B10" i="2" s="1"/>
  <c r="A13" i="1"/>
  <c r="C8" i="2" s="1"/>
  <c r="C2" i="2"/>
  <c r="B2" i="2" s="1"/>
  <c r="B4" i="2" s="1"/>
  <c r="B2" i="3" s="1"/>
  <c r="B8" i="2" l="1"/>
  <c r="B3" i="3" s="1"/>
  <c r="A26" i="1"/>
  <c r="C12" i="2" s="1"/>
  <c r="B12" i="2" s="1"/>
  <c r="B4" i="3" s="1"/>
  <c r="B9" i="3" l="1"/>
</calcChain>
</file>

<file path=xl/sharedStrings.xml><?xml version="1.0" encoding="utf-8"?>
<sst xmlns="http://schemas.openxmlformats.org/spreadsheetml/2006/main" count="368" uniqueCount="347">
  <si>
    <t>agricultural development</t>
  </si>
  <si>
    <t>child labor</t>
  </si>
  <si>
    <t>child mortality</t>
  </si>
  <si>
    <t>children’s health</t>
  </si>
  <si>
    <t>development aid</t>
  </si>
  <si>
    <t>distributional effect</t>
  </si>
  <si>
    <t>endowment</t>
  </si>
  <si>
    <t>(food AND aid)</t>
  </si>
  <si>
    <t>food price</t>
  </si>
  <si>
    <t>(hunger AND sustainab*)</t>
  </si>
  <si>
    <t>income growth</t>
  </si>
  <si>
    <t>income inequality</t>
  </si>
  <si>
    <t>income shock</t>
  </si>
  <si>
    <t>land ownership</t>
  </si>
  <si>
    <t>land reform</t>
  </si>
  <si>
    <t>land right</t>
  </si>
  <si>
    <t>land tenure</t>
  </si>
  <si>
    <t>malnutrition</t>
  </si>
  <si>
    <t>poverty alleviation</t>
  </si>
  <si>
    <t>poverty determinant</t>
  </si>
  <si>
    <t>poverty line</t>
  </si>
  <si>
    <t>poverty reduction</t>
  </si>
  <si>
    <t>rural finance</t>
  </si>
  <si>
    <t>rural poverty</t>
  </si>
  <si>
    <t>small farmer</t>
  </si>
  <si>
    <t>smallholder</t>
  </si>
  <si>
    <t>THEME DIGNITY</t>
  </si>
  <si>
    <t>THEME PEOPLE</t>
  </si>
  <si>
    <t>AIDS</t>
  </si>
  <si>
    <t>cancer</t>
  </si>
  <si>
    <t>cardiovascular disease</t>
  </si>
  <si>
    <t>chronic respiratory disease</t>
  </si>
  <si>
    <t>diabetes</t>
  </si>
  <si>
    <t>drug abuse</t>
  </si>
  <si>
    <t>health finance</t>
  </si>
  <si>
    <t>health risk</t>
  </si>
  <si>
    <t>hepatitis</t>
  </si>
  <si>
    <t>HIV Infection</t>
  </si>
  <si>
    <t>household accident</t>
  </si>
  <si>
    <t>intersex</t>
  </si>
  <si>
    <t>lesbian</t>
  </si>
  <si>
    <t>malaria</t>
  </si>
  <si>
    <t>maternal mortality</t>
  </si>
  <si>
    <t>mental health</t>
  </si>
  <si>
    <t>neonatal mortality</t>
  </si>
  <si>
    <t>planned abortion</t>
  </si>
  <si>
    <t>post natal depression</t>
  </si>
  <si>
    <t>premature mortality</t>
  </si>
  <si>
    <t>reproductive health</t>
  </si>
  <si>
    <t>sexually transmitted disease</t>
  </si>
  <si>
    <t>spontaneous abortion</t>
  </si>
  <si>
    <t>traffic accident</t>
  </si>
  <si>
    <t>transgender</t>
  </si>
  <si>
    <t>tropical disease</t>
  </si>
  <si>
    <t>tuberculosis</t>
  </si>
  <si>
    <t>unplanned pregnancy</t>
  </si>
  <si>
    <t>vaccine</t>
  </si>
  <si>
    <t>(victim AND crime)</t>
  </si>
  <si>
    <t>violence</t>
  </si>
  <si>
    <t>water-borne disease</t>
  </si>
  <si>
    <t>tobacco use</t>
  </si>
  <si>
    <t>(development OR sustainab* OR millenium OR goal OR target OR indicator)</t>
  </si>
  <si>
    <t>child schooling</t>
  </si>
  <si>
    <t>demand for schooling</t>
  </si>
  <si>
    <t>domestic violence</t>
  </si>
  <si>
    <t>early marriage</t>
  </si>
  <si>
    <t>employment equity</t>
  </si>
  <si>
    <t>(empowerment AND women)</t>
  </si>
  <si>
    <t>family planning</t>
  </si>
  <si>
    <t>female education</t>
  </si>
  <si>
    <t>female labor force participation</t>
  </si>
  <si>
    <t>gender disparity</t>
  </si>
  <si>
    <t>gender gap</t>
  </si>
  <si>
    <t>gender identity</t>
  </si>
  <si>
    <t>gender inequality</t>
  </si>
  <si>
    <t>gender wage gap</t>
  </si>
  <si>
    <t>intra-household allocation</t>
  </si>
  <si>
    <t>occupational segregation</t>
  </si>
  <si>
    <t>parental education</t>
  </si>
  <si>
    <t>PROGRESA</t>
  </si>
  <si>
    <t>school attendance</t>
  </si>
  <si>
    <t>school enrollment</t>
  </si>
  <si>
    <t>unpaid work</t>
  </si>
  <si>
    <t>wage differential</t>
  </si>
  <si>
    <t>women's employment</t>
  </si>
  <si>
    <t>OR :</t>
  </si>
  <si>
    <t>THEME PROSPERITY</t>
  </si>
  <si>
    <t>(cities AND gentrification OR (city AND gentrification))</t>
  </si>
  <si>
    <t>(congestion AND (transportation OR city OR cities AND sustainab*))</t>
  </si>
  <si>
    <t>(finance AND sustainab*)</t>
  </si>
  <si>
    <t>(industrialization AND (sustainab* OR development))</t>
  </si>
  <si>
    <t>(microenterprise AND (sustainab* OR development))</t>
  </si>
  <si>
    <t>(microfinance AND sustainab*)</t>
  </si>
  <si>
    <t>(safety AND (transportation OR road AND sustainab*))</t>
  </si>
  <si>
    <t>(sanitation AND (sustainab* OR development))</t>
  </si>
  <si>
    <t>(sewer AND sustainab*)</t>
  </si>
  <si>
    <t>.</t>
  </si>
  <si>
    <t>(adaptation AND climate)</t>
  </si>
  <si>
    <t>AFOLU</t>
  </si>
  <si>
    <t>Anthropocene</t>
  </si>
  <si>
    <t>(biodiversity AND climate)</t>
  </si>
  <si>
    <t>(bioeconomy AND climate)</t>
  </si>
  <si>
    <t>(conservation AND climate)</t>
  </si>
  <si>
    <t>deforestation</t>
  </si>
  <si>
    <t>desertification</t>
  </si>
  <si>
    <t>(island AND climate)</t>
  </si>
  <si>
    <t>LULUCF</t>
  </si>
  <si>
    <t>(megacities AND climate)</t>
  </si>
  <si>
    <t>(megacity AND climate)</t>
  </si>
  <si>
    <t>Paleoclimate</t>
  </si>
  <si>
    <t>reforestation</t>
  </si>
  <si>
    <t>THEME PLANET</t>
  </si>
  <si>
    <t>THEME JUSTICE</t>
  </si>
  <si>
    <t>actual innocence</t>
  </si>
  <si>
    <t>armed conflict</t>
  </si>
  <si>
    <t>civil conflict</t>
  </si>
  <si>
    <t>civil war</t>
  </si>
  <si>
    <t>conflict management</t>
  </si>
  <si>
    <t>corruption</t>
  </si>
  <si>
    <t>criminal law</t>
  </si>
  <si>
    <t>democracy</t>
  </si>
  <si>
    <t>democratization</t>
  </si>
  <si>
    <t>ethnic conflict</t>
  </si>
  <si>
    <t>exoneration</t>
  </si>
  <si>
    <t>genocide</t>
  </si>
  <si>
    <t>homicide</t>
  </si>
  <si>
    <t>justice</t>
  </si>
  <si>
    <t>peace process</t>
  </si>
  <si>
    <t>refugee</t>
  </si>
  <si>
    <t>terrorism</t>
  </si>
  <si>
    <t>miscarriage of justice</t>
  </si>
  <si>
    <t>THEME PARTNERSHIP</t>
  </si>
  <si>
    <t>Agenda 21</t>
  </si>
  <si>
    <t>aid effectiveness</t>
  </si>
  <si>
    <t>bilateral donor</t>
  </si>
  <si>
    <t>capacity building</t>
  </si>
  <si>
    <t>community-based approach</t>
  </si>
  <si>
    <t>corporate social responsibility</t>
  </si>
  <si>
    <t>global collaboration</t>
  </si>
  <si>
    <t>global environmental governance</t>
  </si>
  <si>
    <t>global framework</t>
  </si>
  <si>
    <t>global governance</t>
  </si>
  <si>
    <t>international agreement</t>
  </si>
  <si>
    <t>international aid</t>
  </si>
  <si>
    <t>international collaboration</t>
  </si>
  <si>
    <t>international cooperation</t>
  </si>
  <si>
    <t>international framework</t>
  </si>
  <si>
    <t>multidisciplinary approach</t>
  </si>
  <si>
    <t>multidisciplinary collaboration</t>
  </si>
  <si>
    <t>multilateral institution</t>
  </si>
  <si>
    <t>multi-sectorial approach</t>
  </si>
  <si>
    <t>multi-sectorial collaboration</t>
  </si>
  <si>
    <t>participatory approach</t>
  </si>
  <si>
    <t>partnership approach</t>
  </si>
  <si>
    <t>public private partnership</t>
  </si>
  <si>
    <t>public-private partnership</t>
  </si>
  <si>
    <t>(government AND (academia OR university OR industry) AND collaboration)</t>
  </si>
  <si>
    <t xml:space="preserve">(government AND (academia OR university OR industry) AND partnership) </t>
  </si>
  <si>
    <t>(scopus areas: obstetrics and gynaecology, health policy, endocrinology, diabetes &amp; metabolism, cardiology &amp; cardiovascular medicine, psychiatry &amp; mental health, public health, environmental &amp; occupational health, infectious diseases, pediatrics, perinatology &amp; child health, economics, econometrics &amp; finance, social sciences, business, management &amp; accounting, environmental science)</t>
  </si>
  <si>
    <t>(scopus areas: social sciences, economics, econometrics &amp; finance, business, management &amp; accounting, multidisciplinary, and does not belong to medicine)</t>
  </si>
  <si>
    <t>(scopus areas: social sciences, arts &amp; humanities, economics, econometrics &amp; finance, and multidisciplinary)</t>
  </si>
  <si>
    <t>"sustainab*"</t>
  </si>
  <si>
    <t>("food policy" AND sustainab*)</t>
  </si>
  <si>
    <t>("educational attainment" AND sustainab*)</t>
  </si>
  <si>
    <t>("agricultural production" AND sustainab*)</t>
  </si>
  <si>
    <t>("food security" AND sustainab*)</t>
  </si>
  <si>
    <t>("reform program*" AND sustainab*)</t>
  </si>
  <si>
    <t>("rural development" AND sustainab*)</t>
  </si>
  <si>
    <t>("safety net" AND sustainab*)</t>
  </si>
  <si>
    <t>("reproductive technology" AND access)</t>
  </si>
  <si>
    <t>("industrial development" AND sustainab*)</t>
  </si>
  <si>
    <t>"2000 Watt society"</t>
  </si>
  <si>
    <t>"resource footprint"</t>
  </si>
  <si>
    <t>("air pollution" AND (transportation OR city OR cities))</t>
  </si>
  <si>
    <t>"industrial growth"</t>
  </si>
  <si>
    <t>("road transport" AND sustainab*)</t>
  </si>
  <si>
    <t>"rural drinking water supply"</t>
  </si>
  <si>
    <t>("atmospheric pollution" AND (transportation OR city OR cities))</t>
  </si>
  <si>
    <t>("informal employment" AND (sustainab* OR development))</t>
  </si>
  <si>
    <t>"informal sector"</t>
  </si>
  <si>
    <t>"clean city"</t>
  </si>
  <si>
    <t>("infrastructural development" AND sustainab*)</t>
  </si>
  <si>
    <t>(smart AND "micro grid")</t>
  </si>
  <si>
    <t>("infrastructure investment*" AND sustainab*)</t>
  </si>
  <si>
    <t>"criteria pollutant"</t>
  </si>
  <si>
    <t>"decentralized energy supply"</t>
  </si>
  <si>
    <t>"integrated water management"</t>
  </si>
  <si>
    <t>"smart village"</t>
  </si>
  <si>
    <t>"decentralized water supply"</t>
  </si>
  <si>
    <t>("labor market institution" AND (sustainab* OR development))</t>
  </si>
  <si>
    <t>("social justice" AND sustainab*)</t>
  </si>
  <si>
    <t>("drinking water" AND (sustainab*))</t>
  </si>
  <si>
    <t>("land use" AND sustainab*)</t>
  </si>
  <si>
    <t>"solid waste segregation"</t>
  </si>
  <si>
    <t>"economic geography"</t>
  </si>
  <si>
    <t>("life cycle analysis" AND "sustainability production")</t>
  </si>
  <si>
    <t>"structural equity"</t>
  </si>
  <si>
    <t>("employment protection" AND (sustainab* OR development))</t>
  </si>
  <si>
    <t>"livable cities" OR "livable city"</t>
  </si>
  <si>
    <t>"sustainability index"</t>
  </si>
  <si>
    <t>("energy conservation" AND "urban area")</t>
  </si>
  <si>
    <t>"low carbon economy"</t>
  </si>
  <si>
    <t>"sustainable cities" OR "sustainable city"</t>
  </si>
  <si>
    <t>"energy consumption per capita"</t>
  </si>
  <si>
    <t>"medium and small entrepreneur"</t>
  </si>
  <si>
    <t>(technology AND "resilient cities")</t>
  </si>
  <si>
    <t>"energy efficiency" AND sustainab*</t>
  </si>
  <si>
    <t>"metropolitan planning organization"</t>
  </si>
  <si>
    <t>(technology AND "resilient city")</t>
  </si>
  <si>
    <t>"energy footprint"</t>
  </si>
  <si>
    <t>("transport cost" AND sustainab*)</t>
  </si>
  <si>
    <t>("energy security" AND sustainab*)</t>
  </si>
  <si>
    <t>("transportation cost" AND sustainab*)</t>
  </si>
  <si>
    <t>"energy subsidy"</t>
  </si>
  <si>
    <t>("middle income group" AND sustainab*)</t>
  </si>
  <si>
    <t>(urban AND "water security")</t>
  </si>
  <si>
    <t>"environmental justice"</t>
  </si>
  <si>
    <t>"mobile source pollutant"</t>
  </si>
  <si>
    <t>"urban drinking water supply"</t>
  </si>
  <si>
    <t>"percent GDP to research"</t>
  </si>
  <si>
    <t>"urban energy management"</t>
  </si>
  <si>
    <t>("global warming" AND (transportation OR city OR cities))</t>
  </si>
  <si>
    <t>("public health" AND "resilient cities")</t>
  </si>
  <si>
    <t>"urban food security"</t>
  </si>
  <si>
    <t>("greenhouse gas" AND (transportation OR city OR cities))</t>
  </si>
  <si>
    <t>("public health" AND "resilient city")</t>
  </si>
  <si>
    <t>("urban growth" AND sustainab*)</t>
  </si>
  <si>
    <t>"hazardous waste"</t>
  </si>
  <si>
    <t>("public infrastructure" AND maintenance)</t>
  </si>
  <si>
    <t>("urban planning" AND sustainab*)</t>
  </si>
  <si>
    <t>"inclusive growth"</t>
  </si>
  <si>
    <t>("public infrastructure" AND sustainab*)</t>
  </si>
  <si>
    <t>"urban waste management"</t>
  </si>
  <si>
    <t>"resilient cities" OR "resilient city"</t>
  </si>
  <si>
    <t>"urban water management"</t>
  </si>
  <si>
    <t>("waste water treatment" AND sustain*)</t>
  </si>
  <si>
    <t>"resilient infrastructure"</t>
  </si>
  <si>
    <t>("water conservation" AND "urban area*")</t>
  </si>
  <si>
    <t>"water footprint"</t>
  </si>
  <si>
    <t>"water infrastructure"</t>
  </si>
  <si>
    <t>"water resources development"</t>
  </si>
  <si>
    <t>((ODA OR "power asymmetry" OR accountability OR "multi-stakeholder" OR "multi-level" OR "policy space" OR "policy coherence") AND (partnership OR collaboration OR cooperation))</t>
  </si>
  <si>
    <t>"climate tipping point"</t>
  </si>
  <si>
    <t>"climate variation"</t>
  </si>
  <si>
    <t>("adaptive management" AND climate)</t>
  </si>
  <si>
    <t>("mitigation pathway" AND climate)</t>
  </si>
  <si>
    <t>"aquatic ecology"</t>
  </si>
  <si>
    <t>"nitrogen cycle"</t>
  </si>
  <si>
    <t>"North Atlantic Oscillation"</t>
  </si>
  <si>
    <t>"Earth System Model"</t>
  </si>
  <si>
    <t>"atmosphere-ocean coupling"</t>
  </si>
  <si>
    <t>"atmospheric general circulation model"</t>
  </si>
  <si>
    <t>"ecological resilience"</t>
  </si>
  <si>
    <t>"ocean acidification"</t>
  </si>
  <si>
    <t>"biochemical cycle"</t>
  </si>
  <si>
    <t>"ecosystem service"</t>
  </si>
  <si>
    <t>"ocean ecology"</t>
  </si>
  <si>
    <t>"El Nino-Southern Oscillation"</t>
  </si>
  <si>
    <t>"ocean temperature"</t>
  </si>
  <si>
    <t>"emission reduction"</t>
  </si>
  <si>
    <t>("biological production" AND climate)</t>
  </si>
  <si>
    <t>"emissions trading"</t>
  </si>
  <si>
    <t>"radiative forcing"</t>
  </si>
  <si>
    <t>"carbon capture"</t>
  </si>
  <si>
    <t>"energy transformation"</t>
  </si>
  <si>
    <t>"rain forest loss"</t>
  </si>
  <si>
    <t>"carbon capture and storage"</t>
  </si>
  <si>
    <t>"energy transition"</t>
  </si>
  <si>
    <t>"rain forest restoration"</t>
  </si>
  <si>
    <t>"carbon cycle"</t>
  </si>
  <si>
    <t>("extreme event" AND climate)</t>
  </si>
  <si>
    <t>"carbon emission"</t>
  </si>
  <si>
    <t>("financing adaptation" AND climate)</t>
  </si>
  <si>
    <t>"regional climate"</t>
  </si>
  <si>
    <t>"carbon tax"</t>
  </si>
  <si>
    <t>("food chain composition" AND climate)</t>
  </si>
  <si>
    <t>"sea ice"</t>
  </si>
  <si>
    <t>"carbon trading"</t>
  </si>
  <si>
    <t>"glacier dynamics"</t>
  </si>
  <si>
    <t>"sea level pressure"</t>
  </si>
  <si>
    <t>"clean development mechanism"</t>
  </si>
  <si>
    <t>"glacier mass balance"</t>
  </si>
  <si>
    <t>"sea level rise"</t>
  </si>
  <si>
    <t>"climate change adaptation"</t>
  </si>
  <si>
    <t>"glacier retreat"</t>
  </si>
  <si>
    <t>"submarine geophysics"</t>
  </si>
  <si>
    <t>"climate effect"</t>
  </si>
  <si>
    <t>"Global Circulation Model"</t>
  </si>
  <si>
    <t>("sustainable consumption" AND climate)</t>
  </si>
  <si>
    <t>"climate feedback"</t>
  </si>
  <si>
    <t>"global climate"</t>
  </si>
  <si>
    <t>"sustainable fishery"</t>
  </si>
  <si>
    <t>"climate forcing"</t>
  </si>
  <si>
    <t>"global warming"</t>
  </si>
  <si>
    <t>("sustainable food production" AND climate)</t>
  </si>
  <si>
    <t>"climate impact"</t>
  </si>
  <si>
    <t>"greenhouse effect"</t>
  </si>
  <si>
    <t>"terrestrial ecosystem"</t>
  </si>
  <si>
    <t>"climate mitigation"</t>
  </si>
  <si>
    <t>"greenhouse gas"</t>
  </si>
  <si>
    <t>"thermal expansion"</t>
  </si>
  <si>
    <t>"climate model"</t>
  </si>
  <si>
    <t>"greenhouse gases"</t>
  </si>
  <si>
    <t>"UNFCCC mechanism"</t>
  </si>
  <si>
    <t>"climate modelling"</t>
  </si>
  <si>
    <t>"ice-ocean interaction"</t>
  </si>
  <si>
    <t>"United Nations Framework Convention on Climate Change"</t>
  </si>
  <si>
    <t>"climate policy"</t>
  </si>
  <si>
    <t>"Intergovernmental Panel on Climate Change"</t>
  </si>
  <si>
    <t>"urban climate"</t>
  </si>
  <si>
    <t>"climate prediction"</t>
  </si>
  <si>
    <t>"vulnerability to climate change"</t>
  </si>
  <si>
    <t>"weather extreme"</t>
  </si>
  <si>
    <t>"climate service"</t>
  </si>
  <si>
    <t>("land use change" AND climate)</t>
  </si>
  <si>
    <t>"climate signal"</t>
  </si>
  <si>
    <t>WC = Social Sciences, Interdisciplinary</t>
  </si>
  <si>
    <t>WC = Social Sciences, Mathematical Methods</t>
  </si>
  <si>
    <t>WC = Economics</t>
  </si>
  <si>
    <t>WC = Business</t>
  </si>
  <si>
    <t>WC = Business, Finance</t>
  </si>
  <si>
    <t>WC = Management</t>
  </si>
  <si>
    <t>use me</t>
  </si>
  <si>
    <t>((university OR academia) AND "industry collaboration")</t>
  </si>
  <si>
    <t>((university OR academia) AND "industry partnership")</t>
  </si>
  <si>
    <t>(mitigation AND climate)</t>
  </si>
  <si>
    <t>WC = Humanities, Multidisciplinary</t>
  </si>
  <si>
    <t>WC = Multidisciplinary Sciences</t>
  </si>
  <si>
    <t>Query</t>
  </si>
  <si>
    <t>Yield</t>
  </si>
  <si>
    <t>all</t>
  </si>
  <si>
    <t>Theme</t>
  </si>
  <si>
    <t>Dignity</t>
  </si>
  <si>
    <t>People</t>
  </si>
  <si>
    <t>Prosperity</t>
  </si>
  <si>
    <t>Planet</t>
  </si>
  <si>
    <t>Justice</t>
  </si>
  <si>
    <t>Partnership</t>
  </si>
  <si>
    <t>WC = Environmental Sciences</t>
  </si>
  <si>
    <t>WC = Obstetrics &amp; Gynecology</t>
  </si>
  <si>
    <t>WC = Health Policy &amp; Services</t>
  </si>
  <si>
    <t>WC = Endocrinology &amp; Metabolism</t>
  </si>
  <si>
    <t>WC = Cardiac &amp; Cardiovascular Systems</t>
  </si>
  <si>
    <t>WC = Psychiatry</t>
  </si>
  <si>
    <t>WC = Public, Environmental &amp; Occupational Health</t>
  </si>
  <si>
    <t>WC = Infectious Diseases</t>
  </si>
  <si>
    <t>WC = Pediatrics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</si>
</sst>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3" fontId="0" fillId="0" borderId="0" xfId="0" applyNumberFormat="1"/>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F27" sqref="F27"/>
    </sheetView>
  </sheetViews>
  <sheetFormatPr defaultRowHeight="15" x14ac:dyDescent="0.25"/>
  <cols>
    <col min="1" max="1" width="13.5703125" customWidth="1"/>
    <col min="2" max="2" width="17.5703125" customWidth="1"/>
  </cols>
  <sheetData>
    <row r="1" spans="1:3" x14ac:dyDescent="0.25">
      <c r="A1" s="1" t="s">
        <v>331</v>
      </c>
      <c r="B1" s="1" t="s">
        <v>328</v>
      </c>
      <c r="C1" s="1" t="s">
        <v>329</v>
      </c>
    </row>
    <row r="2" spans="1:3" x14ac:dyDescent="0.25">
      <c r="A2" t="s">
        <v>332</v>
      </c>
      <c r="B2" t="str">
        <f>restrictions!B4</f>
        <v>TS = ("poverty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 AND (WC = Social Sciences, Interdisciplinary OR WC = Social Sciences, Mathematical Methods OR WC = Economics OR WC = Business OR WC = Business, Finance OR WC = Management)</v>
      </c>
      <c r="C2" s="3">
        <v>12187</v>
      </c>
    </row>
    <row r="3" spans="1:3" x14ac:dyDescent="0.25">
      <c r="A3" t="s">
        <v>333</v>
      </c>
      <c r="B3" t="str">
        <f>restrictions!B8</f>
        <v>(TS = (("tobacco use" OR "intersex" OR "AIDS" OR "traffic accident" OR "lesbian" OR "cancer" OR "transgender" OR "malaria" OR "cardiovascular disease" OR "tropical disease" OR "maternal mortality" OR "child mortality" OR "tuberculosis" OR "mental health" OR "chronic respiratory disease" OR "unplanned pregnancy" OR "neonatal mortality" OR "diabetes" OR "vaccine" OR "planned abortion" OR "drug abuse" OR (victim AND crime) OR "post natal depression" OR "health finance" OR "violence" OR "premature mortality" OR "health risk" OR "water-borne disease" OR "reproductive health" OR "hepatitis" OR "sexually transmitted disease" OR "HIV Infection" OR "spontaneous abortion" OR "household accident") AND (development OR sustainab* OR millenium OR goal OR target OR indicator)) AND (WC = Social Sciences, Interdisciplinary OR WC = Social Sciences, Mathematical Methods OR WC = Economics OR WC = Business OR WC = Business, Finance OR WC = Management OR WC = Multidisciplinary Sciences OR WC = Environmental Sciences OR WC = Obstetrics &amp; Gynecology OR WC = Health Policy &amp; Services OR WC = Endocrinology &amp; Metabolism OR WC = Cardiac &amp; Cardiovascular Systems OR WC = Psychiatry OR WC = Public, Environmental &amp; Occupational Health OR WC = Infectious Diseases OR WC = Pediatrics))OR TS = ("PROGRESA"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v>
      </c>
      <c r="C3" s="3">
        <v>208978</v>
      </c>
    </row>
    <row r="4" spans="1:3" x14ac:dyDescent="0.25">
      <c r="A4" t="s">
        <v>334</v>
      </c>
      <c r="B4" t="str">
        <f>restrictions!B12</f>
        <v>TS = ("resource footprint" OR ("industrial development" AND sustainab*) OR "2000 Watt society" OR ("road transport" AND sustainab*) OR "industrial growth" OR ("air pollution" AND (transportation OR city OR cities)) OR "rural drinking water supply" OR (industrialization AND (sustainab* OR development)) OR ("atmospheric pollution" AND (transportation OR city OR cities)) OR (safety AND (transportation OR road AND sustainab*)) OR ("informal employment" AND (sustainab* OR development)) OR (cities AND gentrification OR (city AND gentrification)) OR (sanitation AND (sustainab* OR development)) OR "informal sector" OR "clean city" OR (sewer AND sustainab*) OR ("infrastructural development" AND sustainab*) OR (congestion AND (transportation OR city OR cities AND sustainab*)) OR (smart AND "micro grid") OR ("infrastructure investment*" AND sustainab*) OR "criteria pollutant" OR "smart village" OR "integrated water management" OR "decentralized energy supply" OR ("social justice" AND sustainab*) OR ("labor market institution" AND (sustainab* OR development)) OR "decentralized water supply" OR "solid waste segregation" OR ("land use" AND sustainab*) OR ("drinking water" AND (sustainab*)) OR "structural equity" OR ("life cycle analysis" AND "sustainability production") OR "economic geography" OR "sustainability index" OR "livable cities" OR "livable city" OR ("employment protection" AND (sustainab* OR development)) OR "sustainable cities" OR "sustainable city" OR "low carbon economy" OR ("energy conservation" AND "urban area") OR (technology AND "resilient cities") OR "medium and small entrepreneur" OR "energy consumption per capita" OR (technology AND "resilient city") OR "metropolitan planning organization" OR "energy efficiency" AND sustainab* OR ("transport cost" AND sustainab*) OR (microenterprise AND (sustainab* OR development)) OR "energy footprint" OR ("transportation cost" AND sustainab*) OR (microfinance AND sustainab*) OR ("energy security" AND sustainab*) OR (urban AND "water security") OR ("middle income group" AND sustainab*) OR "energy subsidy" OR "urban drinking water supply" OR "mobile source pollutant" OR "environmental justice" OR "urban energy management" OR "percent GDP to research" OR (finance AND sustainab*) OR "urban food security" OR ("public health" AND "resilient cities") OR ("global warming" AND (transportation OR city OR cities)) OR ("urban growth" AND sustainab*) OR ("public health" AND "resilient city") OR ("greenhouse gas" AND (transportation OR city OR cities)) OR ("urban planning" AND sustainab*) OR ("public infrastructure" AND maintenance) OR "hazardous waste" OR "urban waste management" OR ("public infrastructure" AND sustainab*) OR "inclusive growth" OR "urban water management" OR "resilient cities" OR "resilient city" OR ("waste water treatment" AND sustain*) OR "resilient infrastructure" OR ("water conservation" AND "urban area*"))</v>
      </c>
      <c r="C4" s="3">
        <v>63326</v>
      </c>
    </row>
    <row r="5" spans="1:3" x14ac:dyDescent="0.25">
      <c r="A5" t="s">
        <v>335</v>
      </c>
      <c r="B5" t="str">
        <f>restrictions!B14</f>
        <v>TS = ((megacities AND climate) OR "climate tipping point" OR (adaptation AND climate) OR (megacity AND climate) OR "climate variation" OR ("adaptive management" AND climate) OR (mitigation AND climate) OR (conservation AND climate) OR AFOLU OR ("mitigation pathway" AND climate) OR deforestation OR Anthropocene OR "nitrogen cycle" OR desertification OR "aquatic ecology" OR "North Atlantic Oscillation" OR "Earth System Model" OR "atmosphere-ocean coupling" OR "ocean acidification" OR "ecological resilience" OR "atmospheric general circulation model" OR "ocean ecology" OR "ecosystem service" OR "biochemical cycle" OR "ocean temperature" OR "El Nino-Southern Oscillation" OR (biodiversity AND climate) OR Paleoclimate OR "emission reduction" OR (bioeconomy AND climate) OR "radiative forcing" OR "emissions trading" OR ("biological production" AND climate) OR "rain forest loss" OR "energy transformation" OR "carbon capture" OR "rain forest restoration" OR "energy transition" OR "carbon capture and storage" OR reforestation OR ("extreme event" AND climate) OR "carbon cycle" OR "regional climate" OR ("financing adaptation" AND climate) OR "carbon emission" OR "sea ice" OR ("food chain composition" AND climate) OR "carbon tax" OR "sea level pressure" OR "glacier dynamics" OR "carbon trading" OR "sea level rise" OR "glacier mass balance" OR "clean development mechanism" OR "submarine geophysics" OR "glacier retreat" OR "climate change adaptation" OR ("sustainable consumption" AND climate) OR "Global Circulation Model" OR "climate effect" OR "sustainable fishery" OR "global climate" OR "climate feedback" OR ("sustainable food production" AND climate) OR "global warming" OR "climate forcing" OR "terrestrial ecosystem" OR "greenhouse effect" OR "climate impact" OR "thermal expansion" OR "greenhouse gas" OR "climate mitigation" OR "UNFCCC mechanism" OR "greenhouse gases" OR "climate model" OR "United Nations Framework Convention on Climate Change" OR "ice-ocean interaction" OR "climate modelling" OR "urban climate" OR "Intergovernmental Panel on Climate Change" OR "climate policy" OR "vulnerability to climate change" OR (island AND climate) OR "climate prediction" OR "weather extreme" OR ("land use change" AND climate) OR "climate service" OR LULUCF OR "climate signal")</v>
      </c>
      <c r="C5" s="3">
        <v>271296</v>
      </c>
    </row>
    <row r="6" spans="1:3" x14ac:dyDescent="0.25">
      <c r="A6" t="s">
        <v>336</v>
      </c>
      <c r="B6" t="str">
        <f>restrictions!B18</f>
        <v>TS = ("miscarriage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 AND (WC = Humanities, Multidisciplinary OR WC = Social Sciences, Interdisciplinary OR WC = Social Sciences, Mathematical Methods OR WC = Economics OR WC = Business OR WC = Business, Finance OR WC = Management)</v>
      </c>
      <c r="C6" s="3">
        <v>27556</v>
      </c>
    </row>
    <row r="7" spans="1:3" x14ac:dyDescent="0.25">
      <c r="A7" t="s">
        <v>337</v>
      </c>
      <c r="B7" t="str">
        <f>restrictions!B20</f>
        <v>TS = ((government AND (academia OR university OR industry) AND collaboration) OR "multidisciplinary collaboration" OR "global framework" OR "Agenda 21" OR (government AND (academia OR university OR industry) AND partnership)  OR "multilateral institution" OR "global governance" OR "aid effectiveness" OR ((university OR academia) AND "industry collaboration") OR "multi-sectorial approach" OR "international agreement" OR "bilateral donor" OR ((university OR academia) AND "industry partnership") OR "multi-sectorial collaboration" OR "international aid" OR "capacity building" OR ((ODA OR "power asymmetry" OR accountability OR "multi-stakeholder" OR "multi-level" OR "policy space" OR "policy coherence") AND (partnership OR collaboration OR cooperation)) OR "participatory approach" OR "international collaboration" OR "community-based approach" OR "partnership approach" OR "international cooperation" OR "corporate social responsibility" OR "public private partnership" OR "international framework" OR "global collaboration" OR "public-private partnership" OR "multidisciplinary approach" OR "global environmental governance") AND TS = (sustainab*)</v>
      </c>
      <c r="C7" s="3">
        <v>4983</v>
      </c>
    </row>
    <row r="8" spans="1:3" x14ac:dyDescent="0.25">
      <c r="C8" s="3"/>
    </row>
    <row r="9" spans="1:3" x14ac:dyDescent="0.25">
      <c r="A9" t="s">
        <v>330</v>
      </c>
      <c r="B9" t="str">
        <f>CONCATENATE(B2," OR ",B3," OR ",B4," OR ",B5," OR ",B6," OR ",B7,)</f>
        <v>TS = ("poverty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 AND (WC = Social Sciences, Interdisciplinary OR WC = Social Sciences, Mathematical Methods OR WC = Economics OR WC = Business OR WC = Business, Finance OR WC = Management) OR (TS = (("tobacco use" OR "intersex" OR "AIDS" OR "traffic accident" OR "lesbian" OR "cancer" OR "transgender" OR "malaria" OR "cardiovascular disease" OR "tropical disease" OR "maternal mortality" OR "child mortality" OR "tuberculosis" OR "mental health" OR "chronic respiratory disease" OR "unplanned pregnancy" OR "neonatal mortality" OR "diabetes" OR "vaccine" OR "planned abortion" OR "drug abuse" OR (victim AND crime) OR "post natal depression" OR "health finance" OR "violence" OR "premature mortality" OR "health risk" OR "water-borne disease" OR "reproductive health" OR "hepatitis" OR "sexually transmitted disease" OR "HIV Infection" OR "spontaneous abortion" OR "household accident") AND (development OR sustainab* OR millenium OR goal OR target OR indicator)) AND (WC = Social Sciences, Interdisciplinary OR WC = Social Sciences, Mathematical Methods OR WC = Economics OR WC = Business OR WC = Business, Finance OR WC = Management OR WC = Multidisciplinary Sciences OR WC = Environmental Sciences OR WC = Obstetrics &amp; Gynecology OR WC = Health Policy &amp; Services OR WC = Endocrinology &amp; Metabolism OR WC = Cardiac &amp; Cardiovascular Systems OR WC = Psychiatry OR WC = Public, Environmental &amp; Occupational Health OR WC = Infectious Diseases OR WC = Pediatrics))OR TS = ("PROGRESA"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 OR TS = ("resource footprint" OR ("industrial development" AND sustainab*) OR "2000 Watt society" OR ("road transport" AND sustainab*) OR "industrial growth" OR ("air pollution" AND (transportation OR city OR cities)) OR "rural drinking water supply" OR (industrialization AND (sustainab* OR development)) OR ("atmospheric pollution" AND (transportation OR city OR cities)) OR (safety AND (transportation OR road AND sustainab*)) OR ("informal employment" AND (sustainab* OR development)) OR (cities AND gentrification OR (city AND gentrification)) OR (sanitation AND (sustainab* OR development)) OR "informal sector" OR "clean city" OR (sewer AND sustainab*) OR ("infrastructural development" AND sustainab*) OR (congestion AND (transportation OR city OR cities AND sustainab*)) OR (smart AND "micro grid") OR ("infrastructure investment*" AND sustainab*) OR "criteria pollutant" OR "smart village" OR "integrated water management" OR "decentralized energy supply" OR ("social justice" AND sustainab*) OR ("labor market institution" AND (sustainab* OR development)) OR "decentralized water supply" OR "solid waste segregation" OR ("land use" AND sustainab*) OR ("drinking water" AND (sustainab*)) OR "structural equity" OR ("life cycle analysis" AND "sustainability production") OR "economic geography" OR "sustainability index" OR "livable cities" OR "livable city" OR ("employment protection" AND (sustainab* OR development)) OR "sustainable cities" OR "sustainable city" OR "low carbon economy" OR ("energy conservation" AND "urban area") OR (technology AND "resilient cities") OR "medium and small entrepreneur" OR "energy consumption per capita" OR (technology AND "resilient city") OR "metropolitan planning organization" OR "energy efficiency" AND sustainab* OR ("transport cost" AND sustainab*) OR (microenterprise AND (sustainab* OR development)) OR "energy footprint" OR ("transportation cost" AND sustainab*) OR (microfinance AND sustainab*) OR ("energy security" AND sustainab*) OR (urban AND "water security") OR ("middle income group" AND sustainab*) OR "energy subsidy" OR "urban drinking water supply" OR "mobile source pollutant" OR "environmental justice" OR "urban energy management" OR "percent GDP to research" OR (finance AND sustainab*) OR "urban food security" OR ("public health" AND "resilient cities") OR ("global warming" AND (transportation OR city OR cities)) OR ("urban growth" AND sustainab*) OR ("public health" AND "resilient city") OR ("greenhouse gas" AND (transportation OR city OR cities)) OR ("urban planning" AND sustainab*) OR ("public infrastructure" AND maintenance) OR "hazardous waste" OR "urban waste management" OR ("public infrastructure" AND sustainab*) OR "inclusive growth" OR "urban water management" OR "resilient cities" OR "resilient city" OR ("waste water treatment" AND sustain*) OR "resilient infrastructure" OR ("water conservation" AND "urban area*")) OR TS = ((megacities AND climate) OR "climate tipping point" OR (adaptation AND climate) OR (megacity AND climate) OR "climate variation" OR ("adaptive management" AND climate) OR (mitigation AND climate) OR (conservation AND climate) OR AFOLU OR ("mitigation pathway" AND climate) OR deforestation OR Anthropocene OR "nitrogen cycle" OR desertification OR "aquatic ecology" OR "North Atlantic Oscillation" OR "Earth System Model" OR "atmosphere-ocean coupling" OR "ocean acidification" OR "ecological resilience" OR "atmospheric general circulation model" OR "ocean ecology" OR "ecosystem service" OR "biochemical cycle" OR "ocean temperature" OR "El Nino-Southern Oscillation" OR (biodiversity AND climate) OR Paleoclimate OR "emission reduction" OR (bioeconomy AND climate) OR "radiative forcing" OR "emissions trading" OR ("biological production" AND climate) OR "rain forest loss" OR "energy transformation" OR "carbon capture" OR "rain forest restoration" OR "energy transition" OR "carbon capture and storage" OR reforestation OR ("extreme event" AND climate) OR "carbon cycle" OR "regional climate" OR ("financing adaptation" AND climate) OR "carbon emission" OR "sea ice" OR ("food chain composition" AND climate) OR "carbon tax" OR "sea level pressure" OR "glacier dynamics" OR "carbon trading" OR "sea level rise" OR "glacier mass balance" OR "clean development mechanism" OR "submarine geophysics" OR "glacier retreat" OR "climate change adaptation" OR ("sustainable consumption" AND climate) OR "Global Circulation Model" OR "climate effect" OR "sustainable fishery" OR "global climate" OR "climate feedback" OR ("sustainable food production" AND climate) OR "global warming" OR "climate forcing" OR "terrestrial ecosystem" OR "greenhouse effect" OR "climate impact" OR "thermal expansion" OR "greenhouse gas" OR "climate mitigation" OR "UNFCCC mechanism" OR "greenhouse gases" OR "climate model" OR "United Nations Framework Convention on Climate Change" OR "ice-ocean interaction" OR "climate modelling" OR "urban climate" OR "Intergovernmental Panel on Climate Change" OR "climate policy" OR "vulnerability to climate change" OR (island AND climate) OR "climate prediction" OR "weather extreme" OR ("land use change" AND climate) OR "climate service" OR LULUCF OR "climate signal") OR TS = ("miscarriage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 AND (WC = Humanities, Multidisciplinary OR WC = Social Sciences, Interdisciplinary OR WC = Social Sciences, Mathematical Methods OR WC = Economics OR WC = Business OR WC = Business, Finance OR WC = Management) OR TS = ((government AND (academia OR university OR industry) AND collaboration) OR "multidisciplinary collaboration" OR "global framework" OR "Agenda 21" OR (government AND (academia OR university OR industry) AND partnership)  OR "multilateral institution" OR "global governance" OR "aid effectiveness" OR ((university OR academia) AND "industry collaboration") OR "multi-sectorial approach" OR "international agreement" OR "bilateral donor" OR ((university OR academia) AND "industry partnership") OR "multi-sectorial collaboration" OR "international aid" OR "capacity building" OR ((ODA OR "power asymmetry" OR accountability OR "multi-stakeholder" OR "multi-level" OR "policy space" OR "policy coherence") AND (partnership OR collaboration OR cooperation)) OR "participatory approach" OR "international collaboration" OR "community-based approach" OR "partnership approach" OR "international cooperation" OR "corporate social responsibility" OR "public private partnership" OR "international framework" OR "global collaboration" OR "public-private partnership" OR "multidisciplinary approach" OR "global environmental governance") AND TS = (sustainab*)</v>
      </c>
      <c r="C9" s="3">
        <v>573080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
  <sheetViews>
    <sheetView workbookViewId="0">
      <selection activeCell="C10" sqref="C10"/>
    </sheetView>
  </sheetViews>
  <sheetFormatPr defaultRowHeight="15" x14ac:dyDescent="0.25"/>
  <cols>
    <col min="1" max="1" width="33.42578125" customWidth="1"/>
    <col min="2" max="2" width="17.140625" customWidth="1"/>
    <col min="3" max="3" width="35.42578125" customWidth="1"/>
  </cols>
  <sheetData>
    <row r="2" spans="1:18" x14ac:dyDescent="0.25">
      <c r="A2" s="1" t="str">
        <f>'original text'!A1</f>
        <v>THEME DIGNITY</v>
      </c>
      <c r="B2" t="str">
        <f>CONCATENATE("TS = (",C2,")")</f>
        <v>TS = ("poverty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v>
      </c>
      <c r="C2" t="str">
        <f>'original text'!A6</f>
        <v>"poverty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v>
      </c>
    </row>
    <row r="3" spans="1:18" x14ac:dyDescent="0.25">
      <c r="B3" t="str">
        <f>CONCATENATE("AND (",C3," OR ",D3," OR ",E3," OR ",F3," OR ",G3," OR ",H3,")")</f>
        <v>AND (WC = Social Sciences, Interdisciplinary OR WC = Social Sciences, Mathematical Methods OR WC = Economics OR WC = Business OR WC = Business, Finance OR WC = Management)</v>
      </c>
      <c r="C3" t="s">
        <v>316</v>
      </c>
      <c r="D3" t="s">
        <v>317</v>
      </c>
      <c r="E3" t="s">
        <v>318</v>
      </c>
      <c r="F3" t="s">
        <v>319</v>
      </c>
      <c r="G3" t="s">
        <v>320</v>
      </c>
      <c r="H3" t="s">
        <v>321</v>
      </c>
      <c r="I3" t="s">
        <v>327</v>
      </c>
    </row>
    <row r="4" spans="1:18" x14ac:dyDescent="0.25">
      <c r="A4" t="s">
        <v>322</v>
      </c>
      <c r="B4" t="str">
        <f>CONCATENATE(B2," ",B3)</f>
        <v>TS = ("poverty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 AND (WC = Social Sciences, Interdisciplinary OR WC = Social Sciences, Mathematical Methods OR WC = Economics OR WC = Business OR WC = Business, Finance OR WC = Management)</v>
      </c>
    </row>
    <row r="7" spans="1:18" x14ac:dyDescent="0.25">
      <c r="A7" s="1" t="str">
        <f>'original text'!A9</f>
        <v>THEME PEOPLE</v>
      </c>
    </row>
    <row r="8" spans="1:18" x14ac:dyDescent="0.25">
      <c r="A8" s="2" t="s">
        <v>322</v>
      </c>
      <c r="B8" t="str">
        <f>CONCATENATE("(TS = ((",C8,")"," AND (development OR sustainab* OR millenium OR goal OR target OR indicator)) ",B9,")",B10)</f>
        <v>(TS = (("tobacco use" OR "intersex" OR "AIDS" OR "traffic accident" OR "lesbian" OR "cancer" OR "transgender" OR "malaria" OR "cardiovascular disease" OR "tropical disease" OR "maternal mortality" OR "child mortality" OR "tuberculosis" OR "mental health" OR "chronic respiratory disease" OR "unplanned pregnancy" OR "neonatal mortality" OR "diabetes" OR "vaccine" OR "planned abortion" OR "drug abuse" OR (victim AND crime) OR "post natal depression" OR "health finance" OR "violence" OR "premature mortality" OR "health risk" OR "water-borne disease" OR "reproductive health" OR "hepatitis" OR "sexually transmitted disease" OR "HIV Infection" OR "spontaneous abortion" OR "household accident") AND (development OR sustainab* OR millenium OR goal OR target OR indicator)) AND (WC = Social Sciences, Interdisciplinary OR WC = Social Sciences, Mathematical Methods OR WC = Economics OR WC = Business OR WC = Business, Finance OR WC = Management OR WC = Multidisciplinary Sciences OR WC = Environmental Sciences OR WC = Obstetrics &amp; Gynecology OR WC = Health Policy &amp; Services OR WC = Endocrinology &amp; Metabolism OR WC = Cardiac &amp; Cardiovascular Systems OR WC = Psychiatry OR WC = Public, Environmental &amp; Occupational Health OR WC = Infectious Diseases OR WC = Pediatrics))OR TS = ("PROGRESA"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v>
      </c>
      <c r="C8" t="str">
        <f>'original text'!A13</f>
        <v>"tobacco use" OR "intersex" OR "AIDS" OR "traffic accident" OR "lesbian" OR "cancer" OR "transgender" OR "malaria" OR "cardiovascular disease" OR "tropical disease" OR "maternal mortality" OR "child mortality" OR "tuberculosis" OR "mental health" OR "chronic respiratory disease" OR "unplanned pregnancy" OR "neonatal mortality" OR "diabetes" OR "vaccine" OR "planned abortion" OR "drug abuse" OR (victim AND crime) OR "post natal depression" OR "health finance" OR "violence" OR "premature mortality" OR "health risk" OR "water-borne disease" OR "reproductive health" OR "hepatitis" OR "sexually transmitted disease" OR "HIV Infection" OR "spontaneous abortion" OR "household accident"</v>
      </c>
    </row>
    <row r="9" spans="1:18" x14ac:dyDescent="0.25">
      <c r="B9" t="str">
        <f>CONCATENATE("AND (",C9," OR ",D9," OR ",E9," OR ",F9," OR ",G9," OR ",H9," OR ",I9," OR ",J9," OR ",K9," OR ",L9," OR ",M9," OR ",N9," OR ",O9," OR ",P9," OR ",Q9," OR ",R9,")")</f>
        <v>AND (WC = Social Sciences, Interdisciplinary OR WC = Social Sciences, Mathematical Methods OR WC = Economics OR WC = Business OR WC = Business, Finance OR WC = Management OR WC = Multidisciplinary Sciences OR WC = Environmental Sciences OR WC = Obstetrics &amp; Gynecology OR WC = Health Policy &amp; Services OR WC = Endocrinology &amp; Metabolism OR WC = Cardiac &amp; Cardiovascular Systems OR WC = Psychiatry OR WC = Public, Environmental &amp; Occupational Health OR WC = Infectious Diseases OR WC = Pediatrics)</v>
      </c>
      <c r="C9" t="s">
        <v>316</v>
      </c>
      <c r="D9" t="s">
        <v>317</v>
      </c>
      <c r="E9" t="s">
        <v>318</v>
      </c>
      <c r="F9" t="s">
        <v>319</v>
      </c>
      <c r="G9" t="s">
        <v>320</v>
      </c>
      <c r="H9" t="s">
        <v>321</v>
      </c>
      <c r="I9" t="s">
        <v>327</v>
      </c>
      <c r="J9" t="s">
        <v>338</v>
      </c>
      <c r="K9" t="s">
        <v>339</v>
      </c>
      <c r="L9" t="s">
        <v>340</v>
      </c>
      <c r="M9" t="s">
        <v>341</v>
      </c>
      <c r="N9" t="s">
        <v>342</v>
      </c>
      <c r="O9" t="s">
        <v>343</v>
      </c>
      <c r="P9" t="s">
        <v>344</v>
      </c>
      <c r="Q9" t="s">
        <v>345</v>
      </c>
      <c r="R9" t="s">
        <v>346</v>
      </c>
    </row>
    <row r="10" spans="1:18" x14ac:dyDescent="0.25">
      <c r="B10" t="str">
        <f xml:space="preserve"> CONCATENATE("OR TS = (",C10,")")</f>
        <v>OR TS = ("PROGRESA"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v>
      </c>
      <c r="C10" t="str">
        <f>'original text'!A20</f>
        <v>"PROGRESA"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v>
      </c>
    </row>
    <row r="12" spans="1:18" x14ac:dyDescent="0.25">
      <c r="A12" s="1" t="str">
        <f>'original text'!A22</f>
        <v>THEME PROSPERITY</v>
      </c>
      <c r="B12" t="str">
        <f>CONCATENATE("TS = (",C12,")")</f>
        <v>TS = ("resource footprint" OR ("industrial development" AND sustainab*) OR "2000 Watt society" OR ("road transport" AND sustainab*) OR "industrial growth" OR ("air pollution" AND (transportation OR city OR cities)) OR "rural drinking water supply" OR (industrialization AND (sustainab* OR development)) OR ("atmospheric pollution" AND (transportation OR city OR cities)) OR (safety AND (transportation OR road AND sustainab*)) OR ("informal employment" AND (sustainab* OR development)) OR (cities AND gentrification OR (city AND gentrification)) OR (sanitation AND (sustainab* OR development)) OR "informal sector" OR "clean city" OR (sewer AND sustainab*) OR ("infrastructural development" AND sustainab*) OR (congestion AND (transportation OR city OR cities AND sustainab*)) OR (smart AND "micro grid") OR ("infrastructure investment*" AND sustainab*) OR "criteria pollutant" OR "smart village" OR "integrated water management" OR "decentralized energy supply" OR ("social justice" AND sustainab*) OR ("labor market institution" AND (sustainab* OR development)) OR "decentralized water supply" OR "solid waste segregation" OR ("land use" AND sustainab*) OR ("drinking water" AND (sustainab*)) OR "structural equity" OR ("life cycle analysis" AND "sustainability production") OR "economic geography" OR "sustainability index" OR "livable cities" OR "livable city" OR ("employment protection" AND (sustainab* OR development)) OR "sustainable cities" OR "sustainable city" OR "low carbon economy" OR ("energy conservation" AND "urban area") OR (technology AND "resilient cities") OR "medium and small entrepreneur" OR "energy consumption per capita" OR (technology AND "resilient city") OR "metropolitan planning organization" OR "energy efficiency" AND sustainab* OR ("transport cost" AND sustainab*) OR (microenterprise AND (sustainab* OR development)) OR "energy footprint" OR ("transportation cost" AND sustainab*) OR (microfinance AND sustainab*) OR ("energy security" AND sustainab*) OR (urban AND "water security") OR ("middle income group" AND sustainab*) OR "energy subsidy" OR "urban drinking water supply" OR "mobile source pollutant" OR "environmental justice" OR "urban energy management" OR "percent GDP to research" OR (finance AND sustainab*) OR "urban food security" OR ("public health" AND "resilient cities") OR ("global warming" AND (transportation OR city OR cities)) OR ("urban growth" AND sustainab*) OR ("public health" AND "resilient city") OR ("greenhouse gas" AND (transportation OR city OR cities)) OR ("urban planning" AND sustainab*) OR ("public infrastructure" AND maintenance) OR "hazardous waste" OR "urban waste management" OR ("public infrastructure" AND sustainab*) OR "inclusive growth" OR "urban water management" OR "resilient cities" OR "resilient city" OR ("waste water treatment" AND sustain*) OR "resilient infrastructure" OR ("water conservation" AND "urban area*"))</v>
      </c>
      <c r="C12" t="str">
        <f>'original text'!A26</f>
        <v>"resource footprint" OR ("industrial development" AND sustainab*) OR "2000 Watt society" OR ("road transport" AND sustainab*) OR "industrial growth" OR ("air pollution" AND (transportation OR city OR cities)) OR "rural drinking water supply" OR (industrialization AND (sustainab* OR development)) OR ("atmospheric pollution" AND (transportation OR city OR cities)) OR (safety AND (transportation OR road AND sustainab*)) OR ("informal employment" AND (sustainab* OR development)) OR (cities AND gentrification OR (city AND gentrification)) OR (sanitation AND (sustainab* OR development)) OR "informal sector" OR "clean city" OR (sewer AND sustainab*) OR ("infrastructural development" AND sustainab*) OR (congestion AND (transportation OR city OR cities AND sustainab*)) OR (smart AND "micro grid") OR ("infrastructure investment*" AND sustainab*) OR "criteria pollutant" OR "smart village" OR "integrated water management" OR "decentralized energy supply" OR ("social justice" AND sustainab*) OR ("labor market institution" AND (sustainab* OR development)) OR "decentralized water supply" OR "solid waste segregation" OR ("land use" AND sustainab*) OR ("drinking water" AND (sustainab*)) OR "structural equity" OR ("life cycle analysis" AND "sustainability production") OR "economic geography" OR "sustainability index" OR "livable cities" OR "livable city" OR ("employment protection" AND (sustainab* OR development)) OR "sustainable cities" OR "sustainable city" OR "low carbon economy" OR ("energy conservation" AND "urban area") OR (technology AND "resilient cities") OR "medium and small entrepreneur" OR "energy consumption per capita" OR (technology AND "resilient city") OR "metropolitan planning organization" OR "energy efficiency" AND sustainab* OR ("transport cost" AND sustainab*) OR (microenterprise AND (sustainab* OR development)) OR "energy footprint" OR ("transportation cost" AND sustainab*) OR (microfinance AND sustainab*) OR ("energy security" AND sustainab*) OR (urban AND "water security") OR ("middle income group" AND sustainab*) OR "energy subsidy" OR "urban drinking water supply" OR "mobile source pollutant" OR "environmental justice" OR "urban energy management" OR "percent GDP to research" OR (finance AND sustainab*) OR "urban food security" OR ("public health" AND "resilient cities") OR ("global warming" AND (transportation OR city OR cities)) OR ("urban growth" AND sustainab*) OR ("public health" AND "resilient city") OR ("greenhouse gas" AND (transportation OR city OR cities)) OR ("urban planning" AND sustainab*) OR ("public infrastructure" AND maintenance) OR "hazardous waste" OR "urban waste management" OR ("public infrastructure" AND sustainab*) OR "inclusive growth" OR "urban water management" OR "resilient cities" OR "resilient city" OR ("waste water treatment" AND sustain*) OR "resilient infrastructure" OR ("water conservation" AND "urban area*")</v>
      </c>
    </row>
    <row r="14" spans="1:18" x14ac:dyDescent="0.25">
      <c r="A14" s="1" t="str">
        <f>'original text'!A28</f>
        <v>THEME PLANET</v>
      </c>
      <c r="B14" t="str">
        <f>CONCATENATE("TS = (",C14,")")</f>
        <v>TS = ((megacities AND climate) OR "climate tipping point" OR (adaptation AND climate) OR (megacity AND climate) OR "climate variation" OR ("adaptive management" AND climate) OR (mitigation AND climate) OR (conservation AND climate) OR AFOLU OR ("mitigation pathway" AND climate) OR deforestation OR Anthropocene OR "nitrogen cycle" OR desertification OR "aquatic ecology" OR "North Atlantic Oscillation" OR "Earth System Model" OR "atmosphere-ocean coupling" OR "ocean acidification" OR "ecological resilience" OR "atmospheric general circulation model" OR "ocean ecology" OR "ecosystem service" OR "biochemical cycle" OR "ocean temperature" OR "El Nino-Southern Oscillation" OR (biodiversity AND climate) OR Paleoclimate OR "emission reduction" OR (bioeconomy AND climate) OR "radiative forcing" OR "emissions trading" OR ("biological production" AND climate) OR "rain forest loss" OR "energy transformation" OR "carbon capture" OR "rain forest restoration" OR "energy transition" OR "carbon capture and storage" OR reforestation OR ("extreme event" AND climate) OR "carbon cycle" OR "regional climate" OR ("financing adaptation" AND climate) OR "carbon emission" OR "sea ice" OR ("food chain composition" AND climate) OR "carbon tax" OR "sea level pressure" OR "glacier dynamics" OR "carbon trading" OR "sea level rise" OR "glacier mass balance" OR "clean development mechanism" OR "submarine geophysics" OR "glacier retreat" OR "climate change adaptation" OR ("sustainable consumption" AND climate) OR "Global Circulation Model" OR "climate effect" OR "sustainable fishery" OR "global climate" OR "climate feedback" OR ("sustainable food production" AND climate) OR "global warming" OR "climate forcing" OR "terrestrial ecosystem" OR "greenhouse effect" OR "climate impact" OR "thermal expansion" OR "greenhouse gas" OR "climate mitigation" OR "UNFCCC mechanism" OR "greenhouse gases" OR "climate model" OR "United Nations Framework Convention on Climate Change" OR "ice-ocean interaction" OR "climate modelling" OR "urban climate" OR "Intergovernmental Panel on Climate Change" OR "climate policy" OR "vulnerability to climate change" OR (island AND climate) OR "climate prediction" OR "weather extreme" OR ("land use change" AND climate) OR "climate service" OR LULUCF OR "climate signal")</v>
      </c>
      <c r="C14" t="str">
        <f>'original text'!A32</f>
        <v>(megacities AND climate) OR "climate tipping point" OR (adaptation AND climate) OR (megacity AND climate) OR "climate variation" OR ("adaptive management" AND climate) OR (mitigation AND climate) OR (conservation AND climate) OR AFOLU OR ("mitigation pathway" AND climate) OR deforestation OR Anthropocene OR "nitrogen cycle" OR desertification OR "aquatic ecology" OR "North Atlantic Oscillation" OR "Earth System Model" OR "atmosphere-ocean coupling" OR "ocean acidification" OR "ecological resilience" OR "atmospheric general circulation model" OR "ocean ecology" OR "ecosystem service" OR "biochemical cycle" OR "ocean temperature" OR "El Nino-Southern Oscillation" OR (biodiversity AND climate) OR Paleoclimate OR "emission reduction" OR (bioeconomy AND climate) OR "radiative forcing" OR "emissions trading" OR ("biological production" AND climate) OR "rain forest loss" OR "energy transformation" OR "carbon capture" OR "rain forest restoration" OR "energy transition" OR "carbon capture and storage" OR reforestation OR ("extreme event" AND climate) OR "carbon cycle" OR "regional climate" OR ("financing adaptation" AND climate) OR "carbon emission" OR "sea ice" OR ("food chain composition" AND climate) OR "carbon tax" OR "sea level pressure" OR "glacier dynamics" OR "carbon trading" OR "sea level rise" OR "glacier mass balance" OR "clean development mechanism" OR "submarine geophysics" OR "glacier retreat" OR "climate change adaptation" OR ("sustainable consumption" AND climate) OR "Global Circulation Model" OR "climate effect" OR "sustainable fishery" OR "global climate" OR "climate feedback" OR ("sustainable food production" AND climate) OR "global warming" OR "climate forcing" OR "terrestrial ecosystem" OR "greenhouse effect" OR "climate impact" OR "thermal expansion" OR "greenhouse gas" OR "climate mitigation" OR "UNFCCC mechanism" OR "greenhouse gases" OR "climate model" OR "United Nations Framework Convention on Climate Change" OR "ice-ocean interaction" OR "climate modelling" OR "urban climate" OR "Intergovernmental Panel on Climate Change" OR "climate policy" OR "vulnerability to climate change" OR (island AND climate) OR "climate prediction" OR "weather extreme" OR ("land use change" AND climate) OR "climate service" OR LULUCF OR "climate signal"</v>
      </c>
    </row>
    <row r="16" spans="1:18" x14ac:dyDescent="0.25">
      <c r="A16" s="1" t="str">
        <f>'original text'!A34</f>
        <v>THEME JUSTICE</v>
      </c>
      <c r="B16" t="str">
        <f>CONCATENATE("TS = (",C16,")")</f>
        <v>TS = ("miscarriage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v>
      </c>
      <c r="C16" t="str">
        <f>'original text'!A38</f>
        <v>"miscarriage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v>
      </c>
    </row>
    <row r="17" spans="1:10" x14ac:dyDescent="0.25">
      <c r="A17" s="1"/>
      <c r="B17" t="str">
        <f>CONCATENATE("AND (",C17," OR ",D17," OR ",E17," OR ",F17," OR ",G17," OR ",H17," OR ",I17,")")</f>
        <v>AND (WC = Humanities, Multidisciplinary OR WC = Social Sciences, Interdisciplinary OR WC = Social Sciences, Mathematical Methods OR WC = Economics OR WC = Business OR WC = Business, Finance OR WC = Management)</v>
      </c>
      <c r="C17" t="s">
        <v>326</v>
      </c>
      <c r="D17" t="s">
        <v>316</v>
      </c>
      <c r="E17" t="s">
        <v>317</v>
      </c>
      <c r="F17" t="s">
        <v>318</v>
      </c>
      <c r="G17" t="s">
        <v>319</v>
      </c>
      <c r="H17" t="s">
        <v>320</v>
      </c>
      <c r="I17" t="s">
        <v>321</v>
      </c>
      <c r="J17" t="s">
        <v>327</v>
      </c>
    </row>
    <row r="18" spans="1:10" x14ac:dyDescent="0.25">
      <c r="A18" t="s">
        <v>322</v>
      </c>
      <c r="B18" t="str">
        <f>CONCATENATE(B16," ",B17)</f>
        <v>TS = ("miscarriage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 AND (WC = Humanities, Multidisciplinary OR WC = Social Sciences, Interdisciplinary OR WC = Social Sciences, Mathematical Methods OR WC = Economics OR WC = Business OR WC = Business, Finance OR WC = Management)</v>
      </c>
    </row>
    <row r="20" spans="1:10" x14ac:dyDescent="0.25">
      <c r="A20" s="1" t="str">
        <f>'original text'!A41</f>
        <v>THEME PARTNERSHIP</v>
      </c>
      <c r="B20" t="str">
        <f>CONCATENATE("TS = (",C20,")"," AND TS = (sustainab*)")</f>
        <v>TS = ((government AND (academia OR university OR industry) AND collaboration) OR "multidisciplinary collaboration" OR "global framework" OR "Agenda 21" OR (government AND (academia OR university OR industry) AND partnership)  OR "multilateral institution" OR "global governance" OR "aid effectiveness" OR ((university OR academia) AND "industry collaboration") OR "multi-sectorial approach" OR "international agreement" OR "bilateral donor" OR ((university OR academia) AND "industry partnership") OR "multi-sectorial collaboration" OR "international aid" OR "capacity building" OR ((ODA OR "power asymmetry" OR accountability OR "multi-stakeholder" OR "multi-level" OR "policy space" OR "policy coherence") AND (partnership OR collaboration OR cooperation)) OR "participatory approach" OR "international collaboration" OR "community-based approach" OR "partnership approach" OR "international cooperation" OR "corporate social responsibility" OR "public private partnership" OR "international framework" OR "global collaboration" OR "public-private partnership" OR "multidisciplinary approach" OR "global environmental governance") AND TS = (sustainab*)</v>
      </c>
      <c r="C20" t="str">
        <f>'original text'!A46</f>
        <v>(government AND (academia OR university OR industry) AND collaboration) OR "multidisciplinary collaboration" OR "global framework" OR "Agenda 21" OR (government AND (academia OR university OR industry) AND partnership)  OR "multilateral institution" OR "global governance" OR "aid effectiveness" OR ((university OR academia) AND "industry collaboration") OR "multi-sectorial approach" OR "international agreement" OR "bilateral donor" OR ((university OR academia) AND "industry partnership") OR "multi-sectorial collaboration" OR "international aid" OR "capacity building" OR ((ODA OR "power asymmetry" OR accountability OR "multi-stakeholder" OR "multi-level" OR "policy space" OR "policy coherence") AND (partnership OR collaboration OR cooperation)) OR "participatory approach" OR "international collaboration" OR "community-based approach" OR "partnership approach" OR "international cooperation" OR "corporate social responsibility" OR "public private partnership" OR "international framework" OR "global collaboration" OR "public-private partnership" OR "multidisciplinary approach" OR "global environmental governance"</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7"/>
  <sheetViews>
    <sheetView tabSelected="1" workbookViewId="0">
      <selection activeCell="C14" sqref="C14"/>
    </sheetView>
  </sheetViews>
  <sheetFormatPr defaultRowHeight="15" x14ac:dyDescent="0.25"/>
  <cols>
    <col min="1" max="1" width="46" customWidth="1"/>
    <col min="2" max="2" width="18.85546875" customWidth="1"/>
    <col min="9" max="9" width="9.140625" customWidth="1"/>
    <col min="10" max="10" width="10.42578125" customWidth="1"/>
    <col min="11" max="13" width="8.5703125" customWidth="1"/>
  </cols>
  <sheetData>
    <row r="1" spans="1:13" x14ac:dyDescent="0.25">
      <c r="A1" s="1" t="s">
        <v>26</v>
      </c>
    </row>
    <row r="2" spans="1:13" x14ac:dyDescent="0.25">
      <c r="B2" t="s">
        <v>0</v>
      </c>
      <c r="C2" t="s">
        <v>164</v>
      </c>
      <c r="D2" t="s">
        <v>1</v>
      </c>
      <c r="E2" t="s">
        <v>2</v>
      </c>
      <c r="F2" t="s">
        <v>3</v>
      </c>
      <c r="G2" t="s">
        <v>4</v>
      </c>
      <c r="H2" t="s">
        <v>5</v>
      </c>
      <c r="I2" t="s">
        <v>163</v>
      </c>
      <c r="J2" t="s">
        <v>6</v>
      </c>
      <c r="K2" t="s">
        <v>7</v>
      </c>
      <c r="L2" t="s">
        <v>162</v>
      </c>
    </row>
    <row r="3" spans="1:13" x14ac:dyDescent="0.25">
      <c r="B3" t="s">
        <v>8</v>
      </c>
      <c r="C3" t="s">
        <v>165</v>
      </c>
      <c r="D3" t="s">
        <v>9</v>
      </c>
      <c r="E3" t="s">
        <v>10</v>
      </c>
      <c r="F3" t="s">
        <v>11</v>
      </c>
      <c r="G3" t="s">
        <v>12</v>
      </c>
      <c r="H3" t="s">
        <v>13</v>
      </c>
      <c r="I3" t="s">
        <v>14</v>
      </c>
      <c r="J3" t="s">
        <v>15</v>
      </c>
      <c r="K3" t="s">
        <v>16</v>
      </c>
      <c r="L3" t="s">
        <v>17</v>
      </c>
    </row>
    <row r="4" spans="1:13" x14ac:dyDescent="0.25">
      <c r="B4" t="s">
        <v>18</v>
      </c>
      <c r="C4" t="s">
        <v>19</v>
      </c>
      <c r="D4" t="s">
        <v>20</v>
      </c>
      <c r="E4" t="s">
        <v>21</v>
      </c>
      <c r="F4" t="s">
        <v>166</v>
      </c>
      <c r="G4" t="s">
        <v>167</v>
      </c>
      <c r="H4" t="s">
        <v>22</v>
      </c>
      <c r="I4" t="s">
        <v>23</v>
      </c>
      <c r="J4" t="s">
        <v>168</v>
      </c>
      <c r="K4" t="s">
        <v>24</v>
      </c>
      <c r="L4" t="s">
        <v>25</v>
      </c>
    </row>
    <row r="6" spans="1:13" x14ac:dyDescent="0.25">
      <c r="A6" t="str">
        <f>CONCATENATE(B6," OR ",C6," OR ",D6," OR ",E6," OR ",F6," OR ",G6," OR ",H6," OR ",I6," OR ",J6," OR ",K6," OR ",L6)</f>
        <v>"poverty alleviation" OR "food price" OR "agricultural development" OR "poverty determinant" OR ("food security" AND sustainab*) OR ("agricultural production" AND sustainab*) OR "poverty line" OR (hunger AND sustainab*) OR "child labor" OR "poverty reduction" OR "income growth" OR "child mortality" OR ("reform program*" AND sustainab*) OR "income inequality" OR "children’s health" OR ("rural development" AND sustainab*) OR "income shock" OR "development aid" OR "rural finance" OR "land ownership" OR "distributional effect" OR "rural poverty" OR "land reform" OR ("educational attainment" AND sustainab*) OR ("safety net" AND sustainab*) OR "land right" OR "endowment" OR "small farmer" OR "land tenure" OR (food AND aid) OR "smallholder" OR "malnutrition" OR ("food policy" AND sustainab*)</v>
      </c>
      <c r="B6" t="str">
        <f>CONCATENATE(CHAR(34),B4,CHAR(34)," OR ",CHAR(34),B3,CHAR(34)," OR ",CHAR(34),B2,CHAR(34))</f>
        <v>"poverty alleviation" OR "food price" OR "agricultural development"</v>
      </c>
      <c r="C6" t="str">
        <f>CONCATENATE(CHAR(34),C4,CHAR(34)," OR ",C3," OR ",C2,)</f>
        <v>"poverty determinant" OR ("food security" AND sustainab*) OR ("agricultural production" AND sustainab*)</v>
      </c>
      <c r="D6" t="str">
        <f>CONCATENATE(CHAR(34),D4,CHAR(34)," OR ",D3," OR ",CHAR(34),D2,CHAR(34))</f>
        <v>"poverty line" OR (hunger AND sustainab*) OR "child labor"</v>
      </c>
      <c r="E6" t="str">
        <f t="shared" ref="E6:H6" si="0">CONCATENATE(CHAR(34),E4,CHAR(34)," OR ",CHAR(34),E3,CHAR(34)," OR ",CHAR(34),E2,CHAR(34))</f>
        <v>"poverty reduction" OR "income growth" OR "child mortality"</v>
      </c>
      <c r="F6" t="str">
        <f>CONCATENATE(F4," OR ",CHAR(34),F3,CHAR(34)," OR ",CHAR(34),F2,CHAR(34))</f>
        <v>("reform program*" AND sustainab*) OR "income inequality" OR "children’s health"</v>
      </c>
      <c r="G6" t="str">
        <f>CONCATENATE(G4," OR ",CHAR(34),G3,CHAR(34)," OR ",CHAR(34),G2,CHAR(34))</f>
        <v>("rural development" AND sustainab*) OR "income shock" OR "development aid"</v>
      </c>
      <c r="H6" t="str">
        <f t="shared" si="0"/>
        <v>"rural finance" OR "land ownership" OR "distributional effect"</v>
      </c>
      <c r="I6" t="str">
        <f>CONCATENATE(CHAR(34),I4,CHAR(34)," OR ",CHAR(34),I3,CHAR(34)," OR ",I2)</f>
        <v>"rural poverty" OR "land reform" OR ("educational attainment" AND sustainab*)</v>
      </c>
      <c r="J6" t="str">
        <f>CONCATENATE(J4," OR ",CHAR(34),J3,CHAR(34)," OR ",CHAR(34),J2,CHAR(34))</f>
        <v>("safety net" AND sustainab*) OR "land right" OR "endowment"</v>
      </c>
      <c r="K6" t="str">
        <f>CONCATENATE(CHAR(34),K4,CHAR(34)," OR ",CHAR(34),K3,CHAR(34)," OR ",K2,)</f>
        <v>"small farmer" OR "land tenure" OR (food AND aid)</v>
      </c>
      <c r="L6" t="str">
        <f>CONCATENATE(CHAR(34),L4,CHAR(34)," OR ",CHAR(34),L3,CHAR(34)," OR ",L2)</f>
        <v>"smallholder" OR "malnutrition" OR ("food policy" AND sustainab*)</v>
      </c>
    </row>
    <row r="7" spans="1:13" x14ac:dyDescent="0.25">
      <c r="A7" t="s">
        <v>159</v>
      </c>
    </row>
    <row r="9" spans="1:13" s="5" customFormat="1" x14ac:dyDescent="0.25">
      <c r="A9" s="4" t="s">
        <v>27</v>
      </c>
      <c r="B9" s="5" t="s">
        <v>28</v>
      </c>
      <c r="C9" s="5" t="s">
        <v>29</v>
      </c>
      <c r="D9" s="5" t="s">
        <v>30</v>
      </c>
      <c r="E9" s="5" t="s">
        <v>2</v>
      </c>
      <c r="F9" s="5" t="s">
        <v>31</v>
      </c>
      <c r="G9" s="5" t="s">
        <v>32</v>
      </c>
      <c r="H9" s="5" t="s">
        <v>33</v>
      </c>
      <c r="I9" s="5" t="s">
        <v>34</v>
      </c>
      <c r="J9" s="5" t="s">
        <v>35</v>
      </c>
      <c r="K9" s="5" t="s">
        <v>36</v>
      </c>
      <c r="L9" s="5" t="s">
        <v>37</v>
      </c>
      <c r="M9" s="5" t="s">
        <v>38</v>
      </c>
    </row>
    <row r="10" spans="1:13" x14ac:dyDescent="0.25">
      <c r="B10" t="s">
        <v>39</v>
      </c>
      <c r="C10" t="s">
        <v>40</v>
      </c>
      <c r="D10" t="s">
        <v>41</v>
      </c>
      <c r="E10" t="s">
        <v>42</v>
      </c>
      <c r="F10" t="s">
        <v>43</v>
      </c>
      <c r="G10" t="s">
        <v>44</v>
      </c>
      <c r="H10" t="s">
        <v>45</v>
      </c>
      <c r="I10" t="s">
        <v>46</v>
      </c>
      <c r="J10" t="s">
        <v>47</v>
      </c>
      <c r="K10" t="s">
        <v>48</v>
      </c>
      <c r="L10" t="s">
        <v>49</v>
      </c>
      <c r="M10" t="s">
        <v>50</v>
      </c>
    </row>
    <row r="11" spans="1:13" x14ac:dyDescent="0.25">
      <c r="B11" t="s">
        <v>60</v>
      </c>
      <c r="C11" t="s">
        <v>51</v>
      </c>
      <c r="D11" t="s">
        <v>52</v>
      </c>
      <c r="E11" t="s">
        <v>53</v>
      </c>
      <c r="F11" t="s">
        <v>54</v>
      </c>
      <c r="G11" t="s">
        <v>55</v>
      </c>
      <c r="H11" t="s">
        <v>56</v>
      </c>
      <c r="I11" t="s">
        <v>57</v>
      </c>
      <c r="J11" t="s">
        <v>58</v>
      </c>
      <c r="K11" t="s">
        <v>59</v>
      </c>
    </row>
    <row r="13" spans="1:13" x14ac:dyDescent="0.25">
      <c r="A13" t="str">
        <f>CONCATENATE(B13," OR ",C13," OR ",D13," OR ",E13," OR ",F13," OR ",G13," OR ",H13," OR ",I13," OR ",J13," OR ",K13," OR ",L13," OR ",M13)</f>
        <v>"tobacco use" OR "intersex" OR "AIDS" OR "traffic accident" OR "lesbian" OR "cancer" OR "transgender" OR "malaria" OR "cardiovascular disease" OR "tropical disease" OR "maternal mortality" OR "child mortality" OR "tuberculosis" OR "mental health" OR "chronic respiratory disease" OR "unplanned pregnancy" OR "neonatal mortality" OR "diabetes" OR "vaccine" OR "planned abortion" OR "drug abuse" OR (victim AND crime) OR "post natal depression" OR "health finance" OR "violence" OR "premature mortality" OR "health risk" OR "water-borne disease" OR "reproductive health" OR "hepatitis" OR "sexually transmitted disease" OR "HIV Infection" OR "spontaneous abortion" OR "household accident"</v>
      </c>
      <c r="B13" t="str">
        <f>CONCATENATE(CHAR(34),B11,CHAR(34)," OR ",CHAR(34),B10,CHAR(34)," OR ",CHAR(34),B9,CHAR(34))</f>
        <v>"tobacco use" OR "intersex" OR "AIDS"</v>
      </c>
      <c r="C13" t="str">
        <f t="shared" ref="C13:K13" si="1">CONCATENATE(CHAR(34),C11,CHAR(34)," OR ",CHAR(34),C10,CHAR(34)," OR ",CHAR(34),C9,CHAR(34))</f>
        <v>"traffic accident" OR "lesbian" OR "cancer"</v>
      </c>
      <c r="D13" t="str">
        <f t="shared" si="1"/>
        <v>"transgender" OR "malaria" OR "cardiovascular disease"</v>
      </c>
      <c r="E13" t="str">
        <f t="shared" si="1"/>
        <v>"tropical disease" OR "maternal mortality" OR "child mortality"</v>
      </c>
      <c r="F13" t="str">
        <f t="shared" si="1"/>
        <v>"tuberculosis" OR "mental health" OR "chronic respiratory disease"</v>
      </c>
      <c r="G13" t="str">
        <f t="shared" si="1"/>
        <v>"unplanned pregnancy" OR "neonatal mortality" OR "diabetes"</v>
      </c>
      <c r="H13" t="str">
        <f t="shared" si="1"/>
        <v>"vaccine" OR "planned abortion" OR "drug abuse"</v>
      </c>
      <c r="I13" t="str">
        <f>CONCATENATE(I11," OR ",CHAR(34),I10,CHAR(34)," OR ",CHAR(34),I9,CHAR(34))</f>
        <v>(victim AND crime) OR "post natal depression" OR "health finance"</v>
      </c>
      <c r="J13" t="str">
        <f t="shared" si="1"/>
        <v>"violence" OR "premature mortality" OR "health risk"</v>
      </c>
      <c r="K13" t="str">
        <f t="shared" si="1"/>
        <v>"water-borne disease" OR "reproductive health" OR "hepatitis"</v>
      </c>
      <c r="L13" t="str">
        <f>CONCATENATE(CHAR(34),L10,CHAR(34)," OR ",CHAR(34),L9,CHAR(34))</f>
        <v>"sexually transmitted disease" OR "HIV Infection"</v>
      </c>
      <c r="M13" t="str">
        <f>CONCATENATE(CHAR(34),M10,CHAR(34)," OR ",CHAR(34),M9,CHAR(34))</f>
        <v>"spontaneous abortion" OR "household accident"</v>
      </c>
    </row>
    <row r="14" spans="1:13" x14ac:dyDescent="0.25">
      <c r="A14" t="s">
        <v>61</v>
      </c>
    </row>
    <row r="15" spans="1:13" x14ac:dyDescent="0.25">
      <c r="A15" t="s">
        <v>158</v>
      </c>
    </row>
    <row r="17" spans="1:31" x14ac:dyDescent="0.25">
      <c r="B17" t="s">
        <v>1</v>
      </c>
      <c r="C17" t="s">
        <v>62</v>
      </c>
      <c r="D17" t="s">
        <v>63</v>
      </c>
      <c r="E17" t="s">
        <v>64</v>
      </c>
      <c r="F17" t="s">
        <v>65</v>
      </c>
      <c r="G17" t="s">
        <v>66</v>
      </c>
      <c r="H17" t="s">
        <v>67</v>
      </c>
      <c r="I17" t="s">
        <v>68</v>
      </c>
      <c r="J17" t="s">
        <v>69</v>
      </c>
    </row>
    <row r="18" spans="1:31" x14ac:dyDescent="0.25">
      <c r="A18" t="s">
        <v>85</v>
      </c>
      <c r="B18" t="s">
        <v>70</v>
      </c>
      <c r="C18" t="s">
        <v>71</v>
      </c>
      <c r="D18" t="s">
        <v>72</v>
      </c>
      <c r="E18" t="s">
        <v>73</v>
      </c>
      <c r="F18" t="s">
        <v>74</v>
      </c>
      <c r="G18" t="s">
        <v>75</v>
      </c>
      <c r="H18" t="s">
        <v>76</v>
      </c>
      <c r="I18" t="s">
        <v>77</v>
      </c>
      <c r="J18" t="s">
        <v>78</v>
      </c>
    </row>
    <row r="19" spans="1:31" x14ac:dyDescent="0.25">
      <c r="B19" t="s">
        <v>79</v>
      </c>
      <c r="C19" t="s">
        <v>169</v>
      </c>
      <c r="D19" t="s">
        <v>80</v>
      </c>
      <c r="E19" t="s">
        <v>81</v>
      </c>
      <c r="F19" t="s">
        <v>82</v>
      </c>
      <c r="G19" t="s">
        <v>83</v>
      </c>
      <c r="H19" t="s">
        <v>84</v>
      </c>
    </row>
    <row r="20" spans="1:31" x14ac:dyDescent="0.25">
      <c r="A20" t="str">
        <f>CONCATENATE(B20," OR ",C20," OR ",D20," OR ",E20," OR ",F20," OR ",G20," OR ",H20," OR ",I20," OR ",J20)</f>
        <v>"PROGRESA" OR "female labor force participation" OR "child labor" OR ("reproductive technology" AND access) OR "gender disparity" OR "child schooling" OR "school attendance" OR "gender gap" OR "demand for schooling" OR "school enrollment" OR "gender identity" OR "domestic violence" OR "unpaid work" OR "gender inequality" OR "early marriage" OR "wage differential" OR "gender wage gap" OR "employment equity" OR "women's employment" OR "intra-household allocation" OR (empowerment AND women) OR "occupational segregation" OR "family planning" OR "parental education" OR "female education"</v>
      </c>
      <c r="B20" t="str">
        <f>CONCATENATE(CHAR(34),B19,CHAR(34)," OR ",CHAR(34),B18,CHAR(34)," OR ",CHAR(34),B17,CHAR(34))</f>
        <v>"PROGRESA" OR "female labor force participation" OR "child labor"</v>
      </c>
      <c r="C20" t="str">
        <f>CONCATENATE(C19," OR ",CHAR(34),C18,CHAR(34)," OR ",CHAR(34),C17,CHAR(34))</f>
        <v>("reproductive technology" AND access) OR "gender disparity" OR "child schooling"</v>
      </c>
      <c r="D20" t="str">
        <f t="shared" ref="D20:G20" si="2">CONCATENATE(CHAR(34),D19,CHAR(34)," OR ",CHAR(34),D18,CHAR(34)," OR ",CHAR(34),D17,CHAR(34))</f>
        <v>"school attendance" OR "gender gap" OR "demand for schooling"</v>
      </c>
      <c r="E20" t="str">
        <f t="shared" si="2"/>
        <v>"school enrollment" OR "gender identity" OR "domestic violence"</v>
      </c>
      <c r="F20" t="str">
        <f t="shared" si="2"/>
        <v>"unpaid work" OR "gender inequality" OR "early marriage"</v>
      </c>
      <c r="G20" t="str">
        <f t="shared" si="2"/>
        <v>"wage differential" OR "gender wage gap" OR "employment equity"</v>
      </c>
      <c r="H20" t="str">
        <f>CONCATENATE(CHAR(34),H19,CHAR(34)," OR ",CHAR(34),H18,CHAR(34)," OR ",H17)</f>
        <v>"women's employment" OR "intra-household allocation" OR (empowerment AND women)</v>
      </c>
      <c r="I20" t="str">
        <f>CONCATENATE(CHAR(34),I18,CHAR(34)," OR ",CHAR(34),I17,CHAR(34))</f>
        <v>"occupational segregation" OR "family planning"</v>
      </c>
      <c r="J20" t="str">
        <f>CONCATENATE(CHAR(34),J18,CHAR(34)," OR ",CHAR(34),J17,CHAR(34))</f>
        <v>"parental education" OR "female education"</v>
      </c>
    </row>
    <row r="22" spans="1:31" s="5" customFormat="1" x14ac:dyDescent="0.25">
      <c r="A22" s="4" t="s">
        <v>86</v>
      </c>
      <c r="B22" s="5" t="s">
        <v>171</v>
      </c>
      <c r="C22" s="5" t="s">
        <v>173</v>
      </c>
      <c r="D22" s="5" t="s">
        <v>177</v>
      </c>
      <c r="E22" s="5" t="s">
        <v>87</v>
      </c>
      <c r="F22" s="5" t="s">
        <v>180</v>
      </c>
      <c r="G22" s="5" t="s">
        <v>88</v>
      </c>
      <c r="H22" s="5" t="s">
        <v>184</v>
      </c>
      <c r="I22" s="5" t="s">
        <v>185</v>
      </c>
      <c r="J22" s="5" t="s">
        <v>188</v>
      </c>
      <c r="K22" s="5" t="s">
        <v>191</v>
      </c>
      <c r="L22" s="5" t="s">
        <v>194</v>
      </c>
      <c r="M22" s="5" t="s">
        <v>197</v>
      </c>
      <c r="N22" s="5" t="s">
        <v>200</v>
      </c>
      <c r="O22" s="5" t="s">
        <v>203</v>
      </c>
      <c r="P22" s="5" t="s">
        <v>206</v>
      </c>
      <c r="Q22" s="5" t="s">
        <v>209</v>
      </c>
      <c r="R22" s="5" t="s">
        <v>211</v>
      </c>
      <c r="S22" s="5" t="s">
        <v>213</v>
      </c>
      <c r="T22" s="5" t="s">
        <v>216</v>
      </c>
      <c r="U22" s="5" t="s">
        <v>89</v>
      </c>
      <c r="V22" s="5" t="s">
        <v>221</v>
      </c>
      <c r="W22" s="5" t="s">
        <v>224</v>
      </c>
      <c r="X22" s="5" t="s">
        <v>227</v>
      </c>
      <c r="Y22" s="5" t="s">
        <v>230</v>
      </c>
    </row>
    <row r="23" spans="1:31" x14ac:dyDescent="0.25">
      <c r="B23" t="s">
        <v>170</v>
      </c>
      <c r="C23" t="s">
        <v>174</v>
      </c>
      <c r="D23" t="s">
        <v>90</v>
      </c>
      <c r="E23" t="s">
        <v>178</v>
      </c>
      <c r="F23" t="s">
        <v>179</v>
      </c>
      <c r="G23" t="s">
        <v>181</v>
      </c>
      <c r="H23" t="s">
        <v>183</v>
      </c>
      <c r="I23" t="s">
        <v>186</v>
      </c>
      <c r="J23" t="s">
        <v>189</v>
      </c>
      <c r="K23" t="s">
        <v>192</v>
      </c>
      <c r="L23" t="s">
        <v>195</v>
      </c>
      <c r="M23" t="s">
        <v>198</v>
      </c>
      <c r="N23" t="s">
        <v>201</v>
      </c>
      <c r="O23" t="s">
        <v>204</v>
      </c>
      <c r="P23" t="s">
        <v>207</v>
      </c>
      <c r="Q23" t="s">
        <v>91</v>
      </c>
      <c r="R23" t="s">
        <v>92</v>
      </c>
      <c r="S23" t="s">
        <v>214</v>
      </c>
      <c r="T23" t="s">
        <v>217</v>
      </c>
      <c r="U23" t="s">
        <v>219</v>
      </c>
      <c r="V23" t="s">
        <v>222</v>
      </c>
      <c r="W23" t="s">
        <v>225</v>
      </c>
      <c r="X23" t="s">
        <v>228</v>
      </c>
      <c r="Y23" t="s">
        <v>231</v>
      </c>
      <c r="Z23" t="s">
        <v>233</v>
      </c>
      <c r="AA23" t="s">
        <v>236</v>
      </c>
    </row>
    <row r="24" spans="1:31" x14ac:dyDescent="0.25">
      <c r="B24" t="s">
        <v>172</v>
      </c>
      <c r="C24" t="s">
        <v>175</v>
      </c>
      <c r="D24" t="s">
        <v>176</v>
      </c>
      <c r="E24" t="s">
        <v>93</v>
      </c>
      <c r="F24" t="s">
        <v>94</v>
      </c>
      <c r="G24" t="s">
        <v>95</v>
      </c>
      <c r="H24" t="s">
        <v>182</v>
      </c>
      <c r="I24" t="s">
        <v>187</v>
      </c>
      <c r="J24" t="s">
        <v>190</v>
      </c>
      <c r="K24" t="s">
        <v>193</v>
      </c>
      <c r="L24" t="s">
        <v>196</v>
      </c>
      <c r="M24" t="s">
        <v>199</v>
      </c>
      <c r="N24" t="s">
        <v>202</v>
      </c>
      <c r="O24" t="s">
        <v>205</v>
      </c>
      <c r="P24" t="s">
        <v>208</v>
      </c>
      <c r="Q24" t="s">
        <v>210</v>
      </c>
      <c r="R24" t="s">
        <v>212</v>
      </c>
      <c r="S24" t="s">
        <v>215</v>
      </c>
      <c r="T24" t="s">
        <v>218</v>
      </c>
      <c r="U24" t="s">
        <v>220</v>
      </c>
      <c r="V24" t="s">
        <v>223</v>
      </c>
      <c r="W24" t="s">
        <v>226</v>
      </c>
      <c r="X24" t="s">
        <v>229</v>
      </c>
      <c r="Y24" t="s">
        <v>232</v>
      </c>
      <c r="Z24" t="s">
        <v>234</v>
      </c>
      <c r="AA24" t="s">
        <v>235</v>
      </c>
      <c r="AB24" t="s">
        <v>237</v>
      </c>
      <c r="AC24" t="s">
        <v>238</v>
      </c>
      <c r="AD24" t="s">
        <v>239</v>
      </c>
      <c r="AE24" t="s">
        <v>240</v>
      </c>
    </row>
    <row r="26" spans="1:31" x14ac:dyDescent="0.25">
      <c r="A26" t="str">
        <f>CONCATENATE(B26," OR ",C26," OR ",D26," OR ",E26," OR ",F26," OR ",G26," OR ",H26," OR ",I26," OR ",J26," OR ",K26," OR ",L26," OR ",M26," OR ",N26," OR ",O26," OR ",P26," OR ",Q26," OR ",R26," OR ",S26," OR ",T26," OR ",U26," OR ",V26," OR ",W26," OR ",X26," OR ",Y26," OR ",Z26," OR ",AA26," OR ",AB26)</f>
        <v>"resource footprint" OR ("industrial development" AND sustainab*) OR "2000 Watt society" OR ("road transport" AND sustainab*) OR "industrial growth" OR ("air pollution" AND (transportation OR city OR cities)) OR "rural drinking water supply" OR (industrialization AND (sustainab* OR development)) OR ("atmospheric pollution" AND (transportation OR city OR cities)) OR (safety AND (transportation OR road AND sustainab*)) OR ("informal employment" AND (sustainab* OR development)) OR (cities AND gentrification OR (city AND gentrification)) OR (sanitation AND (sustainab* OR development)) OR "informal sector" OR "clean city" OR (sewer AND sustainab*) OR ("infrastructural development" AND sustainab*) OR (congestion AND (transportation OR city OR cities AND sustainab*)) OR (smart AND "micro grid") OR ("infrastructure investment*" AND sustainab*) OR "criteria pollutant" OR "smart village" OR "integrated water management" OR "decentralized energy supply" OR ("social justice" AND sustainab*) OR ("labor market institution" AND (sustainab* OR development)) OR "decentralized water supply" OR "solid waste segregation" OR ("land use" AND sustainab*) OR ("drinking water" AND (sustainab*)) OR "structural equity" OR ("life cycle analysis" AND "sustainability production") OR "economic geography" OR "sustainability index" OR "livable cities" OR "livable city" OR ("employment protection" AND (sustainab* OR development)) OR "sustainable cities" OR "sustainable city" OR "low carbon economy" OR ("energy conservation" AND "urban area") OR (technology AND "resilient cities") OR "medium and small entrepreneur" OR "energy consumption per capita" OR (technology AND "resilient city") OR "metropolitan planning organization" OR "energy efficiency" AND sustainab* OR ("transport cost" AND sustainab*) OR (microenterprise AND (sustainab* OR development)) OR "energy footprint" OR ("transportation cost" AND sustainab*) OR (microfinance AND sustainab*) OR ("energy security" AND sustainab*) OR (urban AND "water security") OR ("middle income group" AND sustainab*) OR "energy subsidy" OR "urban drinking water supply" OR "mobile source pollutant" OR "environmental justice" OR "urban energy management" OR "percent GDP to research" OR (finance AND sustainab*) OR "urban food security" OR ("public health" AND "resilient cities") OR ("global warming" AND (transportation OR city OR cities)) OR ("urban growth" AND sustainab*) OR ("public health" AND "resilient city") OR ("greenhouse gas" AND (transportation OR city OR cities)) OR ("urban planning" AND sustainab*) OR ("public infrastructure" AND maintenance) OR "hazardous waste" OR "urban waste management" OR ("public infrastructure" AND sustainab*) OR "inclusive growth" OR "urban water management" OR "resilient cities" OR "resilient city" OR ("waste water treatment" AND sustain*) OR "resilient infrastructure" OR ("water conservation" AND "urban area*")</v>
      </c>
      <c r="B26" t="str">
        <f>CONCATENATE(B24," OR ",B23," OR ",B22)</f>
        <v>"resource footprint" OR ("industrial development" AND sustainab*) OR "2000 Watt society"</v>
      </c>
      <c r="C26" t="str">
        <f t="shared" ref="C26:Q26" si="3">CONCATENATE(C24," OR ",C23," OR ",C22)</f>
        <v>("road transport" AND sustainab*) OR "industrial growth" OR ("air pollution" AND (transportation OR city OR cities))</v>
      </c>
      <c r="D26" t="str">
        <f t="shared" si="3"/>
        <v>"rural drinking water supply" OR (industrialization AND (sustainab* OR development)) OR ("atmospheric pollution" AND (transportation OR city OR cities))</v>
      </c>
      <c r="E26" t="str">
        <f t="shared" si="3"/>
        <v>(safety AND (transportation OR road AND sustainab*)) OR ("informal employment" AND (sustainab* OR development)) OR (cities AND gentrification OR (city AND gentrification))</v>
      </c>
      <c r="F26" t="str">
        <f t="shared" si="3"/>
        <v>(sanitation AND (sustainab* OR development)) OR "informal sector" OR "clean city"</v>
      </c>
      <c r="G26" t="str">
        <f t="shared" si="3"/>
        <v>(sewer AND sustainab*) OR ("infrastructural development" AND sustainab*) OR (congestion AND (transportation OR city OR cities AND sustainab*))</v>
      </c>
      <c r="H26" t="str">
        <f t="shared" si="3"/>
        <v>(smart AND "micro grid") OR ("infrastructure investment*" AND sustainab*) OR "criteria pollutant"</v>
      </c>
      <c r="I26" t="str">
        <f t="shared" si="3"/>
        <v>"smart village" OR "integrated water management" OR "decentralized energy supply"</v>
      </c>
      <c r="J26" t="str">
        <f t="shared" si="3"/>
        <v>("social justice" AND sustainab*) OR ("labor market institution" AND (sustainab* OR development)) OR "decentralized water supply"</v>
      </c>
      <c r="K26" t="str">
        <f t="shared" si="3"/>
        <v>"solid waste segregation" OR ("land use" AND sustainab*) OR ("drinking water" AND (sustainab*))</v>
      </c>
      <c r="L26" t="str">
        <f t="shared" si="3"/>
        <v>"structural equity" OR ("life cycle analysis" AND "sustainability production") OR "economic geography"</v>
      </c>
      <c r="M26" t="str">
        <f t="shared" si="3"/>
        <v>"sustainability index" OR "livable cities" OR "livable city" OR ("employment protection" AND (sustainab* OR development))</v>
      </c>
      <c r="N26" t="str">
        <f t="shared" si="3"/>
        <v>"sustainable cities" OR "sustainable city" OR "low carbon economy" OR ("energy conservation" AND "urban area")</v>
      </c>
      <c r="O26" t="str">
        <f t="shared" si="3"/>
        <v>(technology AND "resilient cities") OR "medium and small entrepreneur" OR "energy consumption per capita"</v>
      </c>
      <c r="P26" t="str">
        <f t="shared" si="3"/>
        <v>(technology AND "resilient city") OR "metropolitan planning organization" OR "energy efficiency" AND sustainab*</v>
      </c>
      <c r="Q26" t="str">
        <f t="shared" si="3"/>
        <v>("transport cost" AND sustainab*) OR (microenterprise AND (sustainab* OR development)) OR "energy footprint"</v>
      </c>
      <c r="R26" t="str">
        <f t="shared" ref="R26" si="4">CONCATENATE(R24," OR ",R23," OR ",R22)</f>
        <v>("transportation cost" AND sustainab*) OR (microfinance AND sustainab*) OR ("energy security" AND sustainab*)</v>
      </c>
      <c r="S26" t="str">
        <f t="shared" ref="S26" si="5">CONCATENATE(S24," OR ",S23," OR ",S22)</f>
        <v>(urban AND "water security") OR ("middle income group" AND sustainab*) OR "energy subsidy"</v>
      </c>
      <c r="T26" t="str">
        <f t="shared" ref="T26" si="6">CONCATENATE(T24," OR ",T23," OR ",T22)</f>
        <v>"urban drinking water supply" OR "mobile source pollutant" OR "environmental justice"</v>
      </c>
      <c r="U26" t="str">
        <f t="shared" ref="U26" si="7">CONCATENATE(U24," OR ",U23," OR ",U22)</f>
        <v>"urban energy management" OR "percent GDP to research" OR (finance AND sustainab*)</v>
      </c>
      <c r="V26" t="str">
        <f t="shared" ref="V26" si="8">CONCATENATE(V24," OR ",V23," OR ",V22)</f>
        <v>"urban food security" OR ("public health" AND "resilient cities") OR ("global warming" AND (transportation OR city OR cities))</v>
      </c>
      <c r="W26" t="str">
        <f t="shared" ref="W26" si="9">CONCATENATE(W24," OR ",W23," OR ",W22)</f>
        <v>("urban growth" AND sustainab*) OR ("public health" AND "resilient city") OR ("greenhouse gas" AND (transportation OR city OR cities))</v>
      </c>
      <c r="X26" t="str">
        <f t="shared" ref="X26" si="10">CONCATENATE(X24," OR ",X23," OR ",X22)</f>
        <v>("urban planning" AND sustainab*) OR ("public infrastructure" AND maintenance) OR "hazardous waste"</v>
      </c>
      <c r="Y26" t="str">
        <f t="shared" ref="Y26" si="11">CONCATENATE(Y24," OR ",Y23," OR ",Y22)</f>
        <v>"urban waste management" OR ("public infrastructure" AND sustainab*) OR "inclusive growth"</v>
      </c>
      <c r="Z26" t="str">
        <f>CONCATENATE(Z24," OR ",Z23,)</f>
        <v>"urban water management" OR "resilient cities" OR "resilient city"</v>
      </c>
      <c r="AA26" t="str">
        <f>CONCATENATE(AA24," OR ",AA23,)</f>
        <v>("waste water treatment" AND sustain*) OR "resilient infrastructure"</v>
      </c>
      <c r="AB26" t="str">
        <f>CONCATENATE(AB24)</f>
        <v>("water conservation" AND "urban area*")</v>
      </c>
    </row>
    <row r="28" spans="1:31" s="5" customFormat="1" x14ac:dyDescent="0.25">
      <c r="A28" s="4" t="s">
        <v>111</v>
      </c>
      <c r="B28" s="5" t="s">
        <v>97</v>
      </c>
      <c r="C28" s="5" t="s">
        <v>244</v>
      </c>
      <c r="D28" s="5" t="s">
        <v>98</v>
      </c>
      <c r="E28" s="5" t="s">
        <v>99</v>
      </c>
      <c r="F28" s="5" t="s">
        <v>246</v>
      </c>
      <c r="G28" s="5" t="s">
        <v>250</v>
      </c>
      <c r="H28" s="5" t="s">
        <v>251</v>
      </c>
      <c r="I28" s="5" t="s">
        <v>254</v>
      </c>
      <c r="J28" s="5" t="s">
        <v>100</v>
      </c>
      <c r="K28" s="5" t="s">
        <v>101</v>
      </c>
      <c r="L28" s="5" t="s">
        <v>260</v>
      </c>
      <c r="M28" s="5" t="s">
        <v>263</v>
      </c>
      <c r="N28" s="5" t="s">
        <v>266</v>
      </c>
      <c r="O28" s="5" t="s">
        <v>269</v>
      </c>
      <c r="P28" s="5" t="s">
        <v>271</v>
      </c>
      <c r="Q28" s="5" t="s">
        <v>274</v>
      </c>
      <c r="R28" s="5" t="s">
        <v>277</v>
      </c>
      <c r="S28" s="5" t="s">
        <v>280</v>
      </c>
      <c r="T28" s="5" t="s">
        <v>283</v>
      </c>
      <c r="U28" s="5" t="s">
        <v>286</v>
      </c>
      <c r="V28" s="5" t="s">
        <v>289</v>
      </c>
      <c r="W28" s="5" t="s">
        <v>292</v>
      </c>
      <c r="X28" s="5" t="s">
        <v>295</v>
      </c>
      <c r="Y28" s="5" t="s">
        <v>298</v>
      </c>
      <c r="Z28" s="5" t="s">
        <v>301</v>
      </c>
      <c r="AA28" s="5" t="s">
        <v>304</v>
      </c>
      <c r="AB28" s="5" t="s">
        <v>307</v>
      </c>
      <c r="AC28" s="5" t="s">
        <v>310</v>
      </c>
      <c r="AD28" s="5" t="s">
        <v>313</v>
      </c>
      <c r="AE28" s="5" t="s">
        <v>315</v>
      </c>
    </row>
    <row r="29" spans="1:31" x14ac:dyDescent="0.25">
      <c r="B29" t="s">
        <v>242</v>
      </c>
      <c r="C29" t="s">
        <v>243</v>
      </c>
      <c r="D29" t="s">
        <v>102</v>
      </c>
      <c r="E29" t="s">
        <v>103</v>
      </c>
      <c r="F29" t="s">
        <v>104</v>
      </c>
      <c r="G29" t="s">
        <v>249</v>
      </c>
      <c r="H29" t="s">
        <v>252</v>
      </c>
      <c r="I29" t="s">
        <v>255</v>
      </c>
      <c r="J29" t="s">
        <v>257</v>
      </c>
      <c r="K29" t="s">
        <v>259</v>
      </c>
      <c r="L29" t="s">
        <v>261</v>
      </c>
      <c r="M29" t="s">
        <v>264</v>
      </c>
      <c r="N29" t="s">
        <v>267</v>
      </c>
      <c r="O29" t="s">
        <v>270</v>
      </c>
      <c r="P29" t="s">
        <v>272</v>
      </c>
      <c r="Q29" t="s">
        <v>275</v>
      </c>
      <c r="R29" t="s">
        <v>278</v>
      </c>
      <c r="S29" t="s">
        <v>281</v>
      </c>
      <c r="T29" t="s">
        <v>284</v>
      </c>
      <c r="U29" t="s">
        <v>287</v>
      </c>
      <c r="V29" t="s">
        <v>290</v>
      </c>
      <c r="W29" t="s">
        <v>293</v>
      </c>
      <c r="X29" t="s">
        <v>296</v>
      </c>
      <c r="Y29" t="s">
        <v>299</v>
      </c>
      <c r="Z29" t="s">
        <v>302</v>
      </c>
      <c r="AA29" t="s">
        <v>305</v>
      </c>
      <c r="AB29" t="s">
        <v>308</v>
      </c>
      <c r="AC29" t="s">
        <v>105</v>
      </c>
      <c r="AD29" t="s">
        <v>314</v>
      </c>
      <c r="AE29" t="s">
        <v>106</v>
      </c>
    </row>
    <row r="30" spans="1:31" x14ac:dyDescent="0.25">
      <c r="B30" t="s">
        <v>107</v>
      </c>
      <c r="C30" t="s">
        <v>108</v>
      </c>
      <c r="D30" t="s">
        <v>325</v>
      </c>
      <c r="E30" t="s">
        <v>245</v>
      </c>
      <c r="F30" t="s">
        <v>247</v>
      </c>
      <c r="G30" t="s">
        <v>248</v>
      </c>
      <c r="H30" t="s">
        <v>253</v>
      </c>
      <c r="I30" t="s">
        <v>256</v>
      </c>
      <c r="J30" t="s">
        <v>258</v>
      </c>
      <c r="K30" t="s">
        <v>109</v>
      </c>
      <c r="L30" t="s">
        <v>262</v>
      </c>
      <c r="M30" t="s">
        <v>265</v>
      </c>
      <c r="N30" t="s">
        <v>268</v>
      </c>
      <c r="O30" t="s">
        <v>110</v>
      </c>
      <c r="P30" t="s">
        <v>273</v>
      </c>
      <c r="Q30" t="s">
        <v>276</v>
      </c>
      <c r="R30" t="s">
        <v>279</v>
      </c>
      <c r="S30" t="s">
        <v>282</v>
      </c>
      <c r="T30" t="s">
        <v>285</v>
      </c>
      <c r="U30" t="s">
        <v>288</v>
      </c>
      <c r="V30" t="s">
        <v>291</v>
      </c>
      <c r="W30" t="s">
        <v>294</v>
      </c>
      <c r="X30" t="s">
        <v>297</v>
      </c>
      <c r="Y30" t="s">
        <v>300</v>
      </c>
      <c r="Z30" t="s">
        <v>303</v>
      </c>
      <c r="AA30" t="s">
        <v>306</v>
      </c>
      <c r="AB30" t="s">
        <v>309</v>
      </c>
      <c r="AC30" t="s">
        <v>311</v>
      </c>
      <c r="AD30" t="s">
        <v>312</v>
      </c>
    </row>
    <row r="32" spans="1:31" x14ac:dyDescent="0.25">
      <c r="A32" t="str">
        <f>CONCATENATE(B32," OR ",C32," OR ",D32," OR ",E32," OR ",F32," OR ",G32," OR ",H32," OR ",I32," OR ",J32," OR ",K32," OR ",L32," OR ",M32," OR ",N32," OR ",O32," OR ",P32," OR ",Q32," OR ",R32," OR ",S32," OR ",T32," OR ",U32," OR ",V32," OR ",W32," OR ",X32," OR ",Y32," OR ",Z32," OR ",AA32," OR ",AB32," OR ",AC32," OR ",AD32," OR ",AE32)</f>
        <v>(megacities AND climate) OR "climate tipping point" OR (adaptation AND climate) OR (megacity AND climate) OR "climate variation" OR ("adaptive management" AND climate) OR (mitigation AND climate) OR (conservation AND climate) OR AFOLU OR ("mitigation pathway" AND climate) OR deforestation OR Anthropocene OR "nitrogen cycle" OR desertification OR "aquatic ecology" OR "North Atlantic Oscillation" OR "Earth System Model" OR "atmosphere-ocean coupling" OR "ocean acidification" OR "ecological resilience" OR "atmospheric general circulation model" OR "ocean ecology" OR "ecosystem service" OR "biochemical cycle" OR "ocean temperature" OR "El Nino-Southern Oscillation" OR (biodiversity AND climate) OR Paleoclimate OR "emission reduction" OR (bioeconomy AND climate) OR "radiative forcing" OR "emissions trading" OR ("biological production" AND climate) OR "rain forest loss" OR "energy transformation" OR "carbon capture" OR "rain forest restoration" OR "energy transition" OR "carbon capture and storage" OR reforestation OR ("extreme event" AND climate) OR "carbon cycle" OR "regional climate" OR ("financing adaptation" AND climate) OR "carbon emission" OR "sea ice" OR ("food chain composition" AND climate) OR "carbon tax" OR "sea level pressure" OR "glacier dynamics" OR "carbon trading" OR "sea level rise" OR "glacier mass balance" OR "clean development mechanism" OR "submarine geophysics" OR "glacier retreat" OR "climate change adaptation" OR ("sustainable consumption" AND climate) OR "Global Circulation Model" OR "climate effect" OR "sustainable fishery" OR "global climate" OR "climate feedback" OR ("sustainable food production" AND climate) OR "global warming" OR "climate forcing" OR "terrestrial ecosystem" OR "greenhouse effect" OR "climate impact" OR "thermal expansion" OR "greenhouse gas" OR "climate mitigation" OR "UNFCCC mechanism" OR "greenhouse gases" OR "climate model" OR "United Nations Framework Convention on Climate Change" OR "ice-ocean interaction" OR "climate modelling" OR "urban climate" OR "Intergovernmental Panel on Climate Change" OR "climate policy" OR "vulnerability to climate change" OR (island AND climate) OR "climate prediction" OR "weather extreme" OR ("land use change" AND climate) OR "climate service" OR LULUCF OR "climate signal"</v>
      </c>
      <c r="B32" t="str">
        <f>CONCATENATE(B30," OR ",B29," OR ",B28)</f>
        <v>(megacities AND climate) OR "climate tipping point" OR (adaptation AND climate)</v>
      </c>
      <c r="C32" t="str">
        <f t="shared" ref="C32:AD32" si="12">CONCATENATE(C30," OR ",C29," OR ",C28)</f>
        <v>(megacity AND climate) OR "climate variation" OR ("adaptive management" AND climate)</v>
      </c>
      <c r="D32" t="str">
        <f t="shared" si="12"/>
        <v>(mitigation AND climate) OR (conservation AND climate) OR AFOLU</v>
      </c>
      <c r="E32" t="str">
        <f t="shared" si="12"/>
        <v>("mitigation pathway" AND climate) OR deforestation OR Anthropocene</v>
      </c>
      <c r="F32" t="str">
        <f t="shared" si="12"/>
        <v>"nitrogen cycle" OR desertification OR "aquatic ecology"</v>
      </c>
      <c r="G32" t="str">
        <f t="shared" si="12"/>
        <v>"North Atlantic Oscillation" OR "Earth System Model" OR "atmosphere-ocean coupling"</v>
      </c>
      <c r="H32" t="str">
        <f t="shared" si="12"/>
        <v>"ocean acidification" OR "ecological resilience" OR "atmospheric general circulation model"</v>
      </c>
      <c r="I32" t="str">
        <f t="shared" si="12"/>
        <v>"ocean ecology" OR "ecosystem service" OR "biochemical cycle"</v>
      </c>
      <c r="J32" t="str">
        <f t="shared" si="12"/>
        <v>"ocean temperature" OR "El Nino-Southern Oscillation" OR (biodiversity AND climate)</v>
      </c>
      <c r="K32" t="str">
        <f t="shared" si="12"/>
        <v>Paleoclimate OR "emission reduction" OR (bioeconomy AND climate)</v>
      </c>
      <c r="L32" t="str">
        <f t="shared" si="12"/>
        <v>"radiative forcing" OR "emissions trading" OR ("biological production" AND climate)</v>
      </c>
      <c r="M32" t="str">
        <f t="shared" si="12"/>
        <v>"rain forest loss" OR "energy transformation" OR "carbon capture"</v>
      </c>
      <c r="N32" t="str">
        <f t="shared" si="12"/>
        <v>"rain forest restoration" OR "energy transition" OR "carbon capture and storage"</v>
      </c>
      <c r="O32" t="str">
        <f t="shared" si="12"/>
        <v>reforestation OR ("extreme event" AND climate) OR "carbon cycle"</v>
      </c>
      <c r="P32" t="str">
        <f t="shared" si="12"/>
        <v>"regional climate" OR ("financing adaptation" AND climate) OR "carbon emission"</v>
      </c>
      <c r="Q32" t="str">
        <f t="shared" si="12"/>
        <v>"sea ice" OR ("food chain composition" AND climate) OR "carbon tax"</v>
      </c>
      <c r="R32" t="str">
        <f t="shared" si="12"/>
        <v>"sea level pressure" OR "glacier dynamics" OR "carbon trading"</v>
      </c>
      <c r="S32" t="str">
        <f t="shared" si="12"/>
        <v>"sea level rise" OR "glacier mass balance" OR "clean development mechanism"</v>
      </c>
      <c r="T32" t="str">
        <f t="shared" si="12"/>
        <v>"submarine geophysics" OR "glacier retreat" OR "climate change adaptation"</v>
      </c>
      <c r="U32" t="str">
        <f t="shared" si="12"/>
        <v>("sustainable consumption" AND climate) OR "Global Circulation Model" OR "climate effect"</v>
      </c>
      <c r="V32" t="str">
        <f t="shared" si="12"/>
        <v>"sustainable fishery" OR "global climate" OR "climate feedback"</v>
      </c>
      <c r="W32" t="str">
        <f t="shared" si="12"/>
        <v>("sustainable food production" AND climate) OR "global warming" OR "climate forcing"</v>
      </c>
      <c r="X32" t="str">
        <f t="shared" si="12"/>
        <v>"terrestrial ecosystem" OR "greenhouse effect" OR "climate impact"</v>
      </c>
      <c r="Y32" t="str">
        <f t="shared" si="12"/>
        <v>"thermal expansion" OR "greenhouse gas" OR "climate mitigation"</v>
      </c>
      <c r="Z32" t="str">
        <f t="shared" si="12"/>
        <v>"UNFCCC mechanism" OR "greenhouse gases" OR "climate model"</v>
      </c>
      <c r="AA32" t="str">
        <f t="shared" si="12"/>
        <v>"United Nations Framework Convention on Climate Change" OR "ice-ocean interaction" OR "climate modelling"</v>
      </c>
      <c r="AB32" t="str">
        <f t="shared" si="12"/>
        <v>"urban climate" OR "Intergovernmental Panel on Climate Change" OR "climate policy"</v>
      </c>
      <c r="AC32" t="str">
        <f t="shared" si="12"/>
        <v>"vulnerability to climate change" OR (island AND climate) OR "climate prediction"</v>
      </c>
      <c r="AD32" t="str">
        <f t="shared" si="12"/>
        <v>"weather extreme" OR ("land use change" AND climate) OR "climate service"</v>
      </c>
      <c r="AE32" t="str">
        <f>CONCATENATE(AE29," OR ",AE28)</f>
        <v>LULUCF OR "climate signal"</v>
      </c>
    </row>
    <row r="34" spans="1:10" s="5" customFormat="1" x14ac:dyDescent="0.25">
      <c r="A34" s="4" t="s">
        <v>112</v>
      </c>
      <c r="B34" s="5" t="s">
        <v>113</v>
      </c>
      <c r="C34" s="5" t="s">
        <v>114</v>
      </c>
      <c r="D34" s="5" t="s">
        <v>115</v>
      </c>
      <c r="E34" s="5" t="s">
        <v>116</v>
      </c>
      <c r="F34" s="5" t="s">
        <v>117</v>
      </c>
      <c r="G34" s="5" t="s">
        <v>118</v>
      </c>
      <c r="H34" s="5" t="s">
        <v>119</v>
      </c>
    </row>
    <row r="35" spans="1:10" x14ac:dyDescent="0.25">
      <c r="B35" t="s">
        <v>120</v>
      </c>
      <c r="C35" t="s">
        <v>121</v>
      </c>
      <c r="D35" t="s">
        <v>122</v>
      </c>
      <c r="E35" t="s">
        <v>123</v>
      </c>
      <c r="F35" t="s">
        <v>124</v>
      </c>
      <c r="G35" t="s">
        <v>125</v>
      </c>
      <c r="H35" t="s">
        <v>126</v>
      </c>
    </row>
    <row r="36" spans="1:10" x14ac:dyDescent="0.25">
      <c r="B36" t="s">
        <v>130</v>
      </c>
      <c r="C36" t="s">
        <v>127</v>
      </c>
      <c r="D36" t="s">
        <v>128</v>
      </c>
      <c r="E36" t="s">
        <v>129</v>
      </c>
      <c r="F36" t="s">
        <v>58</v>
      </c>
    </row>
    <row r="38" spans="1:10" x14ac:dyDescent="0.25">
      <c r="A38" t="str">
        <f>CONCATENATE(B38," OR ",C38," OR ",D38," OR ",E38," OR ",F38," OR ",G38," OR ",H38,)</f>
        <v>"miscarriage of justice" OR "democracy" OR "actual innocence" OR "peace process" OR "democratization" OR "armed conflict" OR "refugee" OR "ethnic conflict" OR "civil conflict" OR "terrorism" OR "exoneration" OR "civil war" OR "violence" OR "genocide" OR "conflict management" OR "homicide" OR "corruption" OR "justice" OR "criminal law"</v>
      </c>
      <c r="B38" t="str">
        <f>CONCATENATE(CHAR(34),B36,CHAR(34)," OR ",CHAR(34),B35,CHAR(34)," OR ",CHAR(34),B34,CHAR(34),)</f>
        <v>"miscarriage of justice" OR "democracy" OR "actual innocence"</v>
      </c>
      <c r="C38" t="str">
        <f t="shared" ref="C38:E38" si="13">CONCATENATE(CHAR(34),C36,CHAR(34)," OR ",CHAR(34),C35,CHAR(34)," OR ",CHAR(34),C34,CHAR(34),)</f>
        <v>"peace process" OR "democratization" OR "armed conflict"</v>
      </c>
      <c r="D38" t="str">
        <f t="shared" si="13"/>
        <v>"refugee" OR "ethnic conflict" OR "civil conflict"</v>
      </c>
      <c r="E38" t="str">
        <f t="shared" si="13"/>
        <v>"terrorism" OR "exoneration" OR "civil war"</v>
      </c>
      <c r="F38" t="str">
        <f t="shared" ref="F38" si="14">CONCATENATE(CHAR(34),F36,CHAR(34)," OR ",CHAR(34),F35,CHAR(34)," OR ",CHAR(34),F34,CHAR(34),)</f>
        <v>"violence" OR "genocide" OR "conflict management"</v>
      </c>
      <c r="G38" t="str">
        <f>CONCATENATE(CHAR(34),G35,CHAR(34)," OR ",CHAR(34),G34,CHAR(34),)</f>
        <v>"homicide" OR "corruption"</v>
      </c>
      <c r="H38" t="str">
        <f>CONCATENATE(CHAR(34),H35,CHAR(34)," OR ",CHAR(34),H34,CHAR(34),)</f>
        <v>"justice" OR "criminal law"</v>
      </c>
    </row>
    <row r="39" spans="1:10" x14ac:dyDescent="0.25">
      <c r="A39" t="s">
        <v>160</v>
      </c>
    </row>
    <row r="41" spans="1:10" s="5" customFormat="1" x14ac:dyDescent="0.25">
      <c r="A41" s="4" t="s">
        <v>131</v>
      </c>
      <c r="B41" s="5" t="s">
        <v>132</v>
      </c>
      <c r="C41" s="5" t="s">
        <v>133</v>
      </c>
      <c r="D41" s="5" t="s">
        <v>134</v>
      </c>
      <c r="E41" s="5" t="s">
        <v>135</v>
      </c>
      <c r="F41" s="5" t="s">
        <v>136</v>
      </c>
      <c r="G41" s="5" t="s">
        <v>137</v>
      </c>
      <c r="H41" s="5" t="s">
        <v>138</v>
      </c>
      <c r="I41" s="5" t="s">
        <v>139</v>
      </c>
      <c r="J41" s="5" t="s">
        <v>96</v>
      </c>
    </row>
    <row r="42" spans="1:10" x14ac:dyDescent="0.25">
      <c r="B42" t="s">
        <v>140</v>
      </c>
      <c r="C42" t="s">
        <v>141</v>
      </c>
      <c r="D42" t="s">
        <v>142</v>
      </c>
      <c r="E42" t="s">
        <v>143</v>
      </c>
      <c r="F42" t="s">
        <v>144</v>
      </c>
      <c r="G42" t="s">
        <v>145</v>
      </c>
      <c r="H42" t="s">
        <v>146</v>
      </c>
      <c r="I42" t="s">
        <v>147</v>
      </c>
      <c r="J42" t="s">
        <v>96</v>
      </c>
    </row>
    <row r="43" spans="1:10" x14ac:dyDescent="0.25">
      <c r="B43" t="s">
        <v>148</v>
      </c>
      <c r="C43" t="s">
        <v>149</v>
      </c>
      <c r="D43" t="s">
        <v>150</v>
      </c>
      <c r="E43" t="s">
        <v>151</v>
      </c>
      <c r="F43" t="s">
        <v>152</v>
      </c>
      <c r="G43" t="s">
        <v>153</v>
      </c>
      <c r="H43" t="s">
        <v>154</v>
      </c>
      <c r="I43" t="s">
        <v>155</v>
      </c>
      <c r="J43" t="s">
        <v>96</v>
      </c>
    </row>
    <row r="44" spans="1:10" x14ac:dyDescent="0.25">
      <c r="B44" t="s">
        <v>156</v>
      </c>
      <c r="C44" t="s">
        <v>157</v>
      </c>
      <c r="D44" t="s">
        <v>323</v>
      </c>
      <c r="E44" t="s">
        <v>324</v>
      </c>
      <c r="F44" t="s">
        <v>241</v>
      </c>
    </row>
    <row r="46" spans="1:10" x14ac:dyDescent="0.25">
      <c r="A46" t="str">
        <f>CONCATENATE(B46," OR ",C46," OR ",D46," OR ",E46," OR ",F46," OR ",G46," OR ",H46," OR ",I46)</f>
        <v>(government AND (academia OR university OR industry) AND collaboration) OR "multidisciplinary collaboration" OR "global framework" OR "Agenda 21" OR (government AND (academia OR university OR industry) AND partnership)  OR "multilateral institution" OR "global governance" OR "aid effectiveness" OR ((university OR academia) AND "industry collaboration") OR "multi-sectorial approach" OR "international agreement" OR "bilateral donor" OR ((university OR academia) AND "industry partnership") OR "multi-sectorial collaboration" OR "international aid" OR "capacity building" OR ((ODA OR "power asymmetry" OR accountability OR "multi-stakeholder" OR "multi-level" OR "policy space" OR "policy coherence") AND (partnership OR collaboration OR cooperation)) OR "participatory approach" OR "international collaboration" OR "community-based approach" OR "partnership approach" OR "international cooperation" OR "corporate social responsibility" OR "public private partnership" OR "international framework" OR "global collaboration" OR "public-private partnership" OR "multidisciplinary approach" OR "global environmental governance"</v>
      </c>
      <c r="B46" t="str">
        <f>CONCATENATE(B44," OR ",CHAR(34),B43,CHAR(34)," OR ",CHAR(34),B42,CHAR(34)," OR ",CHAR(34),B41,CHAR(34),)</f>
        <v>(government AND (academia OR university OR industry) AND collaboration) OR "multidisciplinary collaboration" OR "global framework" OR "Agenda 21"</v>
      </c>
      <c r="C46" t="str">
        <f t="shared" ref="C46:F46" si="15">CONCATENATE(C44," OR ",CHAR(34),C43,CHAR(34)," OR ",CHAR(34),C42,CHAR(34)," OR ",CHAR(34),C41,CHAR(34),)</f>
        <v>(government AND (academia OR university OR industry) AND partnership)  OR "multilateral institution" OR "global governance" OR "aid effectiveness"</v>
      </c>
      <c r="D46" t="str">
        <f t="shared" si="15"/>
        <v>((university OR academia) AND "industry collaboration") OR "multi-sectorial approach" OR "international agreement" OR "bilateral donor"</v>
      </c>
      <c r="E46" t="str">
        <f t="shared" si="15"/>
        <v>((university OR academia) AND "industry partnership") OR "multi-sectorial collaboration" OR "international aid" OR "capacity building"</v>
      </c>
      <c r="F46" t="str">
        <f t="shared" si="15"/>
        <v>((ODA OR "power asymmetry" OR accountability OR "multi-stakeholder" OR "multi-level" OR "policy space" OR "policy coherence") AND (partnership OR collaboration OR cooperation)) OR "participatory approach" OR "international collaboration" OR "community-based approach"</v>
      </c>
      <c r="G46" t="str">
        <f>CONCATENATE(CHAR(34),G43,CHAR(34)," OR ",CHAR(34),G42,CHAR(34)," OR ",CHAR(34),G41,CHAR(34),)</f>
        <v>"partnership approach" OR "international cooperation" OR "corporate social responsibility"</v>
      </c>
      <c r="H46" t="str">
        <f>CONCATENATE(CHAR(34),H43,CHAR(34)," OR ",CHAR(34),H42,CHAR(34)," OR ",CHAR(34),H41,CHAR(34),)</f>
        <v>"public private partnership" OR "international framework" OR "global collaboration"</v>
      </c>
      <c r="I46" t="str">
        <f>CONCATENATE(CHAR(34),I43,CHAR(34)," OR ",CHAR(34),I42,CHAR(34)," OR ",CHAR(34),I41,CHAR(34),)</f>
        <v>"public-private partnership" OR "multidisciplinary approach" OR "global environmental governance"</v>
      </c>
    </row>
    <row r="47" spans="1:10" x14ac:dyDescent="0.25">
      <c r="A47" t="s">
        <v>161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restrictions</vt:lpstr>
      <vt:lpstr>original text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2017-07-07T12:11:33Z</dcterms:modified>
</cp:coreProperties>
</file>