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ng" sheetId="1" state="visible" r:id="rId2"/>
    <sheet name="Sheet1" sheetId="2" state="visible" r:id="rId3"/>
    <sheet name="Wide" sheetId="3" state="visible" r:id="rId4"/>
    <sheet name="PA time" sheetId="4" state="visible" r:id="rId5"/>
    <sheet name="EC time " sheetId="5" state="visible" r:id="rId6"/>
    <sheet name="P valu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<sst xmlns="http://schemas.openxmlformats.org/spreadsheetml/2006/main" count="1348" uniqueCount="260">
  <si>
    <t xml:space="preserve">The data on this sheet was used to formulate Figure 2, Figure 3, Figure S1 - S10</t>
  </si>
  <si>
    <t xml:space="preserve">Compounds</t>
  </si>
  <si>
    <t xml:space="preserve">Chemical_class</t>
  </si>
  <si>
    <t xml:space="preserve">SA.A_TSB_A</t>
  </si>
  <si>
    <t xml:space="preserve">SA.A_TSB_B</t>
  </si>
  <si>
    <t xml:space="preserve">SA.A_TSB_C</t>
  </si>
  <si>
    <t xml:space="preserve">SA.A_TSB_D</t>
  </si>
  <si>
    <t xml:space="preserve">SA.A_TSB_E</t>
  </si>
  <si>
    <t xml:space="preserve">SA.B_TSB_A</t>
  </si>
  <si>
    <t xml:space="preserve">SA.B_TSB_B</t>
  </si>
  <si>
    <t xml:space="preserve">SA.B_TSB_C</t>
  </si>
  <si>
    <t xml:space="preserve">SA.B_TSB_D</t>
  </si>
  <si>
    <t xml:space="preserve">SA.B_TSB_E</t>
  </si>
  <si>
    <t xml:space="preserve">SA.A_BHI_A</t>
  </si>
  <si>
    <t xml:space="preserve">SA.A_BHI_B</t>
  </si>
  <si>
    <t xml:space="preserve">SA.A_BHI_C</t>
  </si>
  <si>
    <t xml:space="preserve">SA.A_BHI_D</t>
  </si>
  <si>
    <t xml:space="preserve">SA.A_BHI_E</t>
  </si>
  <si>
    <t xml:space="preserve">SA.B_BHI_A</t>
  </si>
  <si>
    <t xml:space="preserve">SA.B_BHI_B</t>
  </si>
  <si>
    <t xml:space="preserve">SA.B_BHI_C</t>
  </si>
  <si>
    <t xml:space="preserve">SA.B_BHI_D</t>
  </si>
  <si>
    <t xml:space="preserve">SA.B_BHI_E</t>
  </si>
  <si>
    <t xml:space="preserve">SA.A_LB_A</t>
  </si>
  <si>
    <t xml:space="preserve">SA.A_LB_B</t>
  </si>
  <si>
    <t xml:space="preserve">SA.A_LB_C</t>
  </si>
  <si>
    <t xml:space="preserve">SA.A_LB_D</t>
  </si>
  <si>
    <t xml:space="preserve">SA.A_LB_E</t>
  </si>
  <si>
    <t xml:space="preserve">SA.B_LB_A</t>
  </si>
  <si>
    <t xml:space="preserve">SA.B_LB_B</t>
  </si>
  <si>
    <t xml:space="preserve">SA.B_LB_C</t>
  </si>
  <si>
    <t xml:space="preserve">SA.B_LB_D</t>
  </si>
  <si>
    <t xml:space="preserve">SA.B_LB_E</t>
  </si>
  <si>
    <t xml:space="preserve">PA.A_BHI_A</t>
  </si>
  <si>
    <t xml:space="preserve">PA.A_BHI_B</t>
  </si>
  <si>
    <t xml:space="preserve">PA.A_BHI_C</t>
  </si>
  <si>
    <t xml:space="preserve">PA.A_BHI_D</t>
  </si>
  <si>
    <t xml:space="preserve">PA.A_BHI_E</t>
  </si>
  <si>
    <t xml:space="preserve">PA.B_BHI_A</t>
  </si>
  <si>
    <t xml:space="preserve">PA.B_BHI_B</t>
  </si>
  <si>
    <t xml:space="preserve">PA.B_BHI_C</t>
  </si>
  <si>
    <t xml:space="preserve">PA.B_BHI_D</t>
  </si>
  <si>
    <t xml:space="preserve">PA.B_BHI_E</t>
  </si>
  <si>
    <t xml:space="preserve">PA.A_LB_A</t>
  </si>
  <si>
    <t xml:space="preserve">PA.A_LB_B</t>
  </si>
  <si>
    <t xml:space="preserve">PA.A_LB_C</t>
  </si>
  <si>
    <t xml:space="preserve">PA.A_LB_D</t>
  </si>
  <si>
    <t xml:space="preserve">PA.A_LB_E</t>
  </si>
  <si>
    <t xml:space="preserve">PA.B_LB_A</t>
  </si>
  <si>
    <t xml:space="preserve">PA.B_LB_B</t>
  </si>
  <si>
    <t xml:space="preserve">PA.B_LB_C</t>
  </si>
  <si>
    <t xml:space="preserve">PA.B_LB_D</t>
  </si>
  <si>
    <t xml:space="preserve">PA.B_LB_E</t>
  </si>
  <si>
    <t xml:space="preserve">PA.A_TSB_A</t>
  </si>
  <si>
    <t xml:space="preserve">PA.A_TSB_B</t>
  </si>
  <si>
    <t xml:space="preserve">PA.A_TSB_C</t>
  </si>
  <si>
    <t xml:space="preserve">PA.A_TSB_D</t>
  </si>
  <si>
    <t xml:space="preserve">PA.B_TSB_A</t>
  </si>
  <si>
    <t xml:space="preserve">PA.B_TSB_B</t>
  </si>
  <si>
    <t xml:space="preserve">PA.B_TSB_C</t>
  </si>
  <si>
    <t xml:space="preserve">EC.A_BHI_A</t>
  </si>
  <si>
    <t xml:space="preserve">EC.A_BHI_B</t>
  </si>
  <si>
    <t xml:space="preserve">EC.A_BHI_C</t>
  </si>
  <si>
    <t xml:space="preserve">EC.A_BHI_D</t>
  </si>
  <si>
    <t xml:space="preserve">EC.B_BHI_A</t>
  </si>
  <si>
    <t xml:space="preserve">EC.B_BHI_B</t>
  </si>
  <si>
    <t xml:space="preserve">EC.B_BHI_C</t>
  </si>
  <si>
    <t xml:space="preserve">EC.A_LB_A</t>
  </si>
  <si>
    <t xml:space="preserve">EC.A_LB_B</t>
  </si>
  <si>
    <t xml:space="preserve">EC.A_LB_C</t>
  </si>
  <si>
    <t xml:space="preserve">EC.A_LB_D</t>
  </si>
  <si>
    <t xml:space="preserve">EC.A_LB_E</t>
  </si>
  <si>
    <t xml:space="preserve">EC.B_LB_A</t>
  </si>
  <si>
    <t xml:space="preserve">EC.B_LB_B</t>
  </si>
  <si>
    <t xml:space="preserve">EC.B_LB_C</t>
  </si>
  <si>
    <t xml:space="preserve">EC.B_LB_D</t>
  </si>
  <si>
    <t xml:space="preserve">EC.B_LB_E</t>
  </si>
  <si>
    <t xml:space="preserve">EC.A_TSB_A</t>
  </si>
  <si>
    <t xml:space="preserve">EC.A_TSB_B</t>
  </si>
  <si>
    <t xml:space="preserve">EC.A_TSB_C</t>
  </si>
  <si>
    <t xml:space="preserve">EC.A_TSB_D</t>
  </si>
  <si>
    <t xml:space="preserve">EC.A_TSB_E</t>
  </si>
  <si>
    <t xml:space="preserve">EC.B_TSB_A</t>
  </si>
  <si>
    <t xml:space="preserve">EC.B_TSB_B</t>
  </si>
  <si>
    <t xml:space="preserve">EC.B_TSB_C</t>
  </si>
  <si>
    <t xml:space="preserve">EC.B_TSB_D</t>
  </si>
  <si>
    <t xml:space="preserve">EC.B_TSB_E</t>
  </si>
  <si>
    <t xml:space="preserve"> Ethyl Acetate</t>
  </si>
  <si>
    <t xml:space="preserve">Ester</t>
  </si>
  <si>
    <t xml:space="preserve">888±8 (234)</t>
  </si>
  <si>
    <t xml:space="preserve">Ethanol</t>
  </si>
  <si>
    <t xml:space="preserve">Alcohol</t>
  </si>
  <si>
    <t xml:space="preserve">932±8 (</t>
  </si>
  <si>
    <t xml:space="preserve">Propanoic acid, ethyl ester</t>
  </si>
  <si>
    <t xml:space="preserve">Fatty acid ethyl ester</t>
  </si>
  <si>
    <t xml:space="preserve">953±7 (87)</t>
  </si>
  <si>
    <t xml:space="preserve">2-Pentanone</t>
  </si>
  <si>
    <t xml:space="preserve">Ketone</t>
  </si>
  <si>
    <t xml:space="preserve">981±11 (141)</t>
  </si>
  <si>
    <t xml:space="preserve">Decane</t>
  </si>
  <si>
    <t xml:space="preserve">Alkane</t>
  </si>
  <si>
    <t xml:space="preserve">Methyl Isobutyl Ketone</t>
  </si>
  <si>
    <t xml:space="preserve">1010±7 (44</t>
  </si>
  <si>
    <t xml:space="preserve">Amylene hydrate</t>
  </si>
  <si>
    <t xml:space="preserve">1008±12 </t>
  </si>
  <si>
    <t xml:space="preserve">Butanoic acid, 2-methyl-, methyl ester</t>
  </si>
  <si>
    <t xml:space="preserve">Isobutyl acetate</t>
  </si>
  <si>
    <t xml:space="preserve">1012±8 (89)</t>
  </si>
  <si>
    <t xml:space="preserve">Methyl isovalerate</t>
  </si>
  <si>
    <t xml:space="preserve">1015 ±5</t>
  </si>
  <si>
    <t xml:space="preserve">1-Propanol</t>
  </si>
  <si>
    <t xml:space="preserve">1036±9 (143</t>
  </si>
  <si>
    <t xml:space="preserve">Methyl thiolacetate</t>
  </si>
  <si>
    <t xml:space="preserve">1052±5 (15)</t>
  </si>
  <si>
    <t xml:space="preserve">Butanoic acid, 2-methyl-, ethyl ester</t>
  </si>
  <si>
    <t xml:space="preserve">1051±7 (154)</t>
  </si>
  <si>
    <t xml:space="preserve">2-Hexanone</t>
  </si>
  <si>
    <t xml:space="preserve">1085 ± 20</t>
  </si>
  <si>
    <t xml:space="preserve">Ethyl isocyanide</t>
  </si>
  <si>
    <t xml:space="preserve">Nitrile</t>
  </si>
  <si>
    <t xml:space="preserve">1083±N/A (1)</t>
  </si>
  <si>
    <t xml:space="preserve">1-Propanol, 2-methyl-</t>
  </si>
  <si>
    <t xml:space="preserve">1092±9 (269</t>
  </si>
  <si>
    <t xml:space="preserve">2-Pentanol, 2-methyl-</t>
  </si>
  <si>
    <t xml:space="preserve">1105± 5</t>
  </si>
  <si>
    <t xml:space="preserve">2-Pentanol</t>
  </si>
  <si>
    <t xml:space="preserve">1115±15</t>
  </si>
  <si>
    <t xml:space="preserve">1-Butanol, 3-methyl-, acetate</t>
  </si>
  <si>
    <t xml:space="preserve">1120±15</t>
  </si>
  <si>
    <t xml:space="preserve">1 - Undecene</t>
  </si>
  <si>
    <t xml:space="preserve">Alkene</t>
  </si>
  <si>
    <t xml:space="preserve">1-Butanol</t>
  </si>
  <si>
    <t xml:space="preserve">2-Heptanone</t>
  </si>
  <si>
    <t xml:space="preserve">1200±15</t>
  </si>
  <si>
    <t xml:space="preserve">Dodecane</t>
  </si>
  <si>
    <t xml:space="preserve">1-Butanol, 3-methyl-</t>
  </si>
  <si>
    <t xml:space="preserve">1209±9 (375)</t>
  </si>
  <si>
    <t xml:space="preserve"> S-Methyl 3-methylbutanethioate</t>
  </si>
  <si>
    <t xml:space="preserve">2-Heptanone, 4,6-dimethyl-</t>
  </si>
  <si>
    <t xml:space="preserve"> 3-Buten-1-ol, 3-methyl-</t>
  </si>
  <si>
    <t xml:space="preserve">1248±8 (72)</t>
  </si>
  <si>
    <t xml:space="preserve">Thiocyanic acid, methyl ester</t>
  </si>
  <si>
    <t xml:space="preserve">1276±5 </t>
  </si>
  <si>
    <t xml:space="preserve">Acetoin</t>
  </si>
  <si>
    <t xml:space="preserve">1284±12 (241)</t>
  </si>
  <si>
    <t xml:space="preserve">1-Pentanol, 2-methyl-</t>
  </si>
  <si>
    <t xml:space="preserve">1293±19 </t>
  </si>
  <si>
    <t xml:space="preserve">Butanoic acid, 3-methyl-, 2-methylbutyl ester</t>
  </si>
  <si>
    <t xml:space="preserve">1290±13 </t>
  </si>
  <si>
    <t xml:space="preserve">2-Heptanol, 4-methyl-</t>
  </si>
  <si>
    <t xml:space="preserve">2-Nonanone </t>
  </si>
  <si>
    <t xml:space="preserve">Acetic acid</t>
  </si>
  <si>
    <t xml:space="preserve">Acid</t>
  </si>
  <si>
    <t xml:space="preserve">1449±13 </t>
  </si>
  <si>
    <t xml:space="preserve">2-Nonanol</t>
  </si>
  <si>
    <t xml:space="preserve">1510±20</t>
  </si>
  <si>
    <t xml:space="preserve">Pyrrole</t>
  </si>
  <si>
    <t xml:space="preserve">1515±15</t>
  </si>
  <si>
    <t xml:space="preserve">1H-Pyrrole, 2-methyl-</t>
  </si>
  <si>
    <t xml:space="preserve">1560±15</t>
  </si>
  <si>
    <t xml:space="preserve">1-Heptanol, 2,4-dimethyl-,</t>
  </si>
  <si>
    <t xml:space="preserve">Propanoic acid</t>
  </si>
  <si>
    <t xml:space="preserve">1535±11 (130</t>
  </si>
  <si>
    <t xml:space="preserve">Propanoic acid, 2-methyl-</t>
  </si>
  <si>
    <t xml:space="preserve">1540±35</t>
  </si>
  <si>
    <t xml:space="preserve">1-Octanol</t>
  </si>
  <si>
    <t xml:space="preserve">1545±15</t>
  </si>
  <si>
    <t xml:space="preserve">2-Undecanone</t>
  </si>
  <si>
    <t xml:space="preserve">1596±15</t>
  </si>
  <si>
    <t xml:space="preserve">Benzoic acid, methyl ester</t>
  </si>
  <si>
    <t xml:space="preserve">1600±20</t>
  </si>
  <si>
    <t xml:space="preserve">Butyrolactone </t>
  </si>
  <si>
    <t xml:space="preserve">Lactone</t>
  </si>
  <si>
    <t xml:space="preserve">1610 ±20</t>
  </si>
  <si>
    <t xml:space="preserve"> Decanoic acid, ethyl ester</t>
  </si>
  <si>
    <t xml:space="preserve">1645±20</t>
  </si>
  <si>
    <t xml:space="preserve">Acetic acid, decyl ester</t>
  </si>
  <si>
    <t xml:space="preserve">1680±20</t>
  </si>
  <si>
    <t xml:space="preserve">2-Undecanol</t>
  </si>
  <si>
    <t xml:space="preserve">1715±11</t>
  </si>
  <si>
    <t xml:space="preserve">Butanoic acid, 3-methyl-</t>
  </si>
  <si>
    <t xml:space="preserve">1666±11 (258)</t>
  </si>
  <si>
    <t xml:space="preserve">2-Dodecanone</t>
  </si>
  <si>
    <t xml:space="preserve">1700±10</t>
  </si>
  <si>
    <t xml:space="preserve">1-Decanol</t>
  </si>
  <si>
    <t xml:space="preserve">1755±20</t>
  </si>
  <si>
    <t xml:space="preserve">2-Tridecanone</t>
  </si>
  <si>
    <t xml:space="preserve">1809±6 (56)</t>
  </si>
  <si>
    <t xml:space="preserve"> Dodecanoic acid, ethyl ester</t>
  </si>
  <si>
    <t xml:space="preserve">1841±9 (84)</t>
  </si>
  <si>
    <t xml:space="preserve">1,4-Butanediol</t>
  </si>
  <si>
    <t xml:space="preserve">Phenylethyl Alcohol</t>
  </si>
  <si>
    <t xml:space="preserve">1900±20</t>
  </si>
  <si>
    <t xml:space="preserve">Acetophenone, 2'-amino-</t>
  </si>
  <si>
    <t xml:space="preserve">2200±20</t>
  </si>
  <si>
    <t xml:space="preserve">2-Tridecanol</t>
  </si>
  <si>
    <t xml:space="preserve">1903±4 (5)</t>
  </si>
  <si>
    <t xml:space="preserve">Tetradecanal</t>
  </si>
  <si>
    <t xml:space="preserve">Aldehyde</t>
  </si>
  <si>
    <t xml:space="preserve">1933±5 (50)</t>
  </si>
  <si>
    <t xml:space="preserve">1-Dodecanol</t>
  </si>
  <si>
    <t xml:space="preserve">1966±10 (84)</t>
  </si>
  <si>
    <t xml:space="preserve">Methyl tetradecanoate</t>
  </si>
  <si>
    <t xml:space="preserve">2005±15 (31)</t>
  </si>
  <si>
    <t xml:space="preserve"> 2-Pentadecanone</t>
  </si>
  <si>
    <t xml:space="preserve">2019±8 (30</t>
  </si>
  <si>
    <t xml:space="preserve">Tetradecanoic acid, ethyl ester</t>
  </si>
  <si>
    <t xml:space="preserve">2049±11 (59)</t>
  </si>
  <si>
    <t xml:space="preserve">Hexadecanal</t>
  </si>
  <si>
    <t xml:space="preserve">2124±14 (18)</t>
  </si>
  <si>
    <t xml:space="preserve">n-Tridecan-1-ol</t>
  </si>
  <si>
    <t xml:space="preserve">2074±20</t>
  </si>
  <si>
    <t xml:space="preserve">1-Tetradecanol</t>
  </si>
  <si>
    <t xml:space="preserve">2165±10 (27)</t>
  </si>
  <si>
    <t xml:space="preserve">n-Pentadecanol</t>
  </si>
  <si>
    <t xml:space="preserve">2254±15</t>
  </si>
  <si>
    <t xml:space="preserve"> 1-Hexadecanol</t>
  </si>
  <si>
    <t xml:space="preserve">2382±5 (49)</t>
  </si>
  <si>
    <t xml:space="preserve">Indole</t>
  </si>
  <si>
    <t xml:space="preserve">2445±10 (46)</t>
  </si>
  <si>
    <t xml:space="preserve">Retention Index</t>
  </si>
  <si>
    <t xml:space="preserve">Base peak </t>
  </si>
  <si>
    <t xml:space="preserve">Species</t>
  </si>
  <si>
    <t xml:space="preserve">Strain</t>
  </si>
  <si>
    <t xml:space="preserve">Samples </t>
  </si>
  <si>
    <t xml:space="preserve">SA</t>
  </si>
  <si>
    <t xml:space="preserve">SA_A</t>
  </si>
  <si>
    <t xml:space="preserve">SA_B</t>
  </si>
  <si>
    <t xml:space="preserve">PA</t>
  </si>
  <si>
    <t xml:space="preserve">PA_A</t>
  </si>
  <si>
    <t xml:space="preserve">PA_B</t>
  </si>
  <si>
    <t xml:space="preserve">EC</t>
  </si>
  <si>
    <t xml:space="preserve">EC_A</t>
  </si>
  <si>
    <t xml:space="preserve">EC_B</t>
  </si>
  <si>
    <t xml:space="preserve">The data on this sheet was used for the formulation of the chemical kinetic graphs and growth curve presented in Figure 4</t>
  </si>
  <si>
    <t xml:space="preserve">Time (h)</t>
  </si>
  <si>
    <t xml:space="preserve">OD_A</t>
  </si>
  <si>
    <t xml:space="preserve">OD_B</t>
  </si>
  <si>
    <t xml:space="preserve">OD_C</t>
  </si>
  <si>
    <t xml:space="preserve">OD_AVG</t>
  </si>
  <si>
    <t xml:space="preserve">OD_SD</t>
  </si>
  <si>
    <t xml:space="preserve">Time </t>
  </si>
  <si>
    <t xml:space="preserve">A</t>
  </si>
  <si>
    <t xml:space="preserve">B</t>
  </si>
  <si>
    <t xml:space="preserve">C</t>
  </si>
  <si>
    <t xml:space="preserve">Abundance</t>
  </si>
  <si>
    <t xml:space="preserve">SD</t>
  </si>
  <si>
    <t xml:space="preserve">Compound</t>
  </si>
  <si>
    <t xml:space="preserve">2-undecanone</t>
  </si>
  <si>
    <t xml:space="preserve">PA.B</t>
  </si>
  <si>
    <t xml:space="preserve">PA.A</t>
  </si>
  <si>
    <t xml:space="preserve">2-undecanol</t>
  </si>
  <si>
    <t xml:space="preserve">Time</t>
  </si>
  <si>
    <t xml:space="preserve">P val</t>
  </si>
  <si>
    <t xml:space="preserve">Overall</t>
  </si>
  <si>
    <t xml:space="preserve">1-Undecene</t>
  </si>
  <si>
    <t xml:space="preserve">Compound </t>
  </si>
  <si>
    <t xml:space="preserve">1-Hexadecanol</t>
  </si>
  <si>
    <t xml:space="preserve">2-Nonanone</t>
  </si>
  <si>
    <t xml:space="preserve">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</si>
</sst>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E+00"/>
    <numFmt numFmtId="167" formatCode="0.00"/>
    <numFmt numFmtId="168" formatCode="0.0E+0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sz val="13"/>
      <color rgb="FF222222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 diagonalUp="false" diagonalDown="false">
      <left style="thin">
        <color rgb="FFEDEDED"/>
      </left>
      <right style="thin">
        <color rgb="FFEDEDED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 style="thin">
        <color rgb="FFEDEDED"/>
      </right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EDEDED"/>
      </left>
      <right/>
      <top style="thin">
        <color rgb="FFEDEDED"/>
      </top>
      <bottom style="thin">
        <color rgb="FFEDEDED"/>
      </bottom>
      <diagonal/>
    </border>
    <border diagonalUp="false" diagonalDown="false">
      <left style="thin">
        <color rgb="FFEDEDED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" activeCellId="0" sqref="E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21.34"/>
    <col collapsed="false" customWidth="true" hidden="false" outlineLevel="0" max="2" min="2" style="0" width="16.84"/>
    <col collapsed="false" customWidth="true" hidden="false" outlineLevel="0" max="3" min="3" style="1" width="14.84"/>
    <col collapsed="false" customWidth="true" hidden="false" outlineLevel="0" max="4" min="4" style="2" width="10.83"/>
    <col collapsed="false" customWidth="true" hidden="false" outlineLevel="0" max="5" min="5" style="3" width="10.83"/>
    <col collapsed="false" customWidth="true" hidden="false" outlineLevel="0" max="15" min="6" style="4" width="10.83"/>
    <col collapsed="false" customWidth="true" hidden="false" outlineLevel="0" max="16" min="16" style="5" width="10.83"/>
  </cols>
  <sheetData>
    <row r="1" s="4" customFormat="true" ht="16" hidden="false" customHeight="false" outlineLevel="0" collapsed="false">
      <c r="A1" s="4" t="s">
        <v>0</v>
      </c>
      <c r="C1" s="6"/>
      <c r="D1" s="7"/>
    </row>
    <row r="2" s="4" customFormat="true" ht="16" hidden="false" customHeight="false" outlineLevel="0" collapsed="false">
      <c r="C2" s="6"/>
      <c r="D2" s="7"/>
    </row>
    <row r="3" customFormat="false" ht="16" hidden="false" customHeight="false" outlineLevel="0" collapsed="false">
      <c r="A3" s="8" t="s">
        <v>1</v>
      </c>
      <c r="B3" s="9" t="s">
        <v>2</v>
      </c>
      <c r="C3" s="8"/>
      <c r="D3" s="8"/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11</v>
      </c>
      <c r="N3" s="8" t="s">
        <v>12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17</v>
      </c>
      <c r="T3" s="8" t="s">
        <v>18</v>
      </c>
      <c r="U3" s="8" t="s">
        <v>19</v>
      </c>
      <c r="V3" s="8" t="s">
        <v>20</v>
      </c>
      <c r="W3" s="8" t="s">
        <v>21</v>
      </c>
      <c r="X3" s="8" t="s">
        <v>22</v>
      </c>
      <c r="Y3" s="8" t="s">
        <v>23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28</v>
      </c>
      <c r="AE3" s="8" t="s">
        <v>29</v>
      </c>
      <c r="AF3" s="8" t="s">
        <v>30</v>
      </c>
      <c r="AG3" s="8" t="s">
        <v>31</v>
      </c>
      <c r="AH3" s="8" t="s">
        <v>32</v>
      </c>
      <c r="AI3" s="10" t="s">
        <v>33</v>
      </c>
      <c r="AJ3" s="10" t="s">
        <v>34</v>
      </c>
      <c r="AK3" s="10" t="s">
        <v>35</v>
      </c>
      <c r="AL3" s="10" t="s">
        <v>36</v>
      </c>
      <c r="AM3" s="10" t="s">
        <v>37</v>
      </c>
      <c r="AN3" s="10" t="s">
        <v>38</v>
      </c>
      <c r="AO3" s="10" t="s">
        <v>39</v>
      </c>
      <c r="AP3" s="10" t="s">
        <v>40</v>
      </c>
      <c r="AQ3" s="10" t="s">
        <v>41</v>
      </c>
      <c r="AR3" s="10" t="s">
        <v>42</v>
      </c>
      <c r="AS3" s="11" t="s">
        <v>43</v>
      </c>
      <c r="AT3" s="11" t="s">
        <v>44</v>
      </c>
      <c r="AU3" s="11" t="s">
        <v>45</v>
      </c>
      <c r="AV3" s="11" t="s">
        <v>46</v>
      </c>
      <c r="AW3" s="11" t="s">
        <v>47</v>
      </c>
      <c r="AX3" s="11" t="s">
        <v>48</v>
      </c>
      <c r="AY3" s="11" t="s">
        <v>49</v>
      </c>
      <c r="AZ3" s="11" t="s">
        <v>50</v>
      </c>
      <c r="BA3" s="11" t="s">
        <v>51</v>
      </c>
      <c r="BB3" s="11" t="s">
        <v>52</v>
      </c>
      <c r="BC3" s="12" t="s">
        <v>53</v>
      </c>
      <c r="BD3" s="12" t="s">
        <v>54</v>
      </c>
      <c r="BE3" s="12" t="s">
        <v>55</v>
      </c>
      <c r="BF3" s="12" t="s">
        <v>56</v>
      </c>
      <c r="BG3" s="12" t="s">
        <v>57</v>
      </c>
      <c r="BH3" s="12" t="s">
        <v>58</v>
      </c>
      <c r="BI3" s="12" t="s">
        <v>59</v>
      </c>
      <c r="BJ3" s="13" t="s">
        <v>60</v>
      </c>
      <c r="BK3" s="13" t="s">
        <v>61</v>
      </c>
      <c r="BL3" s="13" t="s">
        <v>62</v>
      </c>
      <c r="BM3" s="13" t="s">
        <v>63</v>
      </c>
      <c r="BN3" s="13" t="s">
        <v>64</v>
      </c>
      <c r="BO3" s="13" t="s">
        <v>65</v>
      </c>
      <c r="BP3" s="13" t="s">
        <v>66</v>
      </c>
      <c r="BQ3" s="13" t="s">
        <v>67</v>
      </c>
      <c r="BR3" s="13" t="s">
        <v>68</v>
      </c>
      <c r="BS3" s="13" t="s">
        <v>69</v>
      </c>
      <c r="BT3" s="13" t="s">
        <v>70</v>
      </c>
      <c r="BU3" s="13" t="s">
        <v>71</v>
      </c>
      <c r="BV3" s="14" t="s">
        <v>72</v>
      </c>
      <c r="BW3" s="14" t="s">
        <v>73</v>
      </c>
      <c r="BX3" s="14" t="s">
        <v>74</v>
      </c>
      <c r="BY3" s="14" t="s">
        <v>75</v>
      </c>
      <c r="BZ3" s="14" t="s">
        <v>76</v>
      </c>
      <c r="CA3" s="15" t="s">
        <v>77</v>
      </c>
      <c r="CB3" s="15" t="s">
        <v>78</v>
      </c>
      <c r="CC3" s="15" t="s">
        <v>79</v>
      </c>
      <c r="CD3" s="15" t="s">
        <v>80</v>
      </c>
      <c r="CE3" s="15" t="s">
        <v>81</v>
      </c>
      <c r="CF3" s="15" t="s">
        <v>82</v>
      </c>
      <c r="CG3" s="15" t="s">
        <v>83</v>
      </c>
      <c r="CH3" s="15" t="s">
        <v>84</v>
      </c>
      <c r="CI3" s="15" t="s">
        <v>85</v>
      </c>
      <c r="CJ3" s="15" t="s">
        <v>86</v>
      </c>
    </row>
    <row r="4" customFormat="false" ht="16" hidden="false" customHeight="false" outlineLevel="0" collapsed="false">
      <c r="A4" s="8" t="s">
        <v>87</v>
      </c>
      <c r="B4" s="9" t="s">
        <v>88</v>
      </c>
      <c r="C4" s="8" t="s">
        <v>89</v>
      </c>
      <c r="D4" s="16" t="n">
        <v>43</v>
      </c>
      <c r="E4" s="17" t="n">
        <v>465374</v>
      </c>
      <c r="F4" s="11" t="n">
        <v>193151</v>
      </c>
      <c r="G4" s="17" t="n">
        <v>403286</v>
      </c>
      <c r="H4" s="18" t="n">
        <v>129833</v>
      </c>
      <c r="I4" s="18" t="n">
        <v>117105</v>
      </c>
      <c r="J4" s="11" t="n">
        <v>316764</v>
      </c>
      <c r="K4" s="11" t="n">
        <v>141636</v>
      </c>
      <c r="L4" s="11" t="n">
        <v>292548</v>
      </c>
      <c r="M4" s="11" t="n">
        <v>0</v>
      </c>
      <c r="N4" s="18" t="n">
        <v>588447</v>
      </c>
      <c r="O4" s="11" t="n">
        <v>0</v>
      </c>
      <c r="P4" s="11" t="n">
        <v>0</v>
      </c>
      <c r="Q4" s="11" t="n">
        <v>0</v>
      </c>
      <c r="R4" s="11" t="n">
        <v>0</v>
      </c>
      <c r="S4" s="11" t="n">
        <v>0</v>
      </c>
      <c r="T4" s="11" t="n">
        <v>0</v>
      </c>
      <c r="U4" s="11" t="n">
        <v>0</v>
      </c>
      <c r="V4" s="11" t="n">
        <v>0</v>
      </c>
      <c r="W4" s="11" t="n">
        <v>0</v>
      </c>
      <c r="X4" s="11" t="n">
        <v>0</v>
      </c>
      <c r="Y4" s="11" t="n">
        <v>0</v>
      </c>
      <c r="Z4" s="11" t="n">
        <v>0</v>
      </c>
      <c r="AA4" s="11" t="n">
        <v>0</v>
      </c>
      <c r="AB4" s="11" t="n">
        <v>0</v>
      </c>
      <c r="AC4" s="11" t="n">
        <v>0</v>
      </c>
      <c r="AD4" s="11" t="n">
        <v>0</v>
      </c>
      <c r="AE4" s="11" t="n">
        <v>0</v>
      </c>
      <c r="AF4" s="11" t="n">
        <v>0</v>
      </c>
      <c r="AG4" s="11" t="n">
        <v>0</v>
      </c>
      <c r="AH4" s="11" t="n">
        <v>0</v>
      </c>
      <c r="AI4" s="11" t="n">
        <v>72782</v>
      </c>
      <c r="AJ4" s="11" t="n">
        <v>158092</v>
      </c>
      <c r="AK4" s="11" t="n">
        <v>154266</v>
      </c>
      <c r="AL4" s="11" t="n">
        <v>165447</v>
      </c>
      <c r="AM4" s="11" t="n">
        <v>257291</v>
      </c>
      <c r="AN4" s="8" t="n">
        <v>0</v>
      </c>
      <c r="AO4" s="11" t="n">
        <v>245490</v>
      </c>
      <c r="AP4" s="11" t="n">
        <v>464030</v>
      </c>
      <c r="AQ4" s="11" t="n">
        <v>0</v>
      </c>
      <c r="AR4" s="11" t="n">
        <v>216975</v>
      </c>
      <c r="AS4" s="8" t="n">
        <v>0</v>
      </c>
      <c r="AT4" s="8" t="n">
        <v>0</v>
      </c>
      <c r="AU4" s="8" t="n">
        <v>0</v>
      </c>
      <c r="AV4" s="8" t="n">
        <v>0</v>
      </c>
      <c r="AW4" s="8" t="n">
        <v>0</v>
      </c>
      <c r="AX4" s="8" t="n">
        <v>0</v>
      </c>
      <c r="AY4" s="8" t="n">
        <v>0</v>
      </c>
      <c r="AZ4" s="8" t="n">
        <v>0</v>
      </c>
      <c r="BA4" s="8" t="n">
        <v>0</v>
      </c>
      <c r="BB4" s="8" t="n">
        <v>0</v>
      </c>
      <c r="BC4" s="11" t="n">
        <v>102838</v>
      </c>
      <c r="BD4" s="11" t="n">
        <v>366196</v>
      </c>
      <c r="BE4" s="11" t="n">
        <v>168119</v>
      </c>
      <c r="BF4" s="12" t="n">
        <v>0</v>
      </c>
      <c r="BG4" s="11" t="n">
        <v>224198</v>
      </c>
      <c r="BH4" s="11" t="n">
        <v>191043</v>
      </c>
      <c r="BI4" s="8" t="n">
        <v>0</v>
      </c>
      <c r="BJ4" s="11" t="n">
        <v>1335746</v>
      </c>
      <c r="BK4" s="11" t="n">
        <v>1077717</v>
      </c>
      <c r="BL4" s="11" t="n">
        <v>893609</v>
      </c>
      <c r="BM4" s="11" t="n">
        <v>809390</v>
      </c>
      <c r="BN4" s="11" t="n">
        <v>608402</v>
      </c>
      <c r="BO4" s="11" t="n">
        <v>947309</v>
      </c>
      <c r="BP4" s="11" t="n">
        <v>961495</v>
      </c>
      <c r="BQ4" s="11" t="n">
        <v>155389</v>
      </c>
      <c r="BR4" s="11" t="n">
        <v>55674</v>
      </c>
      <c r="BS4" s="11" t="n">
        <v>206308</v>
      </c>
      <c r="BT4" s="8" t="n">
        <v>0</v>
      </c>
      <c r="BU4" s="8" t="n">
        <v>0</v>
      </c>
      <c r="BV4" s="11" t="n">
        <v>138406</v>
      </c>
      <c r="BW4" s="11" t="n">
        <v>157208</v>
      </c>
      <c r="BX4" s="11" t="n">
        <v>108232</v>
      </c>
      <c r="BY4" s="8" t="n">
        <v>0</v>
      </c>
      <c r="BZ4" s="8" t="n">
        <v>0</v>
      </c>
      <c r="CA4" s="11" t="n">
        <v>887825</v>
      </c>
      <c r="CB4" s="11" t="n">
        <v>670603</v>
      </c>
      <c r="CC4" s="11" t="n">
        <v>576884</v>
      </c>
      <c r="CD4" s="11" t="n">
        <v>636851</v>
      </c>
      <c r="CE4" s="9"/>
      <c r="CF4" s="11" t="n">
        <v>119313</v>
      </c>
      <c r="CG4" s="11" t="n">
        <v>128397</v>
      </c>
      <c r="CH4" s="11" t="n">
        <v>309004</v>
      </c>
      <c r="CI4" s="11" t="n">
        <v>548442</v>
      </c>
      <c r="CJ4" s="19" t="n">
        <v>339404</v>
      </c>
    </row>
    <row r="5" customFormat="false" ht="16" hidden="false" customHeight="false" outlineLevel="0" collapsed="false">
      <c r="A5" s="8" t="s">
        <v>90</v>
      </c>
      <c r="B5" s="9" t="s">
        <v>91</v>
      </c>
      <c r="C5" s="8" t="s">
        <v>92</v>
      </c>
      <c r="D5" s="16" t="n">
        <v>45</v>
      </c>
      <c r="E5" s="11" t="n">
        <v>1027715</v>
      </c>
      <c r="F5" s="11" t="n">
        <v>1050974</v>
      </c>
      <c r="G5" s="11" t="n">
        <v>1850391</v>
      </c>
      <c r="H5" s="18" t="n">
        <v>5140770</v>
      </c>
      <c r="I5" s="18" t="n">
        <v>3422557</v>
      </c>
      <c r="J5" s="11" t="n">
        <v>914667</v>
      </c>
      <c r="K5" s="11" t="n">
        <v>801684</v>
      </c>
      <c r="L5" s="11" t="n">
        <v>1037912</v>
      </c>
      <c r="M5" s="18" t="n">
        <v>7091491</v>
      </c>
      <c r="N5" s="18" t="n">
        <v>8155560</v>
      </c>
      <c r="O5" s="11" t="n">
        <v>3054748</v>
      </c>
      <c r="P5" s="11" t="n">
        <v>909704</v>
      </c>
      <c r="Q5" s="11" t="n">
        <v>2419195</v>
      </c>
      <c r="R5" s="11" t="n">
        <v>3195134</v>
      </c>
      <c r="S5" s="11" t="n">
        <v>1208273</v>
      </c>
      <c r="T5" s="11" t="n">
        <v>3077081</v>
      </c>
      <c r="U5" s="11" t="n">
        <v>1659016</v>
      </c>
      <c r="V5" s="11" t="n">
        <v>376521</v>
      </c>
      <c r="W5" s="11" t="n">
        <v>1910296</v>
      </c>
      <c r="X5" s="11" t="n">
        <v>1220898</v>
      </c>
      <c r="Y5" s="11" t="n">
        <v>0</v>
      </c>
      <c r="Z5" s="11" t="n">
        <v>0</v>
      </c>
      <c r="AA5" s="11" t="n">
        <v>0</v>
      </c>
      <c r="AB5" s="11" t="n">
        <v>0</v>
      </c>
      <c r="AC5" s="11" t="n">
        <v>0</v>
      </c>
      <c r="AD5" s="11" t="n">
        <v>0</v>
      </c>
      <c r="AE5" s="11" t="n">
        <v>0</v>
      </c>
      <c r="AF5" s="11" t="n">
        <v>0</v>
      </c>
      <c r="AG5" s="11" t="n">
        <v>0</v>
      </c>
      <c r="AH5" s="11" t="n">
        <v>0</v>
      </c>
      <c r="AI5" s="11" t="n">
        <v>119451</v>
      </c>
      <c r="AJ5" s="8" t="n">
        <v>0</v>
      </c>
      <c r="AK5" s="11" t="n">
        <v>2755630</v>
      </c>
      <c r="AL5" s="11" t="n">
        <v>2864780</v>
      </c>
      <c r="AM5" s="11" t="n">
        <v>2979582</v>
      </c>
      <c r="AN5" s="11" t="n">
        <v>123501</v>
      </c>
      <c r="AO5" s="11" t="n">
        <v>5398605</v>
      </c>
      <c r="AP5" s="11" t="n">
        <v>1418380</v>
      </c>
      <c r="AQ5" s="11" t="n">
        <v>1132339</v>
      </c>
      <c r="AR5" s="11" t="n">
        <v>1972423</v>
      </c>
      <c r="AS5" s="11" t="n">
        <v>0</v>
      </c>
      <c r="AT5" s="11" t="n">
        <v>2100747</v>
      </c>
      <c r="AU5" s="11" t="n">
        <v>0</v>
      </c>
      <c r="AV5" s="11" t="n">
        <v>0</v>
      </c>
      <c r="AW5" s="11" t="n">
        <v>0</v>
      </c>
      <c r="AX5" s="11" t="n">
        <v>0</v>
      </c>
      <c r="AY5" s="11" t="n">
        <v>0</v>
      </c>
      <c r="AZ5" s="11" t="n">
        <v>71200</v>
      </c>
      <c r="BA5" s="11" t="n">
        <v>0</v>
      </c>
      <c r="BB5" s="11" t="n">
        <v>0</v>
      </c>
      <c r="BC5" s="11" t="n">
        <v>407274</v>
      </c>
      <c r="BD5" s="11" t="n">
        <v>105844</v>
      </c>
      <c r="BE5" s="11" t="n">
        <v>201974</v>
      </c>
      <c r="BF5" s="11" t="n">
        <v>100302</v>
      </c>
      <c r="BG5" s="11" t="n">
        <v>213164</v>
      </c>
      <c r="BH5" s="11" t="n">
        <v>113006</v>
      </c>
      <c r="BI5" s="19" t="n">
        <v>100112</v>
      </c>
      <c r="BJ5" s="11" t="n">
        <v>10739591</v>
      </c>
      <c r="BK5" s="11" t="n">
        <v>7443452</v>
      </c>
      <c r="BL5" s="11" t="n">
        <v>6250253</v>
      </c>
      <c r="BM5" s="11" t="n">
        <v>7626831</v>
      </c>
      <c r="BN5" s="11" t="n">
        <v>3717130</v>
      </c>
      <c r="BO5" s="11" t="n">
        <v>5157444</v>
      </c>
      <c r="BP5" s="11" t="n">
        <v>6648458</v>
      </c>
      <c r="BQ5" s="11" t="n">
        <v>1010300</v>
      </c>
      <c r="BR5" s="11" t="n">
        <v>833894</v>
      </c>
      <c r="BS5" s="11" t="n">
        <v>1059453</v>
      </c>
      <c r="BT5" s="19" t="n">
        <v>1038526</v>
      </c>
      <c r="BU5" s="19" t="n">
        <v>746145</v>
      </c>
      <c r="BV5" s="8" t="n">
        <v>0</v>
      </c>
      <c r="BW5" s="8" t="n">
        <v>0</v>
      </c>
      <c r="BX5" s="8" t="n">
        <v>0</v>
      </c>
      <c r="BY5" s="8" t="n">
        <v>0</v>
      </c>
      <c r="BZ5" s="8" t="n">
        <v>0</v>
      </c>
      <c r="CA5" s="11" t="n">
        <v>7585417</v>
      </c>
      <c r="CB5" s="11" t="n">
        <v>7461659</v>
      </c>
      <c r="CC5" s="11" t="n">
        <v>2372532</v>
      </c>
      <c r="CD5" s="11" t="n">
        <v>5114072</v>
      </c>
      <c r="CE5" s="19" t="n">
        <v>7870420</v>
      </c>
      <c r="CF5" s="11" t="n">
        <v>1364553</v>
      </c>
      <c r="CG5" s="11" t="n">
        <v>1451138</v>
      </c>
      <c r="CH5" s="11" t="n">
        <v>5650813</v>
      </c>
      <c r="CI5" s="11" t="n">
        <v>3588158</v>
      </c>
      <c r="CJ5" s="19" t="n">
        <v>3962927</v>
      </c>
    </row>
    <row r="6" customFormat="false" ht="16" hidden="false" customHeight="false" outlineLevel="0" collapsed="false">
      <c r="A6" s="8" t="s">
        <v>93</v>
      </c>
      <c r="B6" s="9" t="s">
        <v>94</v>
      </c>
      <c r="C6" s="8" t="s">
        <v>95</v>
      </c>
      <c r="D6" s="16" t="n">
        <v>57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12"/>
      <c r="BD6" s="12"/>
      <c r="BE6" s="12"/>
      <c r="BF6" s="12"/>
      <c r="BG6" s="12"/>
      <c r="BH6" s="12"/>
      <c r="BI6" s="9"/>
      <c r="BJ6" s="11" t="n">
        <v>127719</v>
      </c>
      <c r="BK6" s="11" t="n">
        <v>99116</v>
      </c>
      <c r="BL6" s="11" t="n">
        <v>83418</v>
      </c>
      <c r="BM6" s="11" t="n">
        <v>175461</v>
      </c>
      <c r="BN6" s="8" t="n">
        <v>0</v>
      </c>
      <c r="BO6" s="8" t="n">
        <v>0</v>
      </c>
      <c r="BP6" s="8" t="n">
        <v>0</v>
      </c>
      <c r="BQ6" s="8" t="n">
        <v>0</v>
      </c>
      <c r="BR6" s="8" t="n">
        <v>0</v>
      </c>
      <c r="BS6" s="8" t="n">
        <v>0</v>
      </c>
      <c r="BT6" s="8" t="n">
        <v>0</v>
      </c>
      <c r="BU6" s="8" t="n">
        <v>0</v>
      </c>
      <c r="BV6" s="8" t="n">
        <v>0</v>
      </c>
      <c r="BW6" s="8" t="n">
        <v>0</v>
      </c>
      <c r="BX6" s="8" t="n">
        <v>0</v>
      </c>
      <c r="BY6" s="8" t="n">
        <v>0</v>
      </c>
      <c r="BZ6" s="8" t="n">
        <v>0</v>
      </c>
      <c r="CA6" s="8" t="n">
        <v>0</v>
      </c>
      <c r="CB6" s="8" t="n">
        <v>0</v>
      </c>
      <c r="CC6" s="8" t="n">
        <v>0</v>
      </c>
      <c r="CD6" s="8" t="n">
        <v>0</v>
      </c>
      <c r="CE6" s="8" t="n">
        <v>0</v>
      </c>
      <c r="CF6" s="8" t="n">
        <v>0</v>
      </c>
      <c r="CG6" s="8" t="n">
        <v>0</v>
      </c>
      <c r="CH6" s="8" t="n">
        <v>0</v>
      </c>
      <c r="CI6" s="8" t="n">
        <v>0</v>
      </c>
      <c r="CJ6" s="8" t="n">
        <v>0</v>
      </c>
    </row>
    <row r="7" customFormat="false" ht="16" hidden="false" customHeight="false" outlineLevel="0" collapsed="false">
      <c r="A7" s="8" t="s">
        <v>96</v>
      </c>
      <c r="B7" s="9" t="s">
        <v>97</v>
      </c>
      <c r="C7" s="8" t="s">
        <v>98</v>
      </c>
      <c r="D7" s="16" t="n">
        <v>43</v>
      </c>
      <c r="E7" s="11" t="n">
        <v>1289650</v>
      </c>
      <c r="F7" s="11" t="n">
        <v>504113</v>
      </c>
      <c r="G7" s="11" t="n">
        <v>1169501</v>
      </c>
      <c r="H7" s="18" t="n">
        <v>1926072</v>
      </c>
      <c r="I7" s="18" t="n">
        <v>246751</v>
      </c>
      <c r="J7" s="11" t="n">
        <v>560337</v>
      </c>
      <c r="K7" s="11" t="n">
        <v>497068</v>
      </c>
      <c r="L7" s="11" t="n">
        <v>1102211</v>
      </c>
      <c r="M7" s="18" t="n">
        <v>1336035</v>
      </c>
      <c r="N7" s="18" t="n">
        <v>1737916</v>
      </c>
      <c r="O7" s="8" t="n">
        <v>832334</v>
      </c>
      <c r="P7" s="11" t="n">
        <v>444238</v>
      </c>
      <c r="Q7" s="11" t="n">
        <v>540199</v>
      </c>
      <c r="R7" s="11" t="n">
        <v>877468</v>
      </c>
      <c r="S7" s="11" t="n">
        <v>371852</v>
      </c>
      <c r="T7" s="11" t="n">
        <v>501780</v>
      </c>
      <c r="U7" s="11" t="n">
        <v>397547</v>
      </c>
      <c r="V7" s="11" t="n">
        <v>73257</v>
      </c>
      <c r="W7" s="11" t="n">
        <v>523353</v>
      </c>
      <c r="X7" s="11" t="n">
        <v>500776</v>
      </c>
      <c r="Y7" s="11" t="n">
        <v>320965</v>
      </c>
      <c r="Z7" s="11" t="n">
        <v>886309</v>
      </c>
      <c r="AA7" s="11" t="n">
        <v>515572</v>
      </c>
      <c r="AB7" s="11" t="n">
        <v>868238</v>
      </c>
      <c r="AC7" s="11" t="n">
        <v>0</v>
      </c>
      <c r="AD7" s="11" t="n">
        <v>840146</v>
      </c>
      <c r="AE7" s="11" t="n">
        <v>1392228</v>
      </c>
      <c r="AF7" s="11" t="n">
        <v>785128</v>
      </c>
      <c r="AG7" s="11" t="n">
        <v>1526229</v>
      </c>
      <c r="AH7" s="11" t="n">
        <v>0</v>
      </c>
      <c r="AI7" s="11" t="n">
        <v>217717</v>
      </c>
      <c r="AJ7" s="11" t="n">
        <v>449020</v>
      </c>
      <c r="AK7" s="11" t="n">
        <v>2741250</v>
      </c>
      <c r="AL7" s="11" t="n">
        <v>229514</v>
      </c>
      <c r="AM7" s="8" t="n">
        <v>0</v>
      </c>
      <c r="AN7" s="11" t="n">
        <v>405146</v>
      </c>
      <c r="AO7" s="11" t="n">
        <v>738399</v>
      </c>
      <c r="AP7" s="11" t="n">
        <v>2816991</v>
      </c>
      <c r="AQ7" s="11" t="n">
        <v>601736</v>
      </c>
      <c r="AR7" s="11" t="n">
        <v>601858</v>
      </c>
      <c r="AS7" s="11" t="n">
        <v>4593791</v>
      </c>
      <c r="AT7" s="11" t="n">
        <v>1556357</v>
      </c>
      <c r="AU7" s="11" t="n">
        <v>818478</v>
      </c>
      <c r="AV7" s="11" t="n">
        <v>925725</v>
      </c>
      <c r="AW7" s="11" t="n">
        <v>635916</v>
      </c>
      <c r="AX7" s="11" t="n">
        <v>1443975</v>
      </c>
      <c r="AY7" s="11" t="n">
        <v>430258</v>
      </c>
      <c r="AZ7" s="11" t="n">
        <v>612393</v>
      </c>
      <c r="BA7" s="11" t="n">
        <v>521478</v>
      </c>
      <c r="BB7" s="11" t="n">
        <v>1257192</v>
      </c>
      <c r="BC7" s="11" t="n">
        <v>312919</v>
      </c>
      <c r="BD7" s="11" t="n">
        <v>922111</v>
      </c>
      <c r="BE7" s="11" t="n">
        <v>790827</v>
      </c>
      <c r="BF7" s="11" t="n">
        <v>484660</v>
      </c>
      <c r="BG7" s="11" t="n">
        <v>809906</v>
      </c>
      <c r="BH7" s="11" t="n">
        <v>531903</v>
      </c>
      <c r="BI7" s="19" t="n">
        <v>219493</v>
      </c>
      <c r="BJ7" s="11" t="n">
        <v>3891622</v>
      </c>
      <c r="BK7" s="11" t="n">
        <v>2439108</v>
      </c>
      <c r="BL7" s="11" t="n">
        <v>2314358</v>
      </c>
      <c r="BM7" s="11" t="n">
        <v>2591269</v>
      </c>
      <c r="BN7" s="11" t="n">
        <v>2973792</v>
      </c>
      <c r="BO7" s="11" t="n">
        <v>2507968</v>
      </c>
      <c r="BP7" s="11" t="n">
        <v>2460826</v>
      </c>
      <c r="BQ7" s="11" t="n">
        <v>3917970</v>
      </c>
      <c r="BR7" s="11" t="n">
        <v>1895126</v>
      </c>
      <c r="BS7" s="11" t="n">
        <v>199890</v>
      </c>
      <c r="BT7" s="8" t="n">
        <v>0</v>
      </c>
      <c r="BU7" s="8" t="n">
        <v>0</v>
      </c>
      <c r="BV7" s="11" t="n">
        <v>2601103</v>
      </c>
      <c r="BW7" s="11" t="n">
        <v>2591407</v>
      </c>
      <c r="BX7" s="11" t="n">
        <v>2278562</v>
      </c>
      <c r="BY7" s="8" t="n">
        <v>0</v>
      </c>
      <c r="BZ7" s="8" t="n">
        <v>0</v>
      </c>
      <c r="CA7" s="11" t="n">
        <v>673781</v>
      </c>
      <c r="CB7" s="11" t="n">
        <v>592162</v>
      </c>
      <c r="CC7" s="11" t="n">
        <v>468142</v>
      </c>
      <c r="CD7" s="11" t="n">
        <v>559183</v>
      </c>
      <c r="CE7" s="19" t="n">
        <v>1225829</v>
      </c>
      <c r="CF7" s="11" t="n">
        <v>169495</v>
      </c>
      <c r="CG7" s="11" t="n">
        <v>359499</v>
      </c>
      <c r="CH7" s="11" t="n">
        <v>875905</v>
      </c>
      <c r="CI7" s="11" t="n">
        <v>637563</v>
      </c>
      <c r="CJ7" s="19" t="n">
        <v>2988409</v>
      </c>
    </row>
    <row r="8" customFormat="false" ht="16" hidden="false" customHeight="false" outlineLevel="0" collapsed="false">
      <c r="A8" s="8" t="s">
        <v>99</v>
      </c>
      <c r="B8" s="9" t="s">
        <v>100</v>
      </c>
      <c r="C8" s="8"/>
      <c r="D8" s="16" t="n">
        <v>43</v>
      </c>
      <c r="E8" s="11" t="n">
        <v>800581</v>
      </c>
      <c r="F8" s="11" t="n">
        <v>294680</v>
      </c>
      <c r="G8" s="11" t="n">
        <v>15</v>
      </c>
      <c r="H8" s="18" t="n">
        <v>124282</v>
      </c>
      <c r="I8" s="11" t="n">
        <v>0</v>
      </c>
      <c r="J8" s="11" t="n">
        <v>456376</v>
      </c>
      <c r="K8" s="11" t="n">
        <v>408709</v>
      </c>
      <c r="L8" s="11" t="n">
        <v>710674</v>
      </c>
      <c r="M8" s="18" t="n">
        <v>470055</v>
      </c>
      <c r="N8" s="18" t="n">
        <v>201138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>
        <v>0</v>
      </c>
      <c r="W8" s="8" t="n">
        <v>0</v>
      </c>
      <c r="X8" s="8" t="n">
        <v>0</v>
      </c>
      <c r="Y8" s="8" t="n">
        <v>0</v>
      </c>
      <c r="Z8" s="8" t="n">
        <v>0</v>
      </c>
      <c r="AA8" s="11" t="n">
        <v>210972</v>
      </c>
      <c r="AB8" s="11" t="n">
        <v>209747</v>
      </c>
      <c r="AC8" s="11" t="n">
        <v>0</v>
      </c>
      <c r="AD8" s="11" t="n">
        <v>156567</v>
      </c>
      <c r="AE8" s="11" t="n">
        <v>245113</v>
      </c>
      <c r="AF8" s="11" t="n">
        <v>66082</v>
      </c>
      <c r="AG8" s="11" t="n">
        <v>548037</v>
      </c>
      <c r="AH8" s="11" t="n">
        <v>0</v>
      </c>
      <c r="AI8" s="8" t="n">
        <v>0</v>
      </c>
      <c r="AJ8" s="8" t="n">
        <v>0</v>
      </c>
      <c r="AK8" s="8" t="n">
        <v>0</v>
      </c>
      <c r="AL8" s="8" t="n">
        <v>0</v>
      </c>
      <c r="AM8" s="8" t="n">
        <v>0</v>
      </c>
      <c r="AN8" s="11" t="n">
        <v>552437</v>
      </c>
      <c r="AO8" s="8" t="n">
        <v>0</v>
      </c>
      <c r="AP8" s="11" t="n">
        <v>919172</v>
      </c>
      <c r="AQ8" s="8" t="n">
        <v>0</v>
      </c>
      <c r="AR8" s="8" t="n">
        <v>0</v>
      </c>
      <c r="AS8" s="11" t="n">
        <v>2992449</v>
      </c>
      <c r="AT8" s="8" t="n">
        <v>0</v>
      </c>
      <c r="AU8" s="11" t="n">
        <v>952843</v>
      </c>
      <c r="AV8" s="11" t="n">
        <v>872643</v>
      </c>
      <c r="AW8" s="11" t="n">
        <v>564067</v>
      </c>
      <c r="AX8" s="8" t="n">
        <v>0</v>
      </c>
      <c r="AY8" s="11" t="n">
        <v>1105838</v>
      </c>
      <c r="AZ8" s="11" t="n">
        <v>920844</v>
      </c>
      <c r="BA8" s="11" t="n">
        <v>726757</v>
      </c>
      <c r="BB8" s="8" t="n">
        <v>0</v>
      </c>
      <c r="BC8" s="11" t="n">
        <v>416155</v>
      </c>
      <c r="BD8" s="11" t="n">
        <v>405410</v>
      </c>
      <c r="BE8" s="11" t="n">
        <v>185434</v>
      </c>
      <c r="BF8" s="11" t="n">
        <v>454496</v>
      </c>
      <c r="BG8" s="11" t="n">
        <v>706936</v>
      </c>
      <c r="BH8" s="11" t="n">
        <v>512688</v>
      </c>
      <c r="BI8" s="8" t="n">
        <v>0</v>
      </c>
      <c r="BJ8" s="8" t="n">
        <v>664734</v>
      </c>
      <c r="BK8" s="11" t="n">
        <v>522829</v>
      </c>
      <c r="BL8" s="11" t="n">
        <v>524002</v>
      </c>
      <c r="BM8" s="11" t="n">
        <v>604543</v>
      </c>
      <c r="BN8" s="8" t="n">
        <v>0</v>
      </c>
      <c r="BO8" s="8" t="n">
        <v>0</v>
      </c>
      <c r="BP8" s="11" t="n">
        <v>552271</v>
      </c>
      <c r="BQ8" s="12" t="n">
        <v>735781</v>
      </c>
      <c r="BR8" s="12" t="n">
        <v>368391</v>
      </c>
      <c r="BS8" s="12" t="n">
        <v>457109</v>
      </c>
      <c r="BT8" s="19" t="n">
        <v>199127</v>
      </c>
      <c r="BU8" s="8" t="n">
        <v>0</v>
      </c>
      <c r="BV8" s="11" t="n">
        <v>413560</v>
      </c>
      <c r="BW8" s="11" t="n">
        <v>258187</v>
      </c>
      <c r="BX8" s="12" t="n">
        <v>414624</v>
      </c>
      <c r="BY8" s="8" t="n">
        <v>0</v>
      </c>
      <c r="BZ8" s="8" t="n">
        <v>0</v>
      </c>
      <c r="CA8" s="8" t="n">
        <v>0</v>
      </c>
      <c r="CB8" s="8" t="n">
        <v>0</v>
      </c>
      <c r="CC8" s="8" t="n">
        <v>0</v>
      </c>
      <c r="CD8" s="8" t="n">
        <v>0</v>
      </c>
      <c r="CE8" s="8" t="n">
        <v>0</v>
      </c>
      <c r="CF8" s="8" t="n">
        <v>0</v>
      </c>
      <c r="CG8" s="8" t="n">
        <v>0</v>
      </c>
      <c r="CH8" s="8" t="n">
        <v>0</v>
      </c>
      <c r="CI8" s="8" t="n">
        <v>0</v>
      </c>
      <c r="CJ8" s="19" t="n">
        <v>348154</v>
      </c>
    </row>
    <row r="9" customFormat="false" ht="16" hidden="false" customHeight="false" outlineLevel="0" collapsed="false">
      <c r="A9" s="8" t="s">
        <v>101</v>
      </c>
      <c r="B9" s="9" t="s">
        <v>97</v>
      </c>
      <c r="C9" s="11" t="s">
        <v>102</v>
      </c>
      <c r="D9" s="16" t="n">
        <v>43</v>
      </c>
      <c r="E9" s="11" t="n">
        <v>324424</v>
      </c>
      <c r="F9" s="11" t="n">
        <v>189630</v>
      </c>
      <c r="G9" s="11" t="n">
        <v>228163</v>
      </c>
      <c r="H9" s="8" t="n">
        <v>0</v>
      </c>
      <c r="I9" s="11" t="n">
        <v>0</v>
      </c>
      <c r="J9" s="11" t="n">
        <v>167165</v>
      </c>
      <c r="K9" s="11" t="n">
        <v>152829</v>
      </c>
      <c r="L9" s="11" t="n">
        <v>228457</v>
      </c>
      <c r="M9" s="8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0</v>
      </c>
      <c r="X9" s="11" t="n">
        <v>0</v>
      </c>
      <c r="Y9" s="11" t="n">
        <v>68518</v>
      </c>
      <c r="Z9" s="8" t="n">
        <v>0</v>
      </c>
      <c r="AA9" s="11" t="n">
        <v>657995</v>
      </c>
      <c r="AB9" s="11" t="n">
        <v>801038</v>
      </c>
      <c r="AC9" s="11" t="n">
        <v>0</v>
      </c>
      <c r="AD9" s="11" t="n">
        <v>1309090</v>
      </c>
      <c r="AE9" s="11" t="n">
        <v>1062848</v>
      </c>
      <c r="AF9" s="11" t="n">
        <v>1309090</v>
      </c>
      <c r="AG9" s="11" t="n">
        <v>610468</v>
      </c>
      <c r="AH9" s="11" t="n">
        <v>0</v>
      </c>
      <c r="AI9" s="8" t="n">
        <v>0</v>
      </c>
      <c r="AJ9" s="8" t="n">
        <v>0</v>
      </c>
      <c r="AK9" s="8" t="n">
        <v>0</v>
      </c>
      <c r="AL9" s="8" t="n">
        <v>0</v>
      </c>
      <c r="AM9" s="8" t="n">
        <v>0</v>
      </c>
      <c r="AN9" s="8" t="n">
        <v>0</v>
      </c>
      <c r="AO9" s="8" t="n">
        <v>0</v>
      </c>
      <c r="AP9" s="8" t="n">
        <v>0</v>
      </c>
      <c r="AQ9" s="8" t="n">
        <v>0</v>
      </c>
      <c r="AR9" s="8" t="n">
        <v>0</v>
      </c>
      <c r="AS9" s="8" t="n">
        <v>0</v>
      </c>
      <c r="AT9" s="8" t="n">
        <v>0</v>
      </c>
      <c r="AU9" s="8" t="n">
        <v>0</v>
      </c>
      <c r="AV9" s="8" t="n">
        <v>0</v>
      </c>
      <c r="AW9" s="8" t="n">
        <v>0</v>
      </c>
      <c r="AX9" s="8" t="n">
        <v>0</v>
      </c>
      <c r="AY9" s="8" t="n">
        <v>0</v>
      </c>
      <c r="AZ9" s="8" t="n">
        <v>0</v>
      </c>
      <c r="BA9" s="8" t="n">
        <v>0</v>
      </c>
      <c r="BB9" s="8" t="n">
        <v>0</v>
      </c>
      <c r="BC9" s="11" t="n">
        <v>878501</v>
      </c>
      <c r="BD9" s="11" t="n">
        <v>1044023</v>
      </c>
      <c r="BE9" s="11" t="n">
        <v>920649</v>
      </c>
      <c r="BF9" s="11" t="n">
        <v>524710</v>
      </c>
      <c r="BG9" s="11" t="n">
        <v>932763</v>
      </c>
      <c r="BH9" s="11" t="n">
        <v>1026786</v>
      </c>
      <c r="BI9" s="8" t="n">
        <v>0</v>
      </c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</row>
    <row r="10" customFormat="false" ht="16" hidden="false" customHeight="false" outlineLevel="0" collapsed="false">
      <c r="A10" s="8" t="s">
        <v>103</v>
      </c>
      <c r="B10" s="9" t="s">
        <v>91</v>
      </c>
      <c r="C10" s="8" t="s">
        <v>104</v>
      </c>
      <c r="D10" s="16" t="n">
        <v>59</v>
      </c>
      <c r="E10" s="11" t="n">
        <v>73015</v>
      </c>
      <c r="F10" s="8" t="n">
        <v>0</v>
      </c>
      <c r="G10" s="11" t="n">
        <v>73558</v>
      </c>
      <c r="H10" s="18" t="n">
        <v>188367</v>
      </c>
      <c r="I10" s="11" t="n">
        <v>0</v>
      </c>
      <c r="J10" s="11" t="n">
        <v>90157</v>
      </c>
      <c r="K10" s="11" t="n">
        <v>139948</v>
      </c>
      <c r="L10" s="11" t="n">
        <v>53152</v>
      </c>
      <c r="M10" s="18" t="n">
        <v>210357</v>
      </c>
      <c r="N10" s="18" t="n">
        <v>295857</v>
      </c>
      <c r="O10" s="11" t="n">
        <v>0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0</v>
      </c>
      <c r="Y10" s="8" t="n">
        <v>0</v>
      </c>
      <c r="Z10" s="8" t="n">
        <v>0</v>
      </c>
      <c r="AA10" s="8" t="n">
        <v>0</v>
      </c>
      <c r="AB10" s="8" t="n">
        <v>0</v>
      </c>
      <c r="AC10" s="11" t="n">
        <v>0</v>
      </c>
      <c r="AD10" s="11" t="n">
        <v>103953</v>
      </c>
      <c r="AE10" s="11" t="n">
        <v>50444</v>
      </c>
      <c r="AF10" s="11" t="n">
        <v>105840</v>
      </c>
      <c r="AG10" s="11" t="n">
        <v>71194</v>
      </c>
      <c r="AH10" s="11" t="n">
        <v>0</v>
      </c>
      <c r="AI10" s="11" t="n">
        <v>80981</v>
      </c>
      <c r="AJ10" s="11" t="n">
        <v>295319</v>
      </c>
      <c r="AK10" s="11" t="n">
        <v>111457</v>
      </c>
      <c r="AL10" s="8" t="n">
        <v>0</v>
      </c>
      <c r="AM10" s="8" t="n">
        <v>0</v>
      </c>
      <c r="AN10" s="8" t="n">
        <v>0</v>
      </c>
      <c r="AO10" s="11" t="n">
        <v>171282</v>
      </c>
      <c r="AP10" s="8" t="n">
        <v>0</v>
      </c>
      <c r="AQ10" s="8" t="n">
        <v>0</v>
      </c>
      <c r="AR10" s="11" t="n">
        <v>153432</v>
      </c>
      <c r="AS10" s="11" t="n">
        <v>759098</v>
      </c>
      <c r="AT10" s="8" t="n">
        <v>0</v>
      </c>
      <c r="AU10" s="8" t="n">
        <v>0</v>
      </c>
      <c r="AV10" s="8" t="n">
        <v>0</v>
      </c>
      <c r="AW10" s="8" t="n">
        <v>0</v>
      </c>
      <c r="AX10" s="8" t="n">
        <v>0</v>
      </c>
      <c r="AY10" s="8" t="n">
        <v>0</v>
      </c>
      <c r="AZ10" s="8" t="n">
        <v>0</v>
      </c>
      <c r="BA10" s="8" t="n">
        <v>0</v>
      </c>
      <c r="BB10" s="8" t="n">
        <v>0</v>
      </c>
      <c r="BC10" s="8" t="n">
        <v>0</v>
      </c>
      <c r="BD10" s="8" t="n">
        <v>0</v>
      </c>
      <c r="BE10" s="8" t="n">
        <v>0</v>
      </c>
      <c r="BF10" s="8" t="n">
        <v>0</v>
      </c>
      <c r="BG10" s="8" t="n">
        <v>0</v>
      </c>
      <c r="BH10" s="8" t="n">
        <v>0</v>
      </c>
      <c r="BI10" s="8" t="n">
        <v>0</v>
      </c>
      <c r="BJ10" s="11" t="n">
        <v>353713</v>
      </c>
      <c r="BK10" s="11" t="n">
        <v>152483</v>
      </c>
      <c r="BL10" s="11" t="n">
        <v>135522</v>
      </c>
      <c r="BM10" s="11" t="n">
        <v>115800</v>
      </c>
      <c r="BN10" s="8" t="n">
        <v>0</v>
      </c>
      <c r="BO10" s="11" t="n">
        <v>204422</v>
      </c>
      <c r="BP10" s="11" t="n">
        <v>140271</v>
      </c>
      <c r="BQ10" s="11" t="n">
        <v>528832</v>
      </c>
      <c r="BR10" s="11" t="n">
        <v>160664</v>
      </c>
      <c r="BS10" s="11" t="n">
        <v>365507</v>
      </c>
      <c r="BT10" s="8" t="n">
        <v>0</v>
      </c>
      <c r="BU10" s="8" t="n">
        <v>0</v>
      </c>
      <c r="BV10" s="11" t="n">
        <v>369097</v>
      </c>
      <c r="BW10" s="11" t="n">
        <v>333096</v>
      </c>
      <c r="BX10" s="11" t="n">
        <v>324672</v>
      </c>
      <c r="BY10" s="8" t="n">
        <v>0</v>
      </c>
      <c r="BZ10" s="8" t="n">
        <v>0</v>
      </c>
      <c r="CA10" s="11" t="n">
        <v>58040</v>
      </c>
      <c r="CB10" s="11" t="n">
        <v>62292</v>
      </c>
      <c r="CC10" s="8" t="n">
        <v>0</v>
      </c>
      <c r="CD10" s="8" t="n">
        <v>0</v>
      </c>
      <c r="CE10" s="19" t="n">
        <v>101495</v>
      </c>
      <c r="CF10" s="8" t="n">
        <v>0</v>
      </c>
      <c r="CG10" s="8" t="n">
        <v>0</v>
      </c>
      <c r="CH10" s="11" t="n">
        <v>109170</v>
      </c>
      <c r="CI10" s="11" t="n">
        <v>60834</v>
      </c>
      <c r="CJ10" s="19" t="n">
        <v>694251</v>
      </c>
    </row>
    <row r="11" customFormat="false" ht="16" hidden="false" customHeight="false" outlineLevel="0" collapsed="false">
      <c r="A11" s="8" t="s">
        <v>105</v>
      </c>
      <c r="B11" s="9" t="s">
        <v>94</v>
      </c>
      <c r="C11" s="8" t="n">
        <v>1010</v>
      </c>
      <c r="D11" s="20" t="n">
        <v>57</v>
      </c>
      <c r="E11" s="8"/>
      <c r="F11" s="8"/>
      <c r="G11" s="8"/>
      <c r="H11" s="18"/>
      <c r="I11" s="21"/>
      <c r="J11" s="8"/>
      <c r="K11" s="8"/>
      <c r="L11" s="8"/>
      <c r="M11" s="9"/>
      <c r="N11" s="9"/>
      <c r="O11" s="22"/>
      <c r="P11" s="22"/>
      <c r="Q11" s="22"/>
      <c r="R11" s="22"/>
      <c r="S11" s="22"/>
      <c r="T11" s="22"/>
      <c r="U11" s="8"/>
      <c r="V11" s="8"/>
      <c r="W11" s="8"/>
      <c r="X11" s="8"/>
      <c r="Y11" s="8"/>
      <c r="Z11" s="8"/>
      <c r="AA11" s="8"/>
      <c r="AB11" s="8"/>
      <c r="AC11" s="23"/>
      <c r="AD11" s="8"/>
      <c r="AE11" s="8"/>
      <c r="AF11" s="8"/>
      <c r="AG11" s="8"/>
      <c r="AH11" s="21"/>
      <c r="AI11" s="8" t="n">
        <v>0</v>
      </c>
      <c r="AJ11" s="8" t="n">
        <v>0</v>
      </c>
      <c r="AK11" s="8" t="n">
        <v>0</v>
      </c>
      <c r="AL11" s="8" t="n">
        <v>0</v>
      </c>
      <c r="AM11" s="8" t="n">
        <v>0</v>
      </c>
      <c r="AN11" s="8" t="n">
        <v>0</v>
      </c>
      <c r="AO11" s="8" t="n">
        <v>0</v>
      </c>
      <c r="AP11" s="8" t="n">
        <v>0</v>
      </c>
      <c r="AQ11" s="8" t="n">
        <v>0</v>
      </c>
      <c r="AR11" s="8" t="n">
        <v>0</v>
      </c>
      <c r="AS11" s="11" t="n">
        <v>485375</v>
      </c>
      <c r="AT11" s="11" t="n">
        <v>376964</v>
      </c>
      <c r="AU11" s="11" t="n">
        <v>652996</v>
      </c>
      <c r="AV11" s="11" t="n">
        <v>841665</v>
      </c>
      <c r="AW11" s="8" t="n">
        <v>0</v>
      </c>
      <c r="AX11" s="11" t="n">
        <v>719792</v>
      </c>
      <c r="AY11" s="11" t="n">
        <v>1341476</v>
      </c>
      <c r="AZ11" s="11" t="n">
        <v>1437190</v>
      </c>
      <c r="BA11" s="11" t="n">
        <v>1098813</v>
      </c>
      <c r="BB11" s="11" t="n">
        <v>691874</v>
      </c>
      <c r="BC11" s="8" t="n">
        <v>0</v>
      </c>
      <c r="BD11" s="8" t="n">
        <v>0</v>
      </c>
      <c r="BE11" s="8" t="n">
        <v>0</v>
      </c>
      <c r="BF11" s="8" t="n">
        <v>0</v>
      </c>
      <c r="BG11" s="8" t="n">
        <v>0</v>
      </c>
      <c r="BH11" s="8" t="n">
        <v>0</v>
      </c>
      <c r="BI11" s="19" t="n">
        <v>109543</v>
      </c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</row>
    <row r="12" customFormat="false" ht="16" hidden="false" customHeight="false" outlineLevel="0" collapsed="false">
      <c r="A12" s="12" t="s">
        <v>106</v>
      </c>
      <c r="B12" s="9" t="s">
        <v>88</v>
      </c>
      <c r="C12" s="8" t="s">
        <v>107</v>
      </c>
      <c r="D12" s="16" t="n">
        <v>43</v>
      </c>
      <c r="E12" s="8"/>
      <c r="F12" s="8"/>
      <c r="G12" s="8"/>
      <c r="H12" s="18"/>
      <c r="I12" s="18"/>
      <c r="J12" s="8"/>
      <c r="K12" s="8"/>
      <c r="L12" s="8"/>
      <c r="M12" s="18"/>
      <c r="N12" s="1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23"/>
      <c r="AD12" s="8"/>
      <c r="AE12" s="8"/>
      <c r="AF12" s="8"/>
      <c r="AG12" s="8"/>
      <c r="AH12" s="18"/>
      <c r="AI12" s="8" t="n">
        <v>0</v>
      </c>
      <c r="AJ12" s="8" t="n">
        <v>0</v>
      </c>
      <c r="AK12" s="8" t="n">
        <v>0</v>
      </c>
      <c r="AL12" s="8" t="n">
        <v>0</v>
      </c>
      <c r="AM12" s="8" t="n">
        <v>0</v>
      </c>
      <c r="AN12" s="8" t="n">
        <v>0</v>
      </c>
      <c r="AO12" s="8" t="n">
        <v>0</v>
      </c>
      <c r="AP12" s="8" t="n">
        <v>0</v>
      </c>
      <c r="AQ12" s="8" t="n">
        <v>0</v>
      </c>
      <c r="AR12" s="8" t="n">
        <v>0</v>
      </c>
      <c r="AS12" s="8" t="n">
        <v>0</v>
      </c>
      <c r="AT12" s="8" t="n">
        <v>0</v>
      </c>
      <c r="AU12" s="8" t="n">
        <v>0</v>
      </c>
      <c r="AV12" s="8" t="n">
        <v>0</v>
      </c>
      <c r="AW12" s="8" t="n">
        <v>0</v>
      </c>
      <c r="AX12" s="11" t="n">
        <v>214722</v>
      </c>
      <c r="AY12" s="8" t="n">
        <v>0</v>
      </c>
      <c r="AZ12" s="11" t="n">
        <v>149294</v>
      </c>
      <c r="BA12" s="8" t="n">
        <v>0</v>
      </c>
      <c r="BB12" s="11" t="n">
        <v>196600</v>
      </c>
      <c r="BC12" s="8" t="n">
        <v>0</v>
      </c>
      <c r="BD12" s="8" t="n">
        <v>0</v>
      </c>
      <c r="BE12" s="8" t="n">
        <v>0</v>
      </c>
      <c r="BF12" s="8" t="n">
        <v>0</v>
      </c>
      <c r="BG12" s="8" t="n">
        <v>0</v>
      </c>
      <c r="BH12" s="8" t="n">
        <v>0</v>
      </c>
      <c r="BI12" s="19" t="n">
        <v>173727</v>
      </c>
      <c r="BJ12" s="11" t="n">
        <v>138071</v>
      </c>
      <c r="BK12" s="8" t="n">
        <v>0</v>
      </c>
      <c r="BL12" s="11" t="n">
        <v>82601</v>
      </c>
      <c r="BM12" s="11" t="n">
        <v>69547</v>
      </c>
      <c r="BN12" s="8" t="n">
        <v>0</v>
      </c>
      <c r="BO12" s="11" t="n">
        <v>89753</v>
      </c>
      <c r="BP12" s="11" t="n">
        <v>63628</v>
      </c>
      <c r="BQ12" s="11" t="n">
        <v>381024</v>
      </c>
      <c r="BR12" s="11" t="n">
        <v>158705</v>
      </c>
      <c r="BS12" s="11" t="n">
        <v>180890</v>
      </c>
      <c r="BT12" s="8" t="n">
        <v>0</v>
      </c>
      <c r="BU12" s="8" t="n">
        <v>0</v>
      </c>
      <c r="BV12" s="11" t="n">
        <v>261039</v>
      </c>
      <c r="BW12" s="11" t="n">
        <v>148155</v>
      </c>
      <c r="BX12" s="11" t="n">
        <v>177119</v>
      </c>
      <c r="BY12" s="8" t="n">
        <v>0</v>
      </c>
      <c r="BZ12" s="8" t="n">
        <v>0</v>
      </c>
      <c r="CA12" s="8" t="n">
        <v>0</v>
      </c>
      <c r="CB12" s="8" t="n">
        <v>0</v>
      </c>
      <c r="CC12" s="8" t="n">
        <v>0</v>
      </c>
      <c r="CD12" s="8" t="n">
        <v>0</v>
      </c>
      <c r="CE12" s="8" t="n">
        <v>0</v>
      </c>
      <c r="CF12" s="8" t="n">
        <v>0</v>
      </c>
      <c r="CG12" s="8" t="n">
        <v>0</v>
      </c>
      <c r="CH12" s="8" t="n">
        <v>0</v>
      </c>
      <c r="CI12" s="8" t="n">
        <v>0</v>
      </c>
      <c r="CJ12" s="8" t="n">
        <v>0</v>
      </c>
    </row>
    <row r="13" customFormat="false" ht="16" hidden="false" customHeight="false" outlineLevel="0" collapsed="false">
      <c r="A13" s="8" t="s">
        <v>108</v>
      </c>
      <c r="B13" s="9" t="s">
        <v>88</v>
      </c>
      <c r="C13" s="8" t="s">
        <v>109</v>
      </c>
      <c r="D13" s="20" t="n">
        <v>74</v>
      </c>
      <c r="E13" s="11" t="n">
        <v>0</v>
      </c>
      <c r="F13" s="11" t="n">
        <v>0</v>
      </c>
      <c r="G13" s="11" t="n">
        <v>0</v>
      </c>
      <c r="H13" s="11" t="n">
        <v>0</v>
      </c>
      <c r="I13" s="11" t="n">
        <v>0</v>
      </c>
      <c r="J13" s="11" t="n">
        <v>0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8" t="n">
        <v>0</v>
      </c>
      <c r="Z13" s="8" t="n">
        <v>0</v>
      </c>
      <c r="AA13" s="11" t="n">
        <v>93385</v>
      </c>
      <c r="AB13" s="8" t="n">
        <v>0</v>
      </c>
      <c r="AC13" s="18" t="n">
        <v>79278</v>
      </c>
      <c r="AD13" s="8" t="n">
        <v>0</v>
      </c>
      <c r="AE13" s="8" t="n">
        <v>0</v>
      </c>
      <c r="AF13" s="8" t="n">
        <v>0</v>
      </c>
      <c r="AG13" s="8" t="n">
        <v>0</v>
      </c>
      <c r="AH13" s="8" t="n">
        <v>0</v>
      </c>
      <c r="AI13" s="8" t="n">
        <v>0</v>
      </c>
      <c r="AJ13" s="11" t="n">
        <v>260184</v>
      </c>
      <c r="AK13" s="11" t="n">
        <v>138973</v>
      </c>
      <c r="AL13" s="11" t="n">
        <v>206705</v>
      </c>
      <c r="AM13" s="11" t="n">
        <v>216432</v>
      </c>
      <c r="AN13" s="8" t="n">
        <v>0</v>
      </c>
      <c r="AO13" s="11" t="n">
        <v>331291</v>
      </c>
      <c r="AP13" s="11" t="n">
        <v>186812</v>
      </c>
      <c r="AQ13" s="11" t="n">
        <v>186812</v>
      </c>
      <c r="AR13" s="11" t="n">
        <v>297159</v>
      </c>
      <c r="AS13" s="11" t="n">
        <v>216150</v>
      </c>
      <c r="AT13" s="8" t="n">
        <v>0</v>
      </c>
      <c r="AU13" s="11" t="n">
        <v>440817</v>
      </c>
      <c r="AV13" s="11" t="n">
        <v>634921</v>
      </c>
      <c r="AW13" s="8" t="n">
        <v>0</v>
      </c>
      <c r="AX13" s="11" t="n">
        <v>290888</v>
      </c>
      <c r="AY13" s="11" t="n">
        <v>553733</v>
      </c>
      <c r="AZ13" s="11" t="n">
        <v>608115</v>
      </c>
      <c r="BA13" s="11" t="n">
        <v>539042</v>
      </c>
      <c r="BB13" s="11" t="n">
        <v>264088</v>
      </c>
      <c r="BC13" s="8" t="n">
        <v>0</v>
      </c>
      <c r="BD13" s="8" t="n">
        <v>0</v>
      </c>
      <c r="BE13" s="8" t="n">
        <v>0</v>
      </c>
      <c r="BF13" s="8" t="n">
        <v>0</v>
      </c>
      <c r="BG13" s="8" t="n">
        <v>0</v>
      </c>
      <c r="BH13" s="8" t="n">
        <v>0</v>
      </c>
      <c r="BI13" s="8" t="n">
        <v>0</v>
      </c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</row>
    <row r="14" customFormat="false" ht="16" hidden="false" customHeight="false" outlineLevel="0" collapsed="false">
      <c r="A14" s="8" t="s">
        <v>110</v>
      </c>
      <c r="B14" s="9" t="s">
        <v>91</v>
      </c>
      <c r="C14" s="9" t="s">
        <v>111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8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8" t="n">
        <v>0</v>
      </c>
      <c r="BK14" s="8" t="n">
        <v>0</v>
      </c>
      <c r="BL14" s="8" t="n">
        <v>0</v>
      </c>
      <c r="BM14" s="8" t="n">
        <v>0</v>
      </c>
      <c r="BN14" s="8" t="n">
        <v>0</v>
      </c>
      <c r="BO14" s="8" t="n">
        <v>0</v>
      </c>
      <c r="BP14" s="8" t="n">
        <v>0</v>
      </c>
      <c r="BQ14" s="19" t="n">
        <v>1550481</v>
      </c>
      <c r="BR14" s="19" t="n">
        <v>1682575</v>
      </c>
      <c r="BS14" s="19" t="n">
        <v>1821750</v>
      </c>
      <c r="BT14" s="19" t="n">
        <v>1417005</v>
      </c>
      <c r="BU14" s="19" t="n">
        <v>843090</v>
      </c>
      <c r="BV14" s="8" t="n">
        <v>0</v>
      </c>
      <c r="BW14" s="8" t="n">
        <v>0</v>
      </c>
      <c r="BX14" s="19" t="n">
        <v>133992</v>
      </c>
      <c r="BY14" s="8" t="n">
        <v>0</v>
      </c>
      <c r="BZ14" s="8" t="n">
        <v>0</v>
      </c>
      <c r="CA14" s="8" t="n">
        <v>0</v>
      </c>
      <c r="CB14" s="8" t="n">
        <v>0</v>
      </c>
      <c r="CC14" s="19" t="n">
        <v>152410</v>
      </c>
      <c r="CD14" s="19" t="n">
        <v>171493</v>
      </c>
      <c r="CE14" s="8" t="n">
        <v>0</v>
      </c>
      <c r="CF14" s="8" t="n">
        <v>0</v>
      </c>
      <c r="CG14" s="8" t="n">
        <v>0</v>
      </c>
      <c r="CH14" s="19" t="n">
        <v>310852</v>
      </c>
      <c r="CI14" s="19" t="n">
        <v>483269</v>
      </c>
      <c r="CJ14" s="8" t="n">
        <v>0</v>
      </c>
    </row>
    <row r="15" customFormat="false" ht="16" hidden="false" customHeight="false" outlineLevel="0" collapsed="false">
      <c r="A15" s="8" t="s">
        <v>112</v>
      </c>
      <c r="B15" s="9" t="s">
        <v>88</v>
      </c>
      <c r="C15" s="8" t="s">
        <v>113</v>
      </c>
      <c r="D15" s="16" t="n">
        <v>43</v>
      </c>
      <c r="E15" s="11" t="n">
        <v>82772</v>
      </c>
      <c r="F15" s="8" t="n">
        <v>0</v>
      </c>
      <c r="G15" s="11" t="n">
        <v>0</v>
      </c>
      <c r="H15" s="8" t="n">
        <v>0</v>
      </c>
      <c r="I15" s="11" t="n">
        <v>0</v>
      </c>
      <c r="J15" s="11" t="n">
        <v>83504</v>
      </c>
      <c r="K15" s="11" t="n">
        <v>51098</v>
      </c>
      <c r="L15" s="11" t="n">
        <v>238186</v>
      </c>
      <c r="M15" s="8" t="n">
        <v>0</v>
      </c>
      <c r="N15" s="11" t="n">
        <v>0</v>
      </c>
      <c r="O15" s="11" t="n">
        <v>0</v>
      </c>
      <c r="P15" s="11" t="n">
        <v>87526</v>
      </c>
      <c r="Q15" s="11" t="n">
        <v>361484</v>
      </c>
      <c r="R15" s="11" t="n">
        <v>218833</v>
      </c>
      <c r="S15" s="11" t="n">
        <v>83403</v>
      </c>
      <c r="T15" s="11" t="n">
        <v>327621</v>
      </c>
      <c r="U15" s="11" t="n">
        <v>352289</v>
      </c>
      <c r="V15" s="8"/>
      <c r="W15" s="11" t="n">
        <v>278677</v>
      </c>
      <c r="X15" s="11" t="n">
        <v>188055</v>
      </c>
      <c r="Y15" s="8" t="n">
        <v>0</v>
      </c>
      <c r="Z15" s="11" t="n">
        <v>117584</v>
      </c>
      <c r="AA15" s="11" t="n">
        <v>142709</v>
      </c>
      <c r="AB15" s="11" t="n">
        <v>74742</v>
      </c>
      <c r="AC15" s="18" t="n">
        <v>153016</v>
      </c>
      <c r="AD15" s="11" t="n">
        <v>202591</v>
      </c>
      <c r="AE15" s="11" t="n">
        <v>137363</v>
      </c>
      <c r="AF15" s="11" t="n">
        <v>210770</v>
      </c>
      <c r="AG15" s="11" t="n">
        <v>130858</v>
      </c>
      <c r="AH15" s="18" t="n">
        <v>135461</v>
      </c>
      <c r="AI15" s="11" t="n">
        <v>83263</v>
      </c>
      <c r="AJ15" s="11" t="n">
        <v>113029</v>
      </c>
      <c r="AK15" s="11" t="n">
        <v>221152</v>
      </c>
      <c r="AL15" s="11" t="n">
        <v>114655</v>
      </c>
      <c r="AM15" s="11" t="n">
        <v>94646</v>
      </c>
      <c r="AN15" s="8" t="n">
        <v>0</v>
      </c>
      <c r="AO15" s="8" t="n">
        <v>0</v>
      </c>
      <c r="AP15" s="11" t="n">
        <v>195548</v>
      </c>
      <c r="AQ15" s="8" t="n">
        <v>0</v>
      </c>
      <c r="AR15" s="11" t="n">
        <v>154471</v>
      </c>
      <c r="AS15" s="11" t="n">
        <v>348919</v>
      </c>
      <c r="AT15" s="11" t="n">
        <v>227796</v>
      </c>
      <c r="AU15" s="11" t="n">
        <v>172824</v>
      </c>
      <c r="AV15" s="11" t="n">
        <v>285764</v>
      </c>
      <c r="AW15" s="11" t="n">
        <v>85577</v>
      </c>
      <c r="AX15" s="11" t="n">
        <v>308465</v>
      </c>
      <c r="AY15" s="11" t="n">
        <v>173497</v>
      </c>
      <c r="AZ15" s="11" t="n">
        <v>267753</v>
      </c>
      <c r="BA15" s="11" t="n">
        <v>185840</v>
      </c>
      <c r="BB15" s="11" t="n">
        <v>325764</v>
      </c>
      <c r="BC15" s="11" t="n">
        <v>180978</v>
      </c>
      <c r="BD15" s="11" t="n">
        <v>350140</v>
      </c>
      <c r="BE15" s="11" t="n">
        <v>120517</v>
      </c>
      <c r="BF15" s="11" t="n">
        <v>96861</v>
      </c>
      <c r="BG15" s="11" t="n">
        <v>203944</v>
      </c>
      <c r="BH15" s="11" t="n">
        <v>236598</v>
      </c>
      <c r="BI15" s="19" t="n">
        <v>164078</v>
      </c>
      <c r="BJ15" s="8" t="n">
        <v>154284</v>
      </c>
      <c r="BK15" s="11" t="n">
        <v>112048</v>
      </c>
      <c r="BL15" s="11" t="n">
        <v>88526</v>
      </c>
      <c r="BM15" s="11" t="n">
        <v>85508</v>
      </c>
      <c r="BN15" s="11" t="n">
        <v>128022</v>
      </c>
      <c r="BO15" s="11" t="n">
        <v>90122</v>
      </c>
      <c r="BP15" s="11" t="n">
        <v>131277</v>
      </c>
      <c r="BQ15" s="11" t="n">
        <v>82608</v>
      </c>
      <c r="BR15" s="11" t="n">
        <v>62721</v>
      </c>
      <c r="BS15" s="11" t="n">
        <v>91226</v>
      </c>
      <c r="BT15" s="8" t="n">
        <v>0</v>
      </c>
      <c r="BU15" s="8" t="n">
        <v>0</v>
      </c>
      <c r="BV15" s="8" t="n">
        <v>0</v>
      </c>
      <c r="BW15" s="11" t="n">
        <v>68374</v>
      </c>
      <c r="BX15" s="11" t="n">
        <v>58623</v>
      </c>
      <c r="BY15" s="8" t="n">
        <v>0</v>
      </c>
      <c r="BZ15" s="8" t="n">
        <v>0</v>
      </c>
      <c r="CA15" s="11" t="n">
        <v>77057</v>
      </c>
      <c r="CB15" s="11" t="n">
        <v>52672</v>
      </c>
      <c r="CC15" s="11" t="n">
        <v>66285</v>
      </c>
      <c r="CD15" s="8" t="n">
        <v>0</v>
      </c>
      <c r="CE15" s="8" t="n">
        <v>0</v>
      </c>
      <c r="CF15" s="8" t="n">
        <v>0</v>
      </c>
      <c r="CG15" s="8" t="n">
        <v>0</v>
      </c>
      <c r="CH15" s="8" t="n">
        <v>0</v>
      </c>
      <c r="CI15" s="8" t="n">
        <v>0</v>
      </c>
      <c r="CJ15" s="8" t="n">
        <v>0</v>
      </c>
    </row>
    <row r="16" customFormat="false" ht="16" hidden="false" customHeight="false" outlineLevel="0" collapsed="false">
      <c r="A16" s="8" t="s">
        <v>114</v>
      </c>
      <c r="B16" s="9" t="s">
        <v>94</v>
      </c>
      <c r="C16" s="8" t="s">
        <v>115</v>
      </c>
      <c r="D16" s="20" t="n">
        <v>57</v>
      </c>
      <c r="E16" s="19" t="n">
        <v>1019655</v>
      </c>
      <c r="F16" s="19" t="n">
        <v>245397</v>
      </c>
      <c r="G16" s="19" t="n">
        <v>494407</v>
      </c>
      <c r="H16" s="19" t="n">
        <v>2198502</v>
      </c>
      <c r="I16" s="19" t="n">
        <v>960937</v>
      </c>
      <c r="J16" s="19" t="n">
        <v>548057</v>
      </c>
      <c r="K16" s="19" t="n">
        <v>287712</v>
      </c>
      <c r="L16" s="19" t="n">
        <v>909496</v>
      </c>
      <c r="M16" s="18" t="n">
        <v>2062898</v>
      </c>
      <c r="N16" s="18" t="n">
        <v>2011638</v>
      </c>
      <c r="O16" s="11" t="n">
        <v>1584145</v>
      </c>
      <c r="P16" s="11" t="n">
        <v>223992</v>
      </c>
      <c r="Q16" s="11" t="n">
        <v>1396163</v>
      </c>
      <c r="R16" s="11" t="n">
        <v>1330370</v>
      </c>
      <c r="S16" s="11" t="n">
        <v>878070</v>
      </c>
      <c r="T16" s="11" t="n">
        <v>1642725</v>
      </c>
      <c r="U16" s="11" t="n">
        <v>1285637</v>
      </c>
      <c r="V16" s="11" t="n">
        <v>183205</v>
      </c>
      <c r="W16" s="11" t="n">
        <v>1134439</v>
      </c>
      <c r="X16" s="11" t="n">
        <v>1013838</v>
      </c>
      <c r="Y16" s="11" t="n">
        <v>0</v>
      </c>
      <c r="Z16" s="11" t="n">
        <v>0</v>
      </c>
      <c r="AA16" s="11" t="n">
        <v>0</v>
      </c>
      <c r="AB16" s="11" t="n">
        <v>0</v>
      </c>
      <c r="AC16" s="11" t="n">
        <v>0</v>
      </c>
      <c r="AD16" s="11" t="n">
        <v>0</v>
      </c>
      <c r="AE16" s="11" t="n">
        <v>0</v>
      </c>
      <c r="AF16" s="11" t="n">
        <v>0</v>
      </c>
      <c r="AG16" s="11" t="n">
        <v>0</v>
      </c>
      <c r="AH16" s="11" t="n">
        <v>0</v>
      </c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22"/>
      <c r="BD16" s="22"/>
      <c r="BE16" s="22"/>
      <c r="BF16" s="22"/>
      <c r="BG16" s="22"/>
      <c r="BH16" s="22"/>
      <c r="BI16" s="9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</row>
    <row r="17" customFormat="false" ht="16" hidden="false" customHeight="false" outlineLevel="0" collapsed="false">
      <c r="A17" s="8" t="s">
        <v>116</v>
      </c>
      <c r="B17" s="9" t="s">
        <v>97</v>
      </c>
      <c r="C17" s="8" t="s">
        <v>117</v>
      </c>
      <c r="D17" s="20" t="n">
        <v>43</v>
      </c>
      <c r="E17" s="11" t="n">
        <v>0</v>
      </c>
      <c r="F17" s="11" t="n">
        <v>0</v>
      </c>
      <c r="G17" s="11" t="n">
        <v>0</v>
      </c>
      <c r="H17" s="11" t="n">
        <v>0</v>
      </c>
      <c r="I17" s="11" t="n">
        <v>0</v>
      </c>
      <c r="J17" s="11" t="n">
        <v>0</v>
      </c>
      <c r="K17" s="11" t="n">
        <v>0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8" t="n">
        <v>0</v>
      </c>
      <c r="Z17" s="8" t="n">
        <v>0</v>
      </c>
      <c r="AA17" s="8" t="n">
        <v>0</v>
      </c>
      <c r="AB17" s="8" t="n">
        <v>0</v>
      </c>
      <c r="AC17" s="11" t="n">
        <v>0</v>
      </c>
      <c r="AD17" s="8" t="n">
        <v>0</v>
      </c>
      <c r="AE17" s="11" t="n">
        <v>56785</v>
      </c>
      <c r="AF17" s="8" t="n">
        <v>0</v>
      </c>
      <c r="AG17" s="11" t="n">
        <v>75813</v>
      </c>
      <c r="AH17" s="11" t="n">
        <v>0</v>
      </c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12"/>
      <c r="AY17" s="12"/>
      <c r="AZ17" s="12"/>
      <c r="BA17" s="12"/>
      <c r="BB17" s="11"/>
      <c r="BC17" s="22"/>
      <c r="BD17" s="22"/>
      <c r="BE17" s="22"/>
      <c r="BF17" s="22"/>
      <c r="BG17" s="22"/>
      <c r="BH17" s="22"/>
      <c r="BI17" s="9"/>
      <c r="BJ17" s="8" t="n">
        <v>149124</v>
      </c>
      <c r="BK17" s="11" t="n">
        <v>113513</v>
      </c>
      <c r="BL17" s="11" t="n">
        <v>95518</v>
      </c>
      <c r="BM17" s="11" t="n">
        <v>103160</v>
      </c>
      <c r="BN17" s="11" t="n">
        <v>140813</v>
      </c>
      <c r="BO17" s="11" t="n">
        <v>116323</v>
      </c>
      <c r="BP17" s="11" t="n">
        <v>123060</v>
      </c>
      <c r="BQ17" s="12" t="n">
        <v>183084</v>
      </c>
      <c r="BR17" s="12" t="n">
        <v>77576</v>
      </c>
      <c r="BS17" s="12" t="n">
        <v>146555</v>
      </c>
      <c r="BT17" s="8" t="n">
        <v>0</v>
      </c>
      <c r="BU17" s="8" t="n">
        <v>0</v>
      </c>
      <c r="BV17" s="12" t="n">
        <v>137297</v>
      </c>
      <c r="BW17" s="12" t="n">
        <v>160630</v>
      </c>
      <c r="BX17" s="12" t="n">
        <v>116084</v>
      </c>
      <c r="BY17" s="8" t="n">
        <v>0</v>
      </c>
      <c r="BZ17" s="8" t="n">
        <v>0</v>
      </c>
      <c r="CA17" s="11" t="n">
        <v>79276</v>
      </c>
      <c r="CB17" s="11" t="n">
        <v>68747</v>
      </c>
      <c r="CC17" s="8" t="n">
        <v>0</v>
      </c>
      <c r="CD17" s="8" t="n">
        <v>0</v>
      </c>
      <c r="CE17" s="8" t="n">
        <v>0</v>
      </c>
      <c r="CF17" s="8" t="n">
        <v>0</v>
      </c>
      <c r="CG17" s="8" t="n">
        <v>0</v>
      </c>
      <c r="CH17" s="11" t="n">
        <v>97651</v>
      </c>
      <c r="CI17" s="11" t="n">
        <v>77088</v>
      </c>
      <c r="CJ17" s="19" t="n">
        <v>150367</v>
      </c>
    </row>
    <row r="18" customFormat="false" ht="16" hidden="false" customHeight="false" outlineLevel="0" collapsed="false">
      <c r="A18" s="8" t="s">
        <v>118</v>
      </c>
      <c r="B18" s="9" t="s">
        <v>119</v>
      </c>
      <c r="C18" s="8" t="s">
        <v>120</v>
      </c>
      <c r="D18" s="16" t="n">
        <v>55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22"/>
      <c r="BD18" s="22"/>
      <c r="BE18" s="22"/>
      <c r="BF18" s="22"/>
      <c r="BG18" s="22"/>
      <c r="BH18" s="22"/>
      <c r="BI18" s="9"/>
      <c r="BJ18" s="13" t="n">
        <v>105966</v>
      </c>
      <c r="BK18" s="8" t="n">
        <v>86354</v>
      </c>
      <c r="BL18" s="11" t="n">
        <v>67095</v>
      </c>
      <c r="BM18" s="8" t="n">
        <v>0</v>
      </c>
      <c r="BN18" s="8" t="n">
        <v>0</v>
      </c>
      <c r="BO18" s="11" t="n">
        <v>105656</v>
      </c>
      <c r="BP18" s="11" t="n">
        <v>68534</v>
      </c>
      <c r="BQ18" s="12" t="n">
        <v>53025</v>
      </c>
      <c r="BR18" s="8" t="n">
        <v>0</v>
      </c>
      <c r="BS18" s="8" t="n">
        <v>0</v>
      </c>
      <c r="BT18" s="8" t="n">
        <v>0</v>
      </c>
      <c r="BU18" s="8" t="n">
        <v>0</v>
      </c>
      <c r="BV18" s="8" t="n">
        <v>0</v>
      </c>
      <c r="BW18" s="12" t="n">
        <v>52938</v>
      </c>
      <c r="BX18" s="8" t="n">
        <v>0</v>
      </c>
      <c r="BY18" s="8" t="n">
        <v>0</v>
      </c>
      <c r="BZ18" s="8" t="n">
        <v>0</v>
      </c>
      <c r="CA18" s="8" t="n">
        <v>0</v>
      </c>
      <c r="CB18" s="8" t="n">
        <v>0</v>
      </c>
      <c r="CC18" s="8" t="n">
        <v>0</v>
      </c>
      <c r="CD18" s="8" t="n">
        <v>0</v>
      </c>
      <c r="CE18" s="8" t="n">
        <v>0</v>
      </c>
      <c r="CF18" s="8" t="n">
        <v>0</v>
      </c>
      <c r="CG18" s="8" t="n">
        <v>0</v>
      </c>
      <c r="CH18" s="8" t="n">
        <v>0</v>
      </c>
      <c r="CI18" s="8" t="n">
        <v>0</v>
      </c>
      <c r="CJ18" s="8" t="n">
        <v>0</v>
      </c>
    </row>
    <row r="19" customFormat="false" ht="16" hidden="false" customHeight="false" outlineLevel="0" collapsed="false">
      <c r="A19" s="8" t="s">
        <v>121</v>
      </c>
      <c r="B19" s="9" t="s">
        <v>91</v>
      </c>
      <c r="C19" s="8" t="s">
        <v>122</v>
      </c>
      <c r="D19" s="16" t="n">
        <v>43</v>
      </c>
      <c r="E19" s="11" t="n">
        <v>139019</v>
      </c>
      <c r="F19" s="11" t="n">
        <v>219733</v>
      </c>
      <c r="G19" s="11" t="n">
        <v>196279</v>
      </c>
      <c r="H19" s="18" t="n">
        <v>375976</v>
      </c>
      <c r="I19" s="18" t="n">
        <v>93132</v>
      </c>
      <c r="J19" s="11" t="n">
        <v>179831</v>
      </c>
      <c r="K19" s="8" t="n">
        <v>84934</v>
      </c>
      <c r="L19" s="8" t="n">
        <v>0</v>
      </c>
      <c r="M19" s="18" t="n">
        <v>358759</v>
      </c>
      <c r="N19" s="18" t="n">
        <v>427533</v>
      </c>
      <c r="O19" s="11" t="n">
        <v>376746</v>
      </c>
      <c r="P19" s="11" t="n">
        <v>151707</v>
      </c>
      <c r="Q19" s="11" t="n">
        <v>371331</v>
      </c>
      <c r="R19" s="11" t="n">
        <v>291548</v>
      </c>
      <c r="S19" s="11" t="n">
        <v>79387</v>
      </c>
      <c r="T19" s="11" t="n">
        <v>474857</v>
      </c>
      <c r="U19" s="11" t="n">
        <v>285977</v>
      </c>
      <c r="V19" s="8" t="n">
        <v>0</v>
      </c>
      <c r="W19" s="11" t="n">
        <v>285037</v>
      </c>
      <c r="X19" s="11" t="n">
        <v>215072</v>
      </c>
      <c r="Y19" s="11" t="n">
        <v>53102</v>
      </c>
      <c r="Z19" s="11" t="n">
        <v>175955</v>
      </c>
      <c r="AA19" s="11" t="n">
        <v>289375</v>
      </c>
      <c r="AB19" s="11" t="n">
        <v>126650</v>
      </c>
      <c r="AC19" s="18" t="n">
        <v>85438</v>
      </c>
      <c r="AD19" s="11" t="n">
        <v>263104</v>
      </c>
      <c r="AE19" s="11" t="n">
        <v>154327</v>
      </c>
      <c r="AF19" s="11" t="n">
        <v>309708</v>
      </c>
      <c r="AG19" s="11" t="n">
        <v>207946</v>
      </c>
      <c r="AH19" s="18" t="n">
        <v>530923</v>
      </c>
      <c r="AI19" s="11" t="n">
        <v>218656</v>
      </c>
      <c r="AJ19" s="11" t="n">
        <v>63315</v>
      </c>
      <c r="AK19" s="8" t="n">
        <v>0</v>
      </c>
      <c r="AL19" s="11" t="n">
        <v>164087</v>
      </c>
      <c r="AM19" s="11" t="n">
        <v>218357</v>
      </c>
      <c r="AN19" s="11" t="n">
        <v>246595</v>
      </c>
      <c r="AO19" s="11" t="n">
        <v>213899</v>
      </c>
      <c r="AP19" s="11" t="n">
        <v>253310</v>
      </c>
      <c r="AQ19" s="8" t="n">
        <v>0</v>
      </c>
      <c r="AR19" s="8" t="n">
        <v>0</v>
      </c>
      <c r="AS19" s="11" t="n">
        <v>380392</v>
      </c>
      <c r="AT19" s="11" t="n">
        <v>282434</v>
      </c>
      <c r="AU19" s="8" t="n">
        <v>0</v>
      </c>
      <c r="AV19" s="8" t="n">
        <v>0</v>
      </c>
      <c r="AW19" s="11" t="n">
        <v>60927</v>
      </c>
      <c r="AX19" s="8" t="n">
        <v>0</v>
      </c>
      <c r="AY19" s="8" t="n">
        <v>0</v>
      </c>
      <c r="AZ19" s="11" t="n">
        <v>114084</v>
      </c>
      <c r="BA19" s="11" t="n">
        <v>125236</v>
      </c>
      <c r="BB19" s="11" t="n">
        <v>106088</v>
      </c>
      <c r="BC19" s="11" t="n">
        <v>613288</v>
      </c>
      <c r="BD19" s="11" t="n">
        <v>533119</v>
      </c>
      <c r="BE19" s="11" t="n">
        <v>358184</v>
      </c>
      <c r="BF19" s="11" t="n">
        <v>528587</v>
      </c>
      <c r="BG19" s="11" t="n">
        <v>436552</v>
      </c>
      <c r="BH19" s="11" t="n">
        <v>492060</v>
      </c>
      <c r="BI19" s="8" t="n">
        <v>0</v>
      </c>
      <c r="BJ19" s="11" t="n">
        <v>636845</v>
      </c>
      <c r="BK19" s="11" t="n">
        <v>392103</v>
      </c>
      <c r="BL19" s="11" t="n">
        <v>275232</v>
      </c>
      <c r="BM19" s="11" t="n">
        <v>189839</v>
      </c>
      <c r="BN19" s="11" t="n">
        <v>139641</v>
      </c>
      <c r="BO19" s="8" t="n">
        <v>0</v>
      </c>
      <c r="BP19" s="11" t="n">
        <v>262306</v>
      </c>
      <c r="BQ19" s="11" t="n">
        <v>501035</v>
      </c>
      <c r="BR19" s="11" t="n">
        <v>259701</v>
      </c>
      <c r="BS19" s="11" t="n">
        <v>555535</v>
      </c>
      <c r="BT19" s="19" t="n">
        <v>56244</v>
      </c>
      <c r="BU19" s="19" t="n">
        <v>53025</v>
      </c>
      <c r="BV19" s="11" t="n">
        <v>435021</v>
      </c>
      <c r="BW19" s="11" t="n">
        <v>444798</v>
      </c>
      <c r="BX19" s="11" t="n">
        <v>425365</v>
      </c>
      <c r="BY19" s="8" t="n">
        <v>0</v>
      </c>
      <c r="BZ19" s="8" t="n">
        <v>0</v>
      </c>
      <c r="CA19" s="11" t="n">
        <v>150443</v>
      </c>
      <c r="CB19" s="8" t="n">
        <v>0</v>
      </c>
      <c r="CC19" s="11" t="n">
        <v>50584</v>
      </c>
      <c r="CD19" s="11" t="n">
        <v>90291</v>
      </c>
      <c r="CE19" s="8" t="n">
        <v>0</v>
      </c>
      <c r="CF19" s="11" t="n">
        <v>54155</v>
      </c>
      <c r="CG19" s="11" t="n">
        <v>54486</v>
      </c>
      <c r="CH19" s="11" t="n">
        <v>180005</v>
      </c>
      <c r="CI19" s="11" t="n">
        <v>114343</v>
      </c>
      <c r="CJ19" s="19" t="n">
        <v>479434</v>
      </c>
    </row>
    <row r="20" customFormat="false" ht="16" hidden="false" customHeight="false" outlineLevel="0" collapsed="false">
      <c r="A20" s="8" t="s">
        <v>123</v>
      </c>
      <c r="B20" s="9" t="s">
        <v>91</v>
      </c>
      <c r="C20" s="8" t="s">
        <v>124</v>
      </c>
      <c r="D20" s="16" t="n">
        <v>59</v>
      </c>
      <c r="E20" s="11" t="n">
        <v>0</v>
      </c>
      <c r="F20" s="11" t="n">
        <v>0</v>
      </c>
      <c r="G20" s="11" t="n">
        <v>0</v>
      </c>
      <c r="H20" s="18" t="n">
        <v>197683</v>
      </c>
      <c r="I20" s="18" t="n">
        <v>66816</v>
      </c>
      <c r="J20" s="11" t="n">
        <v>0</v>
      </c>
      <c r="K20" s="11" t="n">
        <v>0</v>
      </c>
      <c r="L20" s="11" t="n">
        <v>0</v>
      </c>
      <c r="M20" s="18" t="n">
        <v>155158</v>
      </c>
      <c r="N20" s="21"/>
      <c r="O20" s="11" t="n">
        <v>0</v>
      </c>
      <c r="P20" s="11" t="n">
        <v>0</v>
      </c>
      <c r="Q20" s="11" t="n">
        <v>0</v>
      </c>
      <c r="R20" s="11" t="n">
        <v>0</v>
      </c>
      <c r="S20" s="11" t="n">
        <v>0</v>
      </c>
      <c r="T20" s="11" t="n">
        <v>0</v>
      </c>
      <c r="U20" s="11" t="n">
        <v>0</v>
      </c>
      <c r="V20" s="11" t="n">
        <v>0</v>
      </c>
      <c r="W20" s="11" t="n">
        <v>0</v>
      </c>
      <c r="X20" s="11" t="n">
        <v>0</v>
      </c>
      <c r="Y20" s="11" t="n">
        <v>0</v>
      </c>
      <c r="Z20" s="11" t="n">
        <v>0</v>
      </c>
      <c r="AA20" s="11" t="n">
        <v>0</v>
      </c>
      <c r="AB20" s="11" t="n">
        <v>0</v>
      </c>
      <c r="AC20" s="11" t="n">
        <v>0</v>
      </c>
      <c r="AD20" s="11" t="n">
        <v>0</v>
      </c>
      <c r="AE20" s="11" t="n">
        <v>0</v>
      </c>
      <c r="AF20" s="11" t="n">
        <v>0</v>
      </c>
      <c r="AG20" s="11" t="n">
        <v>0</v>
      </c>
      <c r="AH20" s="11" t="n">
        <v>0</v>
      </c>
      <c r="AI20" s="8" t="n">
        <v>0</v>
      </c>
      <c r="AJ20" s="11" t="n">
        <v>79679</v>
      </c>
      <c r="AK20" s="11" t="n">
        <v>80637</v>
      </c>
      <c r="AL20" s="11" t="n">
        <v>108080</v>
      </c>
      <c r="AM20" s="8" t="n">
        <v>0</v>
      </c>
      <c r="AN20" s="8" t="n">
        <v>0</v>
      </c>
      <c r="AO20" s="8" t="n">
        <v>0</v>
      </c>
      <c r="AP20" s="8" t="n">
        <v>0</v>
      </c>
      <c r="AQ20" s="8" t="n">
        <v>0</v>
      </c>
      <c r="AR20" s="8" t="n">
        <v>0</v>
      </c>
      <c r="AS20" s="11" t="n">
        <v>302615</v>
      </c>
      <c r="AT20" s="8" t="n">
        <v>0</v>
      </c>
      <c r="AU20" s="8" t="n">
        <v>0</v>
      </c>
      <c r="AV20" s="11" t="n">
        <v>93933</v>
      </c>
      <c r="AW20" s="8" t="n">
        <v>0</v>
      </c>
      <c r="AX20" s="8" t="n">
        <v>0</v>
      </c>
      <c r="AY20" s="8" t="n">
        <v>0</v>
      </c>
      <c r="AZ20" s="8" t="n">
        <v>0</v>
      </c>
      <c r="BA20" s="11" t="n">
        <v>50818</v>
      </c>
      <c r="BB20" s="11" t="n">
        <v>77304</v>
      </c>
      <c r="BC20" s="12" t="n">
        <v>0</v>
      </c>
      <c r="BD20" s="11" t="n">
        <v>138682</v>
      </c>
      <c r="BE20" s="11" t="n">
        <v>96881</v>
      </c>
      <c r="BF20" s="11" t="n">
        <v>61466</v>
      </c>
      <c r="BG20" s="11" t="n">
        <v>0</v>
      </c>
      <c r="BH20" s="11" t="n">
        <v>64027</v>
      </c>
      <c r="BI20" s="19" t="n">
        <v>76978</v>
      </c>
      <c r="BJ20" s="11" t="n">
        <v>173087</v>
      </c>
      <c r="BK20" s="11" t="n">
        <v>110047</v>
      </c>
      <c r="BL20" s="11" t="n">
        <v>76816</v>
      </c>
      <c r="BM20" s="11" t="n">
        <v>73358</v>
      </c>
      <c r="BN20" s="11" t="n">
        <v>60794</v>
      </c>
      <c r="BO20" s="11" t="n">
        <v>138306</v>
      </c>
      <c r="BP20" s="11" t="n">
        <v>53366</v>
      </c>
      <c r="BQ20" s="11" t="n">
        <v>76840</v>
      </c>
      <c r="BR20" s="8" t="n">
        <v>0</v>
      </c>
      <c r="BS20" s="11" t="n">
        <v>96188</v>
      </c>
      <c r="BT20" s="8" t="n">
        <v>0</v>
      </c>
      <c r="BU20" s="8" t="n">
        <v>0</v>
      </c>
      <c r="BV20" s="11" t="n">
        <v>60756</v>
      </c>
      <c r="BW20" s="11" t="n">
        <v>78297</v>
      </c>
      <c r="BX20" s="11" t="n">
        <v>88191</v>
      </c>
      <c r="BY20" s="8" t="n">
        <v>0</v>
      </c>
      <c r="BZ20" s="8" t="n">
        <v>0</v>
      </c>
      <c r="CA20" s="8" t="n">
        <v>0</v>
      </c>
      <c r="CB20" s="11" t="n">
        <v>125917</v>
      </c>
      <c r="CC20" s="8" t="n">
        <v>0</v>
      </c>
      <c r="CD20" s="8" t="n">
        <v>0</v>
      </c>
      <c r="CE20" s="8" t="n">
        <v>0</v>
      </c>
      <c r="CF20" s="8" t="n">
        <v>0</v>
      </c>
      <c r="CG20" s="8" t="n">
        <v>0</v>
      </c>
      <c r="CH20" s="11" t="n">
        <v>62168</v>
      </c>
      <c r="CI20" s="8" t="n">
        <v>0</v>
      </c>
      <c r="CJ20" s="19" t="n">
        <v>56195</v>
      </c>
    </row>
    <row r="21" customFormat="false" ht="16" hidden="false" customHeight="false" outlineLevel="0" collapsed="false">
      <c r="A21" s="8" t="s">
        <v>125</v>
      </c>
      <c r="B21" s="9" t="s">
        <v>91</v>
      </c>
      <c r="C21" s="8" t="s">
        <v>126</v>
      </c>
      <c r="D21" s="20" t="n">
        <v>45</v>
      </c>
      <c r="E21" s="8" t="n">
        <v>0</v>
      </c>
      <c r="F21" s="11" t="n">
        <v>56594</v>
      </c>
      <c r="G21" s="11" t="n">
        <v>124321</v>
      </c>
      <c r="H21" s="18" t="n">
        <v>53549</v>
      </c>
      <c r="I21" s="11" t="n">
        <v>0</v>
      </c>
      <c r="J21" s="8" t="n">
        <v>0</v>
      </c>
      <c r="K21" s="8" t="n">
        <v>0</v>
      </c>
      <c r="L21" s="8" t="n">
        <v>0</v>
      </c>
      <c r="M21" s="11" t="n">
        <v>0</v>
      </c>
      <c r="N21" s="18" t="n">
        <v>54860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11" t="n">
        <v>0</v>
      </c>
      <c r="U21" s="11" t="n">
        <v>0</v>
      </c>
      <c r="V21" s="11" t="n">
        <v>0</v>
      </c>
      <c r="W21" s="11" t="n">
        <v>0</v>
      </c>
      <c r="X21" s="11" t="n">
        <v>0</v>
      </c>
      <c r="Y21" s="11" t="n">
        <v>0</v>
      </c>
      <c r="Z21" s="11" t="n">
        <v>0</v>
      </c>
      <c r="AA21" s="11" t="n">
        <v>0</v>
      </c>
      <c r="AB21" s="11" t="n">
        <v>0</v>
      </c>
      <c r="AC21" s="11" t="n">
        <v>0</v>
      </c>
      <c r="AD21" s="11" t="n">
        <v>0</v>
      </c>
      <c r="AE21" s="11" t="n">
        <v>0</v>
      </c>
      <c r="AF21" s="11" t="n">
        <v>0</v>
      </c>
      <c r="AG21" s="11" t="n">
        <v>0</v>
      </c>
      <c r="AH21" s="11" t="n">
        <v>0</v>
      </c>
      <c r="AI21" s="11" t="n">
        <v>360410</v>
      </c>
      <c r="AJ21" s="8" t="n">
        <v>0</v>
      </c>
      <c r="AK21" s="11" t="n">
        <v>250118</v>
      </c>
      <c r="AL21" s="11" t="n">
        <v>213643</v>
      </c>
      <c r="AM21" s="11" t="n">
        <v>493008</v>
      </c>
      <c r="AN21" s="11" t="n">
        <v>528402</v>
      </c>
      <c r="AO21" s="8" t="n">
        <v>0</v>
      </c>
      <c r="AP21" s="11" t="n">
        <v>603395</v>
      </c>
      <c r="AQ21" s="8" t="n">
        <v>0</v>
      </c>
      <c r="AR21" s="8" t="n">
        <v>0</v>
      </c>
      <c r="AS21" s="11" t="n">
        <v>1287201</v>
      </c>
      <c r="AT21" s="8" t="n">
        <v>0</v>
      </c>
      <c r="AU21" s="11" t="n">
        <v>295691</v>
      </c>
      <c r="AV21" s="11" t="n">
        <v>385151</v>
      </c>
      <c r="AW21" s="11" t="n">
        <v>170196</v>
      </c>
      <c r="AX21" s="11" t="n">
        <v>309470</v>
      </c>
      <c r="AY21" s="11" t="n">
        <v>451246</v>
      </c>
      <c r="AZ21" s="11" t="n">
        <v>282138</v>
      </c>
      <c r="BA21" s="11" t="n">
        <v>229256</v>
      </c>
      <c r="BB21" s="11" t="n">
        <v>313564</v>
      </c>
      <c r="BC21" s="11" t="n">
        <v>1220117</v>
      </c>
      <c r="BD21" s="11" t="n">
        <v>1405586</v>
      </c>
      <c r="BE21" s="11" t="n">
        <v>1206319</v>
      </c>
      <c r="BF21" s="11" t="n">
        <v>768442</v>
      </c>
      <c r="BG21" s="19" t="n">
        <v>1209988</v>
      </c>
      <c r="BH21" s="19" t="n">
        <v>2282603</v>
      </c>
      <c r="BI21" s="19" t="n">
        <v>585679</v>
      </c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</row>
    <row r="22" customFormat="false" ht="16" hidden="false" customHeight="false" outlineLevel="0" collapsed="false">
      <c r="A22" s="8" t="s">
        <v>127</v>
      </c>
      <c r="B22" s="9" t="s">
        <v>88</v>
      </c>
      <c r="C22" s="8" t="s">
        <v>128</v>
      </c>
      <c r="D22" s="20" t="n">
        <v>43</v>
      </c>
      <c r="E22" s="11" t="n">
        <v>111465</v>
      </c>
      <c r="F22" s="8" t="n">
        <v>0</v>
      </c>
      <c r="G22" s="8" t="n">
        <v>0</v>
      </c>
      <c r="H22" s="11" t="n">
        <v>0</v>
      </c>
      <c r="I22" s="11" t="n">
        <v>0</v>
      </c>
      <c r="J22" s="8" t="n">
        <v>0</v>
      </c>
      <c r="K22" s="8" t="n">
        <v>0</v>
      </c>
      <c r="L22" s="11" t="n">
        <v>67248</v>
      </c>
      <c r="M22" s="11" t="n">
        <v>0</v>
      </c>
      <c r="N22" s="11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11" t="n">
        <v>156927</v>
      </c>
      <c r="U22" s="11" t="n">
        <v>136592</v>
      </c>
      <c r="V22" s="8" t="n">
        <v>0</v>
      </c>
      <c r="W22" s="8" t="n">
        <v>0</v>
      </c>
      <c r="X22" s="11" t="n">
        <v>101554</v>
      </c>
      <c r="Y22" s="11" t="n">
        <v>0</v>
      </c>
      <c r="Z22" s="11" t="n">
        <v>0</v>
      </c>
      <c r="AA22" s="11" t="n">
        <v>0</v>
      </c>
      <c r="AB22" s="11" t="n">
        <v>0</v>
      </c>
      <c r="AC22" s="11" t="n">
        <v>0</v>
      </c>
      <c r="AD22" s="11" t="n">
        <v>0</v>
      </c>
      <c r="AE22" s="11" t="n">
        <v>0</v>
      </c>
      <c r="AF22" s="11" t="n">
        <v>0</v>
      </c>
      <c r="AG22" s="11" t="n">
        <v>0</v>
      </c>
      <c r="AH22" s="11" t="n">
        <v>0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22"/>
      <c r="BD22" s="22"/>
      <c r="BE22" s="22"/>
      <c r="BF22" s="22"/>
      <c r="BG22" s="22"/>
      <c r="BH22" s="22"/>
      <c r="BI22" s="9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</row>
    <row r="23" customFormat="false" ht="16" hidden="false" customHeight="false" outlineLevel="0" collapsed="false">
      <c r="A23" s="8" t="s">
        <v>129</v>
      </c>
      <c r="B23" s="9" t="s">
        <v>130</v>
      </c>
      <c r="C23" s="8" t="n">
        <v>1138</v>
      </c>
      <c r="D23" s="20" t="n">
        <v>55</v>
      </c>
      <c r="E23" s="8"/>
      <c r="F23" s="8"/>
      <c r="G23" s="8"/>
      <c r="H23" s="23"/>
      <c r="I23" s="23"/>
      <c r="J23" s="8"/>
      <c r="K23" s="8"/>
      <c r="L23" s="8"/>
      <c r="M23" s="8"/>
      <c r="N23" s="23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21"/>
      <c r="AD23" s="8"/>
      <c r="AE23" s="8"/>
      <c r="AF23" s="8"/>
      <c r="AG23" s="8"/>
      <c r="AH23" s="23"/>
      <c r="AI23" s="11" t="n">
        <v>1836055</v>
      </c>
      <c r="AJ23" s="11" t="n">
        <v>4758693</v>
      </c>
      <c r="AK23" s="11" t="n">
        <v>3243667</v>
      </c>
      <c r="AL23" s="11" t="n">
        <v>2178787</v>
      </c>
      <c r="AM23" s="11" t="n">
        <v>3249923</v>
      </c>
      <c r="AN23" s="11" t="n">
        <v>1400568</v>
      </c>
      <c r="AO23" s="11" t="n">
        <v>7765793</v>
      </c>
      <c r="AP23" s="11" t="n">
        <v>4007625</v>
      </c>
      <c r="AQ23" s="11" t="n">
        <v>9898560</v>
      </c>
      <c r="AR23" s="11" t="n">
        <v>9991209</v>
      </c>
      <c r="AS23" s="11" t="n">
        <v>8342977</v>
      </c>
      <c r="AT23" s="11" t="n">
        <v>2459069</v>
      </c>
      <c r="AU23" s="11" t="n">
        <v>6362319</v>
      </c>
      <c r="AV23" s="11" t="n">
        <v>4710524</v>
      </c>
      <c r="AW23" s="11" t="n">
        <v>1546224</v>
      </c>
      <c r="AX23" s="19" t="n">
        <v>11316169</v>
      </c>
      <c r="AY23" s="19" t="n">
        <v>6330153</v>
      </c>
      <c r="AZ23" s="19" t="n">
        <v>10477684</v>
      </c>
      <c r="BA23" s="19" t="n">
        <v>8408280</v>
      </c>
      <c r="BB23" s="19" t="n">
        <v>6122284</v>
      </c>
      <c r="BC23" s="11" t="n">
        <v>1089098</v>
      </c>
      <c r="BD23" s="11" t="n">
        <v>1586875</v>
      </c>
      <c r="BE23" s="12" t="n">
        <v>0</v>
      </c>
      <c r="BF23" s="11" t="n">
        <v>2178707</v>
      </c>
      <c r="BG23" s="11" t="n">
        <v>12921628</v>
      </c>
      <c r="BH23" s="11" t="n">
        <v>7584736</v>
      </c>
      <c r="BI23" s="19" t="n">
        <v>12179961</v>
      </c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</row>
    <row r="24" customFormat="false" ht="16" hidden="false" customHeight="false" outlineLevel="0" collapsed="false">
      <c r="A24" s="8" t="s">
        <v>131</v>
      </c>
      <c r="B24" s="9" t="s">
        <v>91</v>
      </c>
      <c r="C24" s="9" t="n">
        <v>1160</v>
      </c>
      <c r="D24" s="20" t="n">
        <v>56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/>
      <c r="AI24" s="8" t="n">
        <v>0</v>
      </c>
      <c r="AJ24" s="19" t="n">
        <v>1342754</v>
      </c>
      <c r="AK24" s="19" t="n">
        <v>1956541</v>
      </c>
      <c r="AL24" s="19" t="n">
        <v>2501751</v>
      </c>
      <c r="AM24" s="19" t="n">
        <v>1751337</v>
      </c>
      <c r="AN24" s="8" t="n">
        <v>0</v>
      </c>
      <c r="AO24" s="19" t="n">
        <v>3059172</v>
      </c>
      <c r="AP24" s="19" t="n">
        <v>1383807</v>
      </c>
      <c r="AQ24" s="19" t="n">
        <v>2140101</v>
      </c>
      <c r="AR24" s="19" t="n">
        <v>1924978</v>
      </c>
      <c r="AS24" s="19" t="n">
        <v>2234272</v>
      </c>
      <c r="AT24" s="19" t="n">
        <v>1433351</v>
      </c>
      <c r="AU24" s="19" t="n">
        <v>3105858</v>
      </c>
      <c r="AV24" s="19" t="n">
        <v>1478897</v>
      </c>
      <c r="AW24" s="8" t="n">
        <v>0</v>
      </c>
      <c r="AX24" s="8" t="n">
        <v>0</v>
      </c>
      <c r="AY24" s="8" t="n">
        <v>0</v>
      </c>
      <c r="AZ24" s="8" t="n">
        <v>0</v>
      </c>
      <c r="BA24" s="8" t="n">
        <v>0</v>
      </c>
      <c r="BB24" s="8" t="n">
        <v>0</v>
      </c>
      <c r="BC24" s="19" t="n">
        <v>297541</v>
      </c>
      <c r="BD24" s="19" t="n">
        <v>1330842</v>
      </c>
      <c r="BE24" s="19" t="n">
        <v>292562</v>
      </c>
      <c r="BF24" s="19" t="n">
        <v>546953</v>
      </c>
      <c r="BG24" s="8" t="n">
        <v>0</v>
      </c>
      <c r="BH24" s="8" t="n">
        <v>0</v>
      </c>
      <c r="BI24" s="19" t="n">
        <v>629727</v>
      </c>
      <c r="BJ24" s="19" t="n">
        <v>5985957</v>
      </c>
      <c r="BK24" s="19" t="n">
        <v>3989960</v>
      </c>
      <c r="BL24" s="19" t="n">
        <v>3174018</v>
      </c>
      <c r="BM24" s="19" t="n">
        <v>3017282</v>
      </c>
      <c r="BN24" s="19" t="n">
        <v>3879386</v>
      </c>
      <c r="BO24" s="19" t="n">
        <v>3355434</v>
      </c>
      <c r="BP24" s="19" t="n">
        <v>3614046</v>
      </c>
      <c r="BQ24" s="19" t="n">
        <v>3569454</v>
      </c>
      <c r="BR24" s="19" t="n">
        <v>2868248</v>
      </c>
      <c r="BS24" s="19" t="n">
        <v>3954594</v>
      </c>
      <c r="BT24" s="19" t="n">
        <v>1674709</v>
      </c>
      <c r="BU24" s="19" t="n">
        <v>1112004</v>
      </c>
      <c r="BV24" s="19" t="n">
        <v>1599561</v>
      </c>
      <c r="BW24" s="19" t="n">
        <v>1513337</v>
      </c>
      <c r="BX24" s="19" t="n">
        <v>2244762</v>
      </c>
      <c r="BY24" s="8" t="n">
        <v>0</v>
      </c>
      <c r="BZ24" s="24" t="n">
        <v>516079</v>
      </c>
      <c r="CA24" s="19" t="n">
        <v>285915</v>
      </c>
      <c r="CB24" s="19" t="n">
        <v>274388</v>
      </c>
      <c r="CC24" s="19" t="n">
        <v>451935</v>
      </c>
      <c r="CD24" s="19" t="n">
        <v>632825</v>
      </c>
      <c r="CE24" s="24" t="n">
        <v>220140</v>
      </c>
      <c r="CF24" s="19" t="n">
        <v>934149</v>
      </c>
      <c r="CG24" s="19" t="n">
        <v>526119</v>
      </c>
      <c r="CH24" s="19" t="n">
        <v>809747</v>
      </c>
      <c r="CI24" s="19" t="n">
        <v>705595</v>
      </c>
      <c r="CJ24" s="24" t="n">
        <v>336294</v>
      </c>
    </row>
    <row r="25" customFormat="false" ht="16" hidden="false" customHeight="false" outlineLevel="0" collapsed="false">
      <c r="A25" s="8" t="s">
        <v>132</v>
      </c>
      <c r="B25" s="9" t="s">
        <v>97</v>
      </c>
      <c r="C25" s="8" t="s">
        <v>133</v>
      </c>
      <c r="D25" s="16" t="n">
        <v>43</v>
      </c>
      <c r="E25" s="11" t="n">
        <v>56603</v>
      </c>
      <c r="F25" s="8" t="n">
        <v>0</v>
      </c>
      <c r="G25" s="11" t="n">
        <v>85741</v>
      </c>
      <c r="H25" s="11" t="n">
        <v>0</v>
      </c>
      <c r="I25" s="11" t="n">
        <v>0</v>
      </c>
      <c r="J25" s="8" t="n">
        <v>0</v>
      </c>
      <c r="K25" s="8" t="n">
        <v>0</v>
      </c>
      <c r="L25" s="11" t="n">
        <v>65954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1" t="n">
        <v>0</v>
      </c>
      <c r="X25" s="11" t="n">
        <v>0</v>
      </c>
      <c r="Y25" s="11" t="n">
        <v>0</v>
      </c>
      <c r="Z25" s="11" t="n">
        <v>0</v>
      </c>
      <c r="AA25" s="11" t="n">
        <v>0</v>
      </c>
      <c r="AB25" s="11" t="n">
        <v>0</v>
      </c>
      <c r="AC25" s="11" t="n">
        <v>0</v>
      </c>
      <c r="AD25" s="11" t="n">
        <v>0</v>
      </c>
      <c r="AE25" s="11" t="n">
        <v>0</v>
      </c>
      <c r="AF25" s="11" t="n">
        <v>0</v>
      </c>
      <c r="AG25" s="11" t="n">
        <v>0</v>
      </c>
      <c r="AH25" s="11" t="n">
        <v>0</v>
      </c>
      <c r="AI25" s="8" t="n">
        <v>0</v>
      </c>
      <c r="AJ25" s="8" t="n">
        <v>0</v>
      </c>
      <c r="AK25" s="11" t="n">
        <v>328075</v>
      </c>
      <c r="AL25" s="8" t="n">
        <v>0</v>
      </c>
      <c r="AM25" s="11" t="n">
        <v>146266</v>
      </c>
      <c r="AN25" s="8" t="n">
        <v>0</v>
      </c>
      <c r="AO25" s="8" t="n">
        <v>0</v>
      </c>
      <c r="AP25" s="11" t="n">
        <v>173245</v>
      </c>
      <c r="AQ25" s="8" t="n">
        <v>0</v>
      </c>
      <c r="AR25" s="8" t="n">
        <v>0</v>
      </c>
      <c r="AS25" s="11" t="n">
        <v>224725</v>
      </c>
      <c r="AT25" s="11" t="n">
        <v>290026</v>
      </c>
      <c r="AU25" s="8" t="n">
        <v>0</v>
      </c>
      <c r="AV25" s="8" t="n">
        <v>0</v>
      </c>
      <c r="AW25" s="8" t="n">
        <v>0</v>
      </c>
      <c r="AX25" s="11" t="n">
        <v>144220</v>
      </c>
      <c r="AY25" s="8" t="n">
        <v>0</v>
      </c>
      <c r="AZ25" s="11" t="n">
        <v>88040</v>
      </c>
      <c r="BA25" s="8" t="n">
        <v>0</v>
      </c>
      <c r="BB25" s="11" t="n">
        <v>199717</v>
      </c>
      <c r="BC25" s="12" t="n">
        <v>0</v>
      </c>
      <c r="BD25" s="11" t="n">
        <v>131327</v>
      </c>
      <c r="BE25" s="12" t="n">
        <v>0</v>
      </c>
      <c r="BF25" s="12" t="n">
        <v>0</v>
      </c>
      <c r="BG25" s="11" t="n">
        <v>83664</v>
      </c>
      <c r="BH25" s="11" t="n">
        <v>182915</v>
      </c>
      <c r="BI25" s="8" t="n">
        <v>0</v>
      </c>
      <c r="BJ25" s="11" t="n">
        <v>408380</v>
      </c>
      <c r="BK25" s="11" t="n">
        <v>252076</v>
      </c>
      <c r="BL25" s="11" t="n">
        <v>250529</v>
      </c>
      <c r="BM25" s="11" t="n">
        <v>348774</v>
      </c>
      <c r="BN25" s="11" t="n">
        <v>646981</v>
      </c>
      <c r="BO25" s="11" t="n">
        <v>351600</v>
      </c>
      <c r="BP25" s="11" t="n">
        <v>411137</v>
      </c>
      <c r="BQ25" s="11" t="n">
        <v>388765</v>
      </c>
      <c r="BR25" s="11" t="n">
        <v>111779</v>
      </c>
      <c r="BS25" s="11" t="n">
        <v>169612</v>
      </c>
      <c r="BT25" s="19" t="n">
        <v>64568</v>
      </c>
      <c r="BU25" s="19" t="n">
        <v>71493</v>
      </c>
      <c r="BV25" s="11" t="n">
        <v>291645</v>
      </c>
      <c r="BW25" s="11" t="n">
        <v>244580</v>
      </c>
      <c r="BX25" s="11" t="n">
        <v>196334</v>
      </c>
      <c r="BY25" s="19" t="n">
        <v>94963</v>
      </c>
      <c r="BZ25" s="19" t="n">
        <v>151307</v>
      </c>
      <c r="CA25" s="11" t="n">
        <v>205972</v>
      </c>
      <c r="CB25" s="11" t="n">
        <v>185920</v>
      </c>
      <c r="CC25" s="11" t="n">
        <v>111956</v>
      </c>
      <c r="CD25" s="11" t="n">
        <v>132704</v>
      </c>
      <c r="CE25" s="19" t="n">
        <v>1022779</v>
      </c>
      <c r="CF25" s="11" t="n">
        <v>151941</v>
      </c>
      <c r="CG25" s="11" t="n">
        <v>185916</v>
      </c>
      <c r="CH25" s="11" t="n">
        <v>352271</v>
      </c>
      <c r="CI25" s="11" t="n">
        <v>244700</v>
      </c>
      <c r="CJ25" s="19" t="n">
        <v>363923</v>
      </c>
    </row>
    <row r="26" customFormat="false" ht="16" hidden="false" customHeight="false" outlineLevel="0" collapsed="false">
      <c r="A26" s="8" t="s">
        <v>134</v>
      </c>
      <c r="B26" s="9" t="s">
        <v>100</v>
      </c>
      <c r="C26" s="8"/>
      <c r="D26" s="16" t="n">
        <v>57</v>
      </c>
      <c r="E26" s="8"/>
      <c r="F26" s="8"/>
      <c r="G26" s="8"/>
      <c r="H26" s="23"/>
      <c r="I26" s="23"/>
      <c r="J26" s="8"/>
      <c r="K26" s="8"/>
      <c r="L26" s="8"/>
      <c r="M26" s="23"/>
      <c r="N26" s="23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23"/>
      <c r="AD26" s="8"/>
      <c r="AE26" s="8"/>
      <c r="AF26" s="8"/>
      <c r="AG26" s="8"/>
      <c r="AH26" s="23"/>
      <c r="AI26" s="8" t="n">
        <v>0</v>
      </c>
      <c r="AJ26" s="19" t="n">
        <v>78229</v>
      </c>
      <c r="AK26" s="11" t="n">
        <v>128560</v>
      </c>
      <c r="AL26" s="8" t="n">
        <v>0</v>
      </c>
      <c r="AM26" s="11" t="n">
        <v>153234</v>
      </c>
      <c r="AN26" s="8" t="n">
        <v>0</v>
      </c>
      <c r="AO26" s="8" t="n">
        <v>0</v>
      </c>
      <c r="AP26" s="8" t="n">
        <v>0</v>
      </c>
      <c r="AQ26" s="8" t="n">
        <v>0</v>
      </c>
      <c r="AR26" s="8" t="n">
        <v>0</v>
      </c>
      <c r="AS26" s="8" t="n">
        <v>0</v>
      </c>
      <c r="AT26" s="11" t="n">
        <v>265644</v>
      </c>
      <c r="AU26" s="8" t="n">
        <v>0</v>
      </c>
      <c r="AV26" s="11" t="n">
        <v>160587</v>
      </c>
      <c r="AW26" s="8" t="n">
        <v>0</v>
      </c>
      <c r="AX26" s="8" t="n">
        <v>0</v>
      </c>
      <c r="AY26" s="8" t="n">
        <v>0</v>
      </c>
      <c r="AZ26" s="8" t="n">
        <v>0</v>
      </c>
      <c r="BA26" s="8" t="n">
        <v>0</v>
      </c>
      <c r="BB26" s="8" t="n">
        <v>0</v>
      </c>
      <c r="BC26" s="8" t="n">
        <v>0</v>
      </c>
      <c r="BD26" s="8" t="n">
        <v>0</v>
      </c>
      <c r="BE26" s="8" t="n">
        <v>0</v>
      </c>
      <c r="BF26" s="8" t="n">
        <v>0</v>
      </c>
      <c r="BG26" s="8" t="n">
        <v>0</v>
      </c>
      <c r="BH26" s="8" t="n">
        <v>0</v>
      </c>
      <c r="BI26" s="8" t="n">
        <v>0</v>
      </c>
      <c r="BJ26" s="8" t="n">
        <v>0</v>
      </c>
      <c r="BK26" s="8" t="n">
        <v>0</v>
      </c>
      <c r="BL26" s="8" t="n">
        <v>0</v>
      </c>
      <c r="BM26" s="8" t="n">
        <v>0</v>
      </c>
      <c r="BN26" s="8" t="n">
        <v>0</v>
      </c>
      <c r="BO26" s="8" t="n">
        <v>0</v>
      </c>
      <c r="BP26" s="8" t="n">
        <v>0</v>
      </c>
      <c r="BQ26" s="8" t="n">
        <v>0</v>
      </c>
      <c r="BR26" s="8" t="n">
        <v>0</v>
      </c>
      <c r="BS26" s="8" t="n">
        <v>0</v>
      </c>
      <c r="BT26" s="19" t="n">
        <v>118318</v>
      </c>
      <c r="BU26" s="8" t="n">
        <v>0</v>
      </c>
      <c r="BV26" s="8" t="n">
        <v>0</v>
      </c>
      <c r="BW26" s="8" t="n">
        <v>0</v>
      </c>
      <c r="BX26" s="8" t="n">
        <v>0</v>
      </c>
      <c r="BY26" s="8" t="n">
        <v>0</v>
      </c>
      <c r="BZ26" s="8" t="n">
        <v>0</v>
      </c>
      <c r="CA26" s="8" t="n">
        <v>0</v>
      </c>
      <c r="CB26" s="8" t="n">
        <v>0</v>
      </c>
      <c r="CC26" s="8" t="n">
        <v>0</v>
      </c>
      <c r="CD26" s="8" t="n">
        <v>0</v>
      </c>
      <c r="CE26" s="8" t="n">
        <v>0</v>
      </c>
      <c r="CF26" s="8" t="n">
        <v>0</v>
      </c>
      <c r="CG26" s="8" t="n">
        <v>0</v>
      </c>
      <c r="CH26" s="8" t="n">
        <v>0</v>
      </c>
      <c r="CI26" s="8" t="n">
        <v>0</v>
      </c>
      <c r="CJ26" s="8" t="n">
        <v>0</v>
      </c>
    </row>
    <row r="27" customFormat="false" ht="16" hidden="false" customHeight="false" outlineLevel="0" collapsed="false">
      <c r="A27" s="8" t="s">
        <v>135</v>
      </c>
      <c r="B27" s="9" t="s">
        <v>91</v>
      </c>
      <c r="C27" s="11" t="s">
        <v>136</v>
      </c>
      <c r="D27" s="16" t="n">
        <v>55</v>
      </c>
      <c r="E27" s="11" t="n">
        <v>3097686</v>
      </c>
      <c r="F27" s="11" t="n">
        <v>2130908</v>
      </c>
      <c r="G27" s="11" t="n">
        <v>2769590</v>
      </c>
      <c r="H27" s="18" t="n">
        <v>5101478</v>
      </c>
      <c r="I27" s="18" t="n">
        <v>2349861</v>
      </c>
      <c r="J27" s="11" t="n">
        <v>2161779</v>
      </c>
      <c r="K27" s="11" t="n">
        <v>2183192</v>
      </c>
      <c r="L27" s="11" t="n">
        <v>3366604</v>
      </c>
      <c r="M27" s="18" t="n">
        <v>5448175</v>
      </c>
      <c r="N27" s="18" t="n">
        <v>6671788</v>
      </c>
      <c r="O27" s="11" t="n">
        <v>3663531</v>
      </c>
      <c r="P27" s="11" t="n">
        <v>908313</v>
      </c>
      <c r="Q27" s="11" t="n">
        <v>6978146</v>
      </c>
      <c r="R27" s="11" t="n">
        <v>2969470</v>
      </c>
      <c r="S27" s="11" t="n">
        <v>1670810</v>
      </c>
      <c r="T27" s="11" t="n">
        <v>7108828</v>
      </c>
      <c r="U27" s="11" t="n">
        <v>5059320</v>
      </c>
      <c r="V27" s="11" t="n">
        <v>1473831</v>
      </c>
      <c r="W27" s="11" t="n">
        <v>5346823</v>
      </c>
      <c r="X27" s="11" t="n">
        <v>5210015</v>
      </c>
      <c r="Y27" s="11" t="n">
        <v>496920</v>
      </c>
      <c r="Z27" s="11" t="n">
        <v>1668938</v>
      </c>
      <c r="AA27" s="11" t="n">
        <v>2165426</v>
      </c>
      <c r="AB27" s="11" t="n">
        <v>1474080</v>
      </c>
      <c r="AC27" s="18" t="n">
        <v>1217896</v>
      </c>
      <c r="AD27" s="11" t="n">
        <v>6782307</v>
      </c>
      <c r="AE27" s="11" t="n">
        <v>6262223</v>
      </c>
      <c r="AF27" s="11" t="n">
        <v>7761468</v>
      </c>
      <c r="AG27" s="11" t="n">
        <v>7084113</v>
      </c>
      <c r="AH27" s="18" t="n">
        <v>13087905</v>
      </c>
      <c r="AI27" s="11" t="n">
        <v>8963819</v>
      </c>
      <c r="AJ27" s="11" t="n">
        <v>5020894</v>
      </c>
      <c r="AK27" s="11" t="n">
        <v>11793571</v>
      </c>
      <c r="AL27" s="11" t="n">
        <v>13739133</v>
      </c>
      <c r="AM27" s="11" t="n">
        <v>12346889</v>
      </c>
      <c r="AN27" s="11" t="n">
        <v>10672383</v>
      </c>
      <c r="AO27" s="11" t="n">
        <v>9037455</v>
      </c>
      <c r="AP27" s="11" t="n">
        <v>10928654</v>
      </c>
      <c r="AQ27" s="11" t="n">
        <v>9724620</v>
      </c>
      <c r="AR27" s="11" t="n">
        <v>11098959</v>
      </c>
      <c r="AS27" s="11" t="n">
        <v>4257835</v>
      </c>
      <c r="AT27" s="11" t="n">
        <v>13725691</v>
      </c>
      <c r="AU27" s="11" t="n">
        <v>2006588</v>
      </c>
      <c r="AV27" s="11" t="n">
        <v>896822</v>
      </c>
      <c r="AW27" s="11" t="n">
        <v>1243337</v>
      </c>
      <c r="AX27" s="11" t="n">
        <v>1592331</v>
      </c>
      <c r="AY27" s="11" t="n">
        <v>6970540</v>
      </c>
      <c r="AZ27" s="11" t="n">
        <v>2274161</v>
      </c>
      <c r="BA27" s="11" t="n">
        <v>2006092</v>
      </c>
      <c r="BB27" s="11" t="n">
        <v>2050926</v>
      </c>
      <c r="BC27" s="11" t="n">
        <v>37125000</v>
      </c>
      <c r="BD27" s="11" t="n">
        <v>25630541</v>
      </c>
      <c r="BE27" s="11" t="n">
        <v>28478038</v>
      </c>
      <c r="BF27" s="11" t="n">
        <v>18337136</v>
      </c>
      <c r="BG27" s="11" t="n">
        <v>18573029</v>
      </c>
      <c r="BH27" s="11" t="n">
        <v>24462435</v>
      </c>
      <c r="BI27" s="19" t="n">
        <v>10710622</v>
      </c>
      <c r="BJ27" s="11" t="n">
        <v>12137381</v>
      </c>
      <c r="BK27" s="11" t="n">
        <v>7723728</v>
      </c>
      <c r="BL27" s="11" t="n">
        <v>6210576</v>
      </c>
      <c r="BM27" s="11" t="n">
        <v>5653746</v>
      </c>
      <c r="BN27" s="11" t="n">
        <v>8341626</v>
      </c>
      <c r="BO27" s="11" t="n">
        <v>8328364</v>
      </c>
      <c r="BP27" s="11" t="n">
        <v>8357066</v>
      </c>
      <c r="BQ27" s="11" t="n">
        <v>4505387</v>
      </c>
      <c r="BR27" s="11" t="n">
        <v>2548897</v>
      </c>
      <c r="BS27" s="11" t="n">
        <v>3497616</v>
      </c>
      <c r="BT27" s="19" t="n">
        <v>2622897</v>
      </c>
      <c r="BU27" s="19" t="n">
        <v>2269429</v>
      </c>
      <c r="BV27" s="11" t="n">
        <v>3384709</v>
      </c>
      <c r="BW27" s="11" t="n">
        <v>3232684</v>
      </c>
      <c r="BX27" s="11" t="n">
        <v>3357368</v>
      </c>
      <c r="BY27" s="19" t="n">
        <v>1312941</v>
      </c>
      <c r="BZ27" s="19" t="n">
        <v>1084828</v>
      </c>
      <c r="CA27" s="11" t="n">
        <v>4976821</v>
      </c>
      <c r="CB27" s="11" t="n">
        <v>5003470</v>
      </c>
      <c r="CC27" s="11" t="n">
        <v>2399050</v>
      </c>
      <c r="CD27" s="11" t="n">
        <v>3934663</v>
      </c>
      <c r="CE27" s="19" t="n">
        <v>2243423</v>
      </c>
      <c r="CF27" s="11" t="n">
        <v>1928512</v>
      </c>
      <c r="CG27" s="11" t="n">
        <v>2047003</v>
      </c>
      <c r="CH27" s="11" t="n">
        <v>6497830</v>
      </c>
      <c r="CI27" s="11" t="n">
        <v>4141334</v>
      </c>
      <c r="CJ27" s="19" t="n">
        <v>4078717</v>
      </c>
    </row>
    <row r="28" customFormat="false" ht="17" hidden="false" customHeight="false" outlineLevel="0" collapsed="false">
      <c r="A28" s="8" t="s">
        <v>137</v>
      </c>
      <c r="B28" s="25" t="s">
        <v>88</v>
      </c>
      <c r="C28" s="8" t="n">
        <v>1225</v>
      </c>
      <c r="D28" s="20" t="n">
        <v>57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11" t="n">
        <v>414750</v>
      </c>
      <c r="AJ28" s="11" t="n">
        <v>259349</v>
      </c>
      <c r="AK28" s="11" t="n">
        <v>519476</v>
      </c>
      <c r="AL28" s="11" t="n">
        <v>270080</v>
      </c>
      <c r="AM28" s="11" t="n">
        <v>237442</v>
      </c>
      <c r="AN28" s="11" t="n">
        <v>322861</v>
      </c>
      <c r="AO28" s="11" t="n">
        <v>201412</v>
      </c>
      <c r="AP28" s="11" t="n">
        <v>445853</v>
      </c>
      <c r="AQ28" s="11" t="n">
        <v>358783</v>
      </c>
      <c r="AR28" s="11" t="n">
        <v>283587</v>
      </c>
      <c r="AS28" s="8" t="n">
        <v>0</v>
      </c>
      <c r="AT28" s="11" t="n">
        <v>673230</v>
      </c>
      <c r="AU28" s="11" t="n">
        <v>411246</v>
      </c>
      <c r="AV28" s="11" t="n">
        <v>443795</v>
      </c>
      <c r="AW28" s="11" t="n">
        <v>89553</v>
      </c>
      <c r="AX28" s="11" t="n">
        <v>186653</v>
      </c>
      <c r="AY28" s="11" t="n">
        <v>178945</v>
      </c>
      <c r="AZ28" s="11" t="n">
        <v>197864</v>
      </c>
      <c r="BA28" s="11" t="n">
        <v>106432</v>
      </c>
      <c r="BB28" s="11" t="n">
        <v>153090</v>
      </c>
      <c r="BC28" s="11" t="n">
        <v>1013976</v>
      </c>
      <c r="BD28" s="11" t="n">
        <v>922092</v>
      </c>
      <c r="BE28" s="11" t="n">
        <v>647846</v>
      </c>
      <c r="BF28" s="11" t="n">
        <v>409427</v>
      </c>
      <c r="BG28" s="11" t="n">
        <v>91195</v>
      </c>
      <c r="BH28" s="11" t="n">
        <v>114948</v>
      </c>
      <c r="BI28" s="19" t="n">
        <v>87884</v>
      </c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</row>
    <row r="29" customFormat="false" ht="16" hidden="false" customHeight="false" outlineLevel="0" collapsed="false">
      <c r="A29" s="8" t="s">
        <v>138</v>
      </c>
      <c r="B29" s="9" t="s">
        <v>97</v>
      </c>
      <c r="C29" s="8" t="n">
        <v>1262</v>
      </c>
      <c r="D29" s="16" t="n">
        <v>43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 t="n">
        <v>0</v>
      </c>
      <c r="AJ29" s="8" t="n">
        <v>0</v>
      </c>
      <c r="AK29" s="11" t="n">
        <v>60571</v>
      </c>
      <c r="AL29" s="8" t="n">
        <v>0</v>
      </c>
      <c r="AM29" s="11" t="n">
        <v>90067</v>
      </c>
      <c r="AN29" s="8" t="n">
        <v>0</v>
      </c>
      <c r="AO29" s="8" t="n">
        <v>0</v>
      </c>
      <c r="AP29" s="8" t="n">
        <v>0</v>
      </c>
      <c r="AQ29" s="8" t="n">
        <v>0</v>
      </c>
      <c r="AR29" s="8" t="n">
        <v>0</v>
      </c>
      <c r="AS29" s="19" t="n">
        <v>277538</v>
      </c>
      <c r="AT29" s="19" t="n">
        <v>159405</v>
      </c>
      <c r="AU29" s="8" t="n">
        <v>0</v>
      </c>
      <c r="AV29" s="19" t="n">
        <v>109969</v>
      </c>
      <c r="AW29" s="8" t="n">
        <v>0</v>
      </c>
      <c r="AX29" s="8" t="n">
        <v>0</v>
      </c>
      <c r="AY29" s="8" t="n">
        <v>0</v>
      </c>
      <c r="AZ29" s="19" t="n">
        <v>130510</v>
      </c>
      <c r="BA29" s="19" t="n">
        <v>85656</v>
      </c>
      <c r="BB29" s="19" t="n">
        <v>183690</v>
      </c>
      <c r="BC29" s="19" t="n">
        <v>66660</v>
      </c>
      <c r="BD29" s="19" t="n">
        <v>84463</v>
      </c>
      <c r="BE29" s="19" t="n">
        <v>53945</v>
      </c>
      <c r="BF29" s="12" t="n">
        <v>0</v>
      </c>
      <c r="BG29" s="11" t="n">
        <v>131925</v>
      </c>
      <c r="BH29" s="11" t="n">
        <v>88116</v>
      </c>
      <c r="BI29" s="19" t="n">
        <v>116106</v>
      </c>
      <c r="BJ29" s="11" t="n">
        <v>204993</v>
      </c>
      <c r="BK29" s="11" t="n">
        <v>92508</v>
      </c>
      <c r="BL29" s="11" t="n">
        <v>108991</v>
      </c>
      <c r="BM29" s="11" t="n">
        <v>69789</v>
      </c>
      <c r="BN29" s="8" t="n">
        <v>0</v>
      </c>
      <c r="BO29" s="11" t="n">
        <v>79016</v>
      </c>
      <c r="BP29" s="11" t="n">
        <v>92671</v>
      </c>
      <c r="BQ29" s="11" t="n">
        <v>228006</v>
      </c>
      <c r="BR29" s="8" t="n">
        <v>0</v>
      </c>
      <c r="BS29" s="11" t="n">
        <v>176833</v>
      </c>
      <c r="BT29" s="8" t="n">
        <v>0</v>
      </c>
      <c r="BU29" s="8" t="n">
        <v>0</v>
      </c>
      <c r="BV29" s="11" t="n">
        <v>174979</v>
      </c>
      <c r="BW29" s="11" t="n">
        <v>171949</v>
      </c>
      <c r="BX29" s="11" t="n">
        <v>170322</v>
      </c>
      <c r="BY29" s="8" t="n">
        <v>0</v>
      </c>
      <c r="BZ29" s="8" t="n">
        <v>0</v>
      </c>
      <c r="CA29" s="8" t="n">
        <v>0</v>
      </c>
      <c r="CB29" s="8" t="n">
        <v>0</v>
      </c>
      <c r="CC29" s="8" t="n">
        <v>0</v>
      </c>
      <c r="CD29" s="8" t="n">
        <v>0</v>
      </c>
      <c r="CE29" s="8" t="n">
        <v>0</v>
      </c>
      <c r="CF29" s="8" t="n">
        <v>0</v>
      </c>
      <c r="CG29" s="8" t="n">
        <v>0</v>
      </c>
      <c r="CH29" s="8" t="n">
        <v>0</v>
      </c>
      <c r="CI29" s="8" t="n">
        <v>0</v>
      </c>
      <c r="CJ29" s="8" t="n">
        <v>0</v>
      </c>
    </row>
    <row r="30" customFormat="false" ht="16" hidden="false" customHeight="false" outlineLevel="0" collapsed="false">
      <c r="A30" s="8" t="s">
        <v>139</v>
      </c>
      <c r="B30" s="9" t="s">
        <v>91</v>
      </c>
      <c r="C30" s="8" t="s">
        <v>140</v>
      </c>
      <c r="D30" s="16" t="n">
        <v>41</v>
      </c>
      <c r="E30" s="11" t="n">
        <v>334841</v>
      </c>
      <c r="F30" s="11" t="n">
        <v>153294</v>
      </c>
      <c r="G30" s="11" t="n">
        <v>341899</v>
      </c>
      <c r="H30" s="18" t="n">
        <v>86222</v>
      </c>
      <c r="I30" s="11" t="n">
        <v>0</v>
      </c>
      <c r="J30" s="11" t="n">
        <v>145857</v>
      </c>
      <c r="K30" s="11" t="n">
        <v>151117</v>
      </c>
      <c r="L30" s="11" t="n">
        <v>227917</v>
      </c>
      <c r="M30" s="18" t="n">
        <v>97760</v>
      </c>
      <c r="N30" s="18" t="n">
        <v>122040</v>
      </c>
      <c r="O30" s="11" t="n">
        <v>225832</v>
      </c>
      <c r="P30" s="11" t="n">
        <v>159944</v>
      </c>
      <c r="Q30" s="11" t="n">
        <v>158786</v>
      </c>
      <c r="R30" s="11" t="n">
        <v>209463</v>
      </c>
      <c r="S30" s="11" t="n">
        <v>80510</v>
      </c>
      <c r="T30" s="11" t="n">
        <v>151643</v>
      </c>
      <c r="U30" s="11" t="n">
        <v>144353</v>
      </c>
      <c r="V30" s="11" t="n">
        <v>78843</v>
      </c>
      <c r="W30" s="11" t="n">
        <v>130274</v>
      </c>
      <c r="X30" s="11" t="n">
        <v>124215</v>
      </c>
      <c r="Y30" s="8" t="n">
        <v>0</v>
      </c>
      <c r="Z30" s="11" t="n">
        <v>60640</v>
      </c>
      <c r="AA30" s="11" t="n">
        <v>76661</v>
      </c>
      <c r="AB30" s="11" t="n">
        <v>76192</v>
      </c>
      <c r="AC30" s="11" t="n">
        <v>0</v>
      </c>
      <c r="AD30" s="11" t="n">
        <v>115518</v>
      </c>
      <c r="AE30" s="11" t="n">
        <v>90093</v>
      </c>
      <c r="AF30" s="11" t="n">
        <v>105557</v>
      </c>
      <c r="AG30" s="11" t="n">
        <v>127324</v>
      </c>
      <c r="AH30" s="11" t="n">
        <v>0</v>
      </c>
      <c r="AI30" s="8" t="n">
        <v>0</v>
      </c>
      <c r="AJ30" s="11" t="n">
        <v>75599</v>
      </c>
      <c r="AK30" s="11" t="n">
        <v>220444</v>
      </c>
      <c r="AL30" s="11" t="n">
        <v>160189</v>
      </c>
      <c r="AM30" s="11" t="n">
        <v>92165</v>
      </c>
      <c r="AN30" s="8" t="n">
        <v>0</v>
      </c>
      <c r="AO30" s="11" t="n">
        <v>421872</v>
      </c>
      <c r="AP30" s="11" t="n">
        <v>704490</v>
      </c>
      <c r="AQ30" s="11" t="n">
        <v>280708</v>
      </c>
      <c r="AR30" s="11" t="n">
        <v>357840</v>
      </c>
      <c r="AS30" s="11" t="n">
        <v>586549</v>
      </c>
      <c r="AT30" s="8" t="n">
        <v>0</v>
      </c>
      <c r="AU30" s="8" t="n">
        <v>0</v>
      </c>
      <c r="AV30" s="8" t="n">
        <v>0</v>
      </c>
      <c r="AW30" s="8" t="n">
        <v>0</v>
      </c>
      <c r="AX30" s="8" t="n">
        <v>0</v>
      </c>
      <c r="AY30" s="8" t="n">
        <v>0</v>
      </c>
      <c r="AZ30" s="11" t="n">
        <v>100140</v>
      </c>
      <c r="BA30" s="11" t="n">
        <v>82100</v>
      </c>
      <c r="BB30" s="11" t="n">
        <v>132599</v>
      </c>
      <c r="BC30" s="11" t="n">
        <v>94665</v>
      </c>
      <c r="BD30" s="11" t="n">
        <v>138407</v>
      </c>
      <c r="BE30" s="11" t="n">
        <v>123534</v>
      </c>
      <c r="BF30" s="11" t="n">
        <v>81767</v>
      </c>
      <c r="BG30" s="11" t="n">
        <v>141355</v>
      </c>
      <c r="BH30" s="11" t="n">
        <v>71410</v>
      </c>
      <c r="BI30" s="19" t="n">
        <v>83352</v>
      </c>
      <c r="BJ30" s="11" t="n">
        <v>715127</v>
      </c>
      <c r="BK30" s="11" t="n">
        <v>415206</v>
      </c>
      <c r="BL30" s="11" t="n">
        <v>407557</v>
      </c>
      <c r="BM30" s="11" t="n">
        <v>487632</v>
      </c>
      <c r="BN30" s="11" t="n">
        <v>476972</v>
      </c>
      <c r="BO30" s="11" t="n">
        <v>481816</v>
      </c>
      <c r="BP30" s="11" t="n">
        <v>446101</v>
      </c>
      <c r="BQ30" s="11" t="n">
        <v>180008</v>
      </c>
      <c r="BR30" s="11" t="n">
        <v>63669</v>
      </c>
      <c r="BS30" s="11" t="n">
        <v>113874</v>
      </c>
      <c r="BT30" s="8" t="n">
        <v>0</v>
      </c>
      <c r="BU30" s="8" t="n">
        <v>0</v>
      </c>
      <c r="BV30" s="11" t="n">
        <v>85978</v>
      </c>
      <c r="BW30" s="8" t="n">
        <v>0</v>
      </c>
      <c r="BX30" s="8" t="n">
        <v>0</v>
      </c>
      <c r="BY30" s="8" t="n">
        <v>0</v>
      </c>
      <c r="BZ30" s="8" t="n">
        <v>0</v>
      </c>
      <c r="CA30" s="11" t="n">
        <v>115357</v>
      </c>
      <c r="CB30" s="11" t="n">
        <v>78741</v>
      </c>
      <c r="CC30" s="11" t="n">
        <v>55845</v>
      </c>
      <c r="CD30" s="11" t="n">
        <v>74957</v>
      </c>
      <c r="CE30" s="8" t="n">
        <v>0</v>
      </c>
      <c r="CF30" s="8" t="n">
        <v>0</v>
      </c>
      <c r="CG30" s="8" t="n">
        <v>0</v>
      </c>
      <c r="CH30" s="11" t="n">
        <v>92340</v>
      </c>
      <c r="CI30" s="11" t="n">
        <v>68147</v>
      </c>
      <c r="CJ30" s="8" t="n">
        <v>0</v>
      </c>
    </row>
    <row r="31" customFormat="false" ht="16" hidden="false" customHeight="false" outlineLevel="0" collapsed="false">
      <c r="A31" s="8" t="s">
        <v>141</v>
      </c>
      <c r="B31" s="9" t="s">
        <v>94</v>
      </c>
      <c r="C31" s="8" t="s">
        <v>142</v>
      </c>
      <c r="D31" s="20" t="n">
        <v>73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 t="n">
        <v>0</v>
      </c>
      <c r="AJ31" s="8" t="n">
        <v>0</v>
      </c>
      <c r="AK31" s="8" t="n">
        <v>0</v>
      </c>
      <c r="AL31" s="8" t="n">
        <v>0</v>
      </c>
      <c r="AM31" s="8" t="n">
        <v>0</v>
      </c>
      <c r="AN31" s="8" t="n">
        <v>0</v>
      </c>
      <c r="AO31" s="8" t="n">
        <v>0</v>
      </c>
      <c r="AP31" s="8" t="n">
        <v>0</v>
      </c>
      <c r="AQ31" s="8" t="n">
        <v>0</v>
      </c>
      <c r="AR31" s="8" t="n">
        <v>0</v>
      </c>
      <c r="AS31" s="8" t="n">
        <v>0</v>
      </c>
      <c r="AT31" s="8" t="n">
        <v>0</v>
      </c>
      <c r="AU31" s="8" t="n">
        <v>0</v>
      </c>
      <c r="AV31" s="8" t="n">
        <v>0</v>
      </c>
      <c r="AW31" s="8" t="n">
        <v>0</v>
      </c>
      <c r="AX31" s="11" t="n">
        <v>301551</v>
      </c>
      <c r="AY31" s="11" t="n">
        <v>171424</v>
      </c>
      <c r="AZ31" s="11" t="n">
        <v>254571</v>
      </c>
      <c r="BA31" s="11" t="n">
        <v>277327</v>
      </c>
      <c r="BB31" s="11" t="n">
        <v>347183</v>
      </c>
      <c r="BC31" s="12" t="n">
        <v>0</v>
      </c>
      <c r="BD31" s="12" t="n">
        <v>0</v>
      </c>
      <c r="BE31" s="12" t="n">
        <v>0</v>
      </c>
      <c r="BF31" s="12" t="n">
        <v>0</v>
      </c>
      <c r="BG31" s="11" t="n">
        <v>115156</v>
      </c>
      <c r="BH31" s="11" t="n">
        <v>99820</v>
      </c>
      <c r="BI31" s="8" t="n">
        <v>0</v>
      </c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</row>
    <row r="32" customFormat="false" ht="16" hidden="false" customHeight="false" outlineLevel="0" collapsed="false">
      <c r="A32" s="8" t="s">
        <v>143</v>
      </c>
      <c r="B32" s="9" t="s">
        <v>97</v>
      </c>
      <c r="C32" s="8" t="s">
        <v>144</v>
      </c>
      <c r="D32" s="16" t="n">
        <v>45</v>
      </c>
      <c r="E32" s="11" t="n">
        <v>375792</v>
      </c>
      <c r="F32" s="11" t="n">
        <v>102975</v>
      </c>
      <c r="G32" s="11" t="n">
        <v>173956</v>
      </c>
      <c r="H32" s="18" t="n">
        <v>381264</v>
      </c>
      <c r="I32" s="18" t="n">
        <v>233731</v>
      </c>
      <c r="J32" s="11" t="n">
        <v>125300</v>
      </c>
      <c r="K32" s="11" t="n">
        <v>64307</v>
      </c>
      <c r="L32" s="11" t="n">
        <v>182778</v>
      </c>
      <c r="M32" s="18" t="n">
        <v>619590</v>
      </c>
      <c r="N32" s="18" t="n">
        <v>800563</v>
      </c>
      <c r="O32" s="11" t="n">
        <v>4216736</v>
      </c>
      <c r="P32" s="11" t="n">
        <v>2056879</v>
      </c>
      <c r="Q32" s="11" t="n">
        <v>769616</v>
      </c>
      <c r="R32" s="11" t="n">
        <v>903640</v>
      </c>
      <c r="S32" s="11" t="n">
        <v>1103952</v>
      </c>
      <c r="T32" s="11" t="n">
        <v>1112605</v>
      </c>
      <c r="U32" s="11" t="n">
        <v>663436</v>
      </c>
      <c r="V32" s="11" t="n">
        <v>502028</v>
      </c>
      <c r="W32" s="11" t="n">
        <v>568247</v>
      </c>
      <c r="X32" s="11" t="n">
        <v>351127</v>
      </c>
      <c r="Y32" s="11" t="n">
        <v>0</v>
      </c>
      <c r="Z32" s="11" t="n">
        <v>0</v>
      </c>
      <c r="AA32" s="11" t="n">
        <v>0</v>
      </c>
      <c r="AB32" s="11" t="n">
        <v>0</v>
      </c>
      <c r="AC32" s="11" t="n">
        <v>0</v>
      </c>
      <c r="AD32" s="11" t="n">
        <v>0</v>
      </c>
      <c r="AE32" s="11" t="n">
        <v>0</v>
      </c>
      <c r="AF32" s="11" t="n">
        <v>0</v>
      </c>
      <c r="AG32" s="11" t="n">
        <v>0</v>
      </c>
      <c r="AH32" s="11" t="n">
        <v>0</v>
      </c>
      <c r="AI32" s="8" t="n">
        <v>0</v>
      </c>
      <c r="AJ32" s="8" t="n">
        <v>0</v>
      </c>
      <c r="AK32" s="8" t="n">
        <v>0</v>
      </c>
      <c r="AL32" s="8" t="n">
        <v>0</v>
      </c>
      <c r="AM32" s="11" t="n">
        <v>155690</v>
      </c>
      <c r="AN32" s="8" t="n">
        <v>0</v>
      </c>
      <c r="AO32" s="11" t="n">
        <v>204783</v>
      </c>
      <c r="AP32" s="8" t="n">
        <v>0</v>
      </c>
      <c r="AQ32" s="8" t="n">
        <v>0</v>
      </c>
      <c r="AR32" s="8" t="n">
        <v>0</v>
      </c>
      <c r="AS32" s="8" t="n">
        <v>0</v>
      </c>
      <c r="AT32" s="8" t="n">
        <v>0</v>
      </c>
      <c r="AU32" s="8" t="n">
        <v>0</v>
      </c>
      <c r="AV32" s="8" t="n">
        <v>0</v>
      </c>
      <c r="AW32" s="8" t="n">
        <v>0</v>
      </c>
      <c r="AX32" s="8" t="n">
        <v>0</v>
      </c>
      <c r="AY32" s="8" t="n">
        <v>0</v>
      </c>
      <c r="AZ32" s="8" t="n">
        <v>0</v>
      </c>
      <c r="BA32" s="8" t="n">
        <v>0</v>
      </c>
      <c r="BB32" s="8" t="n">
        <v>0</v>
      </c>
      <c r="BC32" s="8" t="n">
        <v>0</v>
      </c>
      <c r="BD32" s="8" t="n">
        <v>0</v>
      </c>
      <c r="BE32" s="8" t="n">
        <v>0</v>
      </c>
      <c r="BF32" s="8" t="n">
        <v>0</v>
      </c>
      <c r="BG32" s="8" t="n">
        <v>0</v>
      </c>
      <c r="BH32" s="8" t="n">
        <v>0</v>
      </c>
      <c r="BI32" s="8" t="n">
        <v>0</v>
      </c>
      <c r="BJ32" s="11" t="n">
        <v>203554</v>
      </c>
      <c r="BK32" s="11" t="n">
        <v>168148</v>
      </c>
      <c r="BL32" s="11" t="n">
        <v>118337</v>
      </c>
      <c r="BM32" s="8" t="n">
        <v>0</v>
      </c>
      <c r="BN32" s="8" t="n">
        <v>0</v>
      </c>
      <c r="BO32" s="8" t="n">
        <v>0</v>
      </c>
      <c r="BP32" s="8" t="n">
        <v>0</v>
      </c>
      <c r="BQ32" s="8" t="n">
        <v>0</v>
      </c>
      <c r="BR32" s="8" t="n">
        <v>0</v>
      </c>
      <c r="BS32" s="8" t="n">
        <v>0</v>
      </c>
      <c r="BT32" s="8" t="n">
        <v>0</v>
      </c>
      <c r="BU32" s="8" t="n">
        <v>0</v>
      </c>
      <c r="BV32" s="8" t="n">
        <v>0</v>
      </c>
      <c r="BW32" s="8" t="n">
        <v>0</v>
      </c>
      <c r="BX32" s="8" t="n">
        <v>0</v>
      </c>
      <c r="BY32" s="8" t="n">
        <v>0</v>
      </c>
      <c r="BZ32" s="8" t="n">
        <v>0</v>
      </c>
      <c r="CA32" s="11" t="n">
        <v>78080</v>
      </c>
      <c r="CB32" s="11" t="n">
        <v>80161</v>
      </c>
      <c r="CC32" s="8" t="n">
        <v>0</v>
      </c>
      <c r="CD32" s="11" t="n">
        <v>525825</v>
      </c>
      <c r="CE32" s="8" t="n">
        <v>0</v>
      </c>
      <c r="CF32" s="8" t="n">
        <v>0</v>
      </c>
      <c r="CG32" s="8" t="n">
        <v>0</v>
      </c>
      <c r="CH32" s="11" t="n">
        <v>52741</v>
      </c>
      <c r="CI32" s="11" t="n">
        <v>85445</v>
      </c>
      <c r="CJ32" s="8" t="n">
        <v>0</v>
      </c>
    </row>
    <row r="33" customFormat="false" ht="16" hidden="false" customHeight="false" outlineLevel="0" collapsed="false">
      <c r="A33" s="8" t="s">
        <v>145</v>
      </c>
      <c r="B33" s="9" t="s">
        <v>91</v>
      </c>
      <c r="C33" s="8" t="s">
        <v>146</v>
      </c>
      <c r="D33" s="16" t="n">
        <v>43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9"/>
      <c r="BJ33" s="11" t="n">
        <v>186787</v>
      </c>
      <c r="BK33" s="11" t="n">
        <v>85904</v>
      </c>
      <c r="BL33" s="11" t="n">
        <v>106202</v>
      </c>
      <c r="BM33" s="11" t="n">
        <v>121811</v>
      </c>
      <c r="BN33" s="11" t="n">
        <v>63082</v>
      </c>
      <c r="BO33" s="8" t="n">
        <v>0</v>
      </c>
      <c r="BP33" s="8" t="n">
        <v>0</v>
      </c>
      <c r="BQ33" s="11" t="n">
        <v>163793</v>
      </c>
      <c r="BR33" s="11" t="n">
        <v>66071</v>
      </c>
      <c r="BS33" s="11" t="n">
        <v>118007</v>
      </c>
      <c r="BT33" s="8" t="n">
        <v>0</v>
      </c>
      <c r="BU33" s="8" t="n">
        <v>0</v>
      </c>
      <c r="BV33" s="11" t="n">
        <v>83980</v>
      </c>
      <c r="BW33" s="11" t="n">
        <v>79508</v>
      </c>
      <c r="BX33" s="11" t="n">
        <v>75315</v>
      </c>
      <c r="BY33" s="8" t="n">
        <v>0</v>
      </c>
      <c r="BZ33" s="8" t="n">
        <v>0</v>
      </c>
      <c r="CA33" s="11" t="n">
        <v>51263</v>
      </c>
      <c r="CB33" s="11" t="n">
        <v>56793</v>
      </c>
      <c r="CC33" s="8" t="n">
        <v>0</v>
      </c>
      <c r="CD33" s="8" t="n">
        <v>0</v>
      </c>
      <c r="CE33" s="8" t="n">
        <v>0</v>
      </c>
      <c r="CF33" s="8" t="n">
        <v>0</v>
      </c>
      <c r="CG33" s="8" t="n">
        <v>0</v>
      </c>
      <c r="CH33" s="11" t="n">
        <v>58804</v>
      </c>
      <c r="CI33" s="8" t="n">
        <v>0</v>
      </c>
      <c r="CJ33" s="8" t="n">
        <v>0</v>
      </c>
    </row>
    <row r="34" customFormat="false" ht="16" hidden="false" customHeight="false" outlineLevel="0" collapsed="false">
      <c r="A34" s="8" t="s">
        <v>147</v>
      </c>
      <c r="B34" s="9" t="s">
        <v>94</v>
      </c>
      <c r="C34" s="8" t="s">
        <v>148</v>
      </c>
      <c r="D34" s="20" t="n">
        <v>70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11" t="n">
        <v>139532</v>
      </c>
      <c r="AJ34" s="11" t="n">
        <v>99188</v>
      </c>
      <c r="AK34" s="11" t="n">
        <v>50123</v>
      </c>
      <c r="AL34" s="11" t="n">
        <v>151978</v>
      </c>
      <c r="AM34" s="11" t="n">
        <v>65690</v>
      </c>
      <c r="AN34" s="11" t="n">
        <v>230084</v>
      </c>
      <c r="AO34" s="8" t="n">
        <v>0</v>
      </c>
      <c r="AP34" s="11" t="n">
        <v>299340</v>
      </c>
      <c r="AQ34" s="8" t="n">
        <v>0</v>
      </c>
      <c r="AR34" s="8" t="n">
        <v>0</v>
      </c>
      <c r="AS34" s="8" t="n">
        <v>0</v>
      </c>
      <c r="AT34" s="11" t="n">
        <v>158021</v>
      </c>
      <c r="AU34" s="8" t="n">
        <v>0</v>
      </c>
      <c r="AV34" s="8" t="n">
        <v>0</v>
      </c>
      <c r="AW34" s="8" t="n">
        <v>0</v>
      </c>
      <c r="AX34" s="8" t="n">
        <v>0</v>
      </c>
      <c r="AY34" s="8" t="n">
        <v>0</v>
      </c>
      <c r="AZ34" s="8" t="n">
        <v>0</v>
      </c>
      <c r="BA34" s="8" t="n">
        <v>0</v>
      </c>
      <c r="BB34" s="8" t="n">
        <v>0</v>
      </c>
      <c r="BC34" s="11" t="n">
        <v>590669</v>
      </c>
      <c r="BD34" s="11" t="n">
        <v>174814</v>
      </c>
      <c r="BE34" s="11" t="n">
        <v>153504</v>
      </c>
      <c r="BF34" s="11" t="n">
        <v>323499</v>
      </c>
      <c r="BG34" s="11" t="n">
        <v>173217</v>
      </c>
      <c r="BH34" s="11" t="n">
        <v>172688</v>
      </c>
      <c r="BI34" s="8" t="n">
        <v>0</v>
      </c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</row>
    <row r="35" customFormat="false" ht="16" hidden="false" customHeight="false" outlineLevel="0" collapsed="false">
      <c r="A35" s="8" t="s">
        <v>149</v>
      </c>
      <c r="B35" s="9" t="s">
        <v>91</v>
      </c>
      <c r="C35" s="12" t="n">
        <v>1375</v>
      </c>
      <c r="D35" s="20" t="n">
        <v>45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 t="n">
        <v>0</v>
      </c>
      <c r="AJ35" s="8" t="n">
        <v>0</v>
      </c>
      <c r="AK35" s="8" t="n">
        <v>0</v>
      </c>
      <c r="AL35" s="8" t="n">
        <v>0</v>
      </c>
      <c r="AM35" s="8" t="n">
        <v>0</v>
      </c>
      <c r="AN35" s="8" t="n">
        <v>0</v>
      </c>
      <c r="AO35" s="8" t="n">
        <v>0</v>
      </c>
      <c r="AP35" s="8" t="n">
        <v>0</v>
      </c>
      <c r="AQ35" s="8" t="n">
        <v>0</v>
      </c>
      <c r="AR35" s="8" t="n">
        <v>0</v>
      </c>
      <c r="AS35" s="8" t="n">
        <v>0</v>
      </c>
      <c r="AT35" s="8" t="n">
        <v>0</v>
      </c>
      <c r="AU35" s="8" t="n">
        <v>0</v>
      </c>
      <c r="AV35" s="8" t="n">
        <v>0</v>
      </c>
      <c r="AW35" s="8" t="n">
        <v>0</v>
      </c>
      <c r="AX35" s="8" t="n">
        <v>0</v>
      </c>
      <c r="AY35" s="8" t="n">
        <v>0</v>
      </c>
      <c r="AZ35" s="8" t="n">
        <v>0</v>
      </c>
      <c r="BA35" s="8" t="n">
        <v>0</v>
      </c>
      <c r="BB35" s="8" t="n">
        <v>0</v>
      </c>
      <c r="BC35" s="11" t="n">
        <v>254736</v>
      </c>
      <c r="BD35" s="11" t="n">
        <v>237817</v>
      </c>
      <c r="BE35" s="11" t="n">
        <v>222587</v>
      </c>
      <c r="BF35" s="11" t="n">
        <v>167137</v>
      </c>
      <c r="BG35" s="11" t="n">
        <v>119002</v>
      </c>
      <c r="BH35" s="11" t="n">
        <v>125798</v>
      </c>
      <c r="BI35" s="19" t="n">
        <v>98575</v>
      </c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</row>
    <row r="36" customFormat="false" ht="16" hidden="false" customHeight="false" outlineLevel="0" collapsed="false">
      <c r="A36" s="8" t="s">
        <v>150</v>
      </c>
      <c r="B36" s="9" t="s">
        <v>97</v>
      </c>
      <c r="C36" s="9"/>
      <c r="D36" s="20" t="n">
        <v>58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19" t="n">
        <v>99765</v>
      </c>
      <c r="AJ36" s="19" t="n">
        <v>136543</v>
      </c>
      <c r="AK36" s="19" t="n">
        <v>1245017</v>
      </c>
      <c r="AL36" s="19" t="n">
        <v>976709</v>
      </c>
      <c r="AM36" s="19" t="n">
        <v>2229916</v>
      </c>
      <c r="AN36" s="19" t="n">
        <v>280508</v>
      </c>
      <c r="AO36" s="19" t="n">
        <v>2654044</v>
      </c>
      <c r="AP36" s="19" t="n">
        <v>1902515</v>
      </c>
      <c r="AQ36" s="19" t="n">
        <v>2056831</v>
      </c>
      <c r="AR36" s="19" t="n">
        <v>653072</v>
      </c>
      <c r="AS36" s="19" t="n">
        <v>499357</v>
      </c>
      <c r="AT36" s="19" t="n">
        <v>560505</v>
      </c>
      <c r="AU36" s="19" t="n">
        <v>159552</v>
      </c>
      <c r="AV36" s="8" t="n">
        <v>0</v>
      </c>
      <c r="AW36" s="19" t="n">
        <v>301572</v>
      </c>
      <c r="AX36" s="19" t="n">
        <v>1275136</v>
      </c>
      <c r="AY36" s="19" t="n">
        <v>198681</v>
      </c>
      <c r="AZ36" s="19" t="n">
        <v>265616</v>
      </c>
      <c r="BA36" s="19" t="n">
        <v>381346</v>
      </c>
      <c r="BB36" s="19" t="n">
        <v>1766587</v>
      </c>
      <c r="BC36" s="19" t="n">
        <v>77440</v>
      </c>
      <c r="BD36" s="19" t="n">
        <v>174811</v>
      </c>
      <c r="BE36" s="19" t="n">
        <v>360272</v>
      </c>
      <c r="BF36" s="19" t="n">
        <v>463341</v>
      </c>
      <c r="BG36" s="19" t="n">
        <v>525712</v>
      </c>
      <c r="BH36" s="19" t="n">
        <v>524913</v>
      </c>
      <c r="BI36" s="19" t="n">
        <v>727805</v>
      </c>
      <c r="BJ36" s="11" t="n">
        <v>308038</v>
      </c>
      <c r="BK36" s="11" t="n">
        <v>383685</v>
      </c>
      <c r="BL36" s="11" t="n">
        <v>394008</v>
      </c>
      <c r="BM36" s="11" t="n">
        <v>420686</v>
      </c>
      <c r="BN36" s="11" t="n">
        <v>2271616</v>
      </c>
      <c r="BO36" s="11" t="n">
        <v>1155205</v>
      </c>
      <c r="BP36" s="11" t="n">
        <v>1082152</v>
      </c>
      <c r="BQ36" s="11" t="n">
        <v>106588</v>
      </c>
      <c r="BR36" s="11" t="n">
        <v>81508</v>
      </c>
      <c r="BS36" s="11" t="n">
        <v>85149</v>
      </c>
      <c r="BT36" s="19" t="n">
        <v>115864</v>
      </c>
      <c r="BU36" s="19" t="n">
        <v>78116</v>
      </c>
      <c r="BV36" s="11" t="n">
        <v>330785</v>
      </c>
      <c r="BW36" s="11" t="n">
        <v>436384</v>
      </c>
      <c r="BX36" s="11" t="n">
        <v>316796</v>
      </c>
      <c r="BY36" s="19" t="n">
        <v>376463</v>
      </c>
      <c r="BZ36" s="19" t="n">
        <v>292752</v>
      </c>
      <c r="CA36" s="19" t="n">
        <v>352856</v>
      </c>
      <c r="CB36" s="19" t="n">
        <v>248134</v>
      </c>
      <c r="CC36" s="19" t="n">
        <v>156017</v>
      </c>
      <c r="CD36" s="19" t="n">
        <v>158088</v>
      </c>
      <c r="CE36" s="19" t="n">
        <v>75932</v>
      </c>
      <c r="CF36" s="19" t="n">
        <v>985092</v>
      </c>
      <c r="CG36" s="19" t="n">
        <v>617890</v>
      </c>
      <c r="CH36" s="19" t="n">
        <v>481673</v>
      </c>
      <c r="CI36" s="19" t="n">
        <v>610883</v>
      </c>
      <c r="CJ36" s="19" t="n">
        <v>980973</v>
      </c>
    </row>
    <row r="37" customFormat="false" ht="16" hidden="false" customHeight="false" outlineLevel="0" collapsed="false">
      <c r="A37" s="8" t="s">
        <v>151</v>
      </c>
      <c r="B37" s="9" t="s">
        <v>152</v>
      </c>
      <c r="C37" s="8" t="s">
        <v>153</v>
      </c>
      <c r="D37" s="16" t="n">
        <v>43</v>
      </c>
      <c r="E37" s="11" t="n">
        <v>4016234</v>
      </c>
      <c r="F37" s="11" t="n">
        <v>1565576</v>
      </c>
      <c r="G37" s="11" t="n">
        <v>1952847</v>
      </c>
      <c r="H37" s="18" t="n">
        <v>11875584</v>
      </c>
      <c r="I37" s="18" t="n">
        <v>11024381</v>
      </c>
      <c r="J37" s="11" t="n">
        <v>2608354</v>
      </c>
      <c r="K37" s="11" t="n">
        <v>2383959</v>
      </c>
      <c r="L37" s="11" t="n">
        <v>3143060</v>
      </c>
      <c r="M37" s="18" t="n">
        <v>16982921</v>
      </c>
      <c r="N37" s="18" t="n">
        <v>21176351</v>
      </c>
      <c r="O37" s="11" t="n">
        <v>3031784</v>
      </c>
      <c r="P37" s="11" t="n">
        <v>1396969</v>
      </c>
      <c r="Q37" s="11" t="n">
        <v>1430945</v>
      </c>
      <c r="R37" s="11" t="n">
        <v>3234400</v>
      </c>
      <c r="S37" s="11" t="n">
        <v>1102412</v>
      </c>
      <c r="T37" s="11" t="n">
        <v>1658255</v>
      </c>
      <c r="U37" s="11" t="n">
        <v>1221426</v>
      </c>
      <c r="V37" s="11" t="n">
        <v>872402</v>
      </c>
      <c r="W37" s="11" t="n">
        <v>1587138</v>
      </c>
      <c r="X37" s="11" t="n">
        <v>1107698</v>
      </c>
      <c r="Y37" s="11" t="n">
        <v>418770</v>
      </c>
      <c r="Z37" s="11" t="n">
        <v>371188</v>
      </c>
      <c r="AA37" s="11" t="n">
        <v>592075</v>
      </c>
      <c r="AB37" s="11" t="n">
        <v>474163</v>
      </c>
      <c r="AC37" s="18" t="n">
        <v>1692269</v>
      </c>
      <c r="AD37" s="11" t="n">
        <v>496592</v>
      </c>
      <c r="AE37" s="11" t="n">
        <v>368583</v>
      </c>
      <c r="AF37" s="11" t="n">
        <v>458677</v>
      </c>
      <c r="AG37" s="11" t="n">
        <v>433399</v>
      </c>
      <c r="AH37" s="18" t="n">
        <v>2426632</v>
      </c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8"/>
      <c r="BD37" s="8"/>
      <c r="BE37" s="8"/>
      <c r="BF37" s="8"/>
      <c r="BG37" s="8"/>
      <c r="BH37" s="8"/>
      <c r="BI37" s="9"/>
      <c r="BJ37" s="11" t="n">
        <v>5449509</v>
      </c>
      <c r="BK37" s="11" t="n">
        <v>2069148</v>
      </c>
      <c r="BL37" s="11" t="n">
        <v>3316273</v>
      </c>
      <c r="BM37" s="11" t="n">
        <v>4930272</v>
      </c>
      <c r="BN37" s="11" t="n">
        <v>5518148</v>
      </c>
      <c r="BO37" s="11" t="n">
        <v>7058046</v>
      </c>
      <c r="BP37" s="11" t="n">
        <v>6356903</v>
      </c>
      <c r="BQ37" s="11" t="n">
        <v>800115</v>
      </c>
      <c r="BR37" s="11" t="n">
        <v>293287</v>
      </c>
      <c r="BS37" s="11" t="n">
        <v>265880</v>
      </c>
      <c r="BT37" s="19" t="n">
        <v>1458984</v>
      </c>
      <c r="BU37" s="19" t="n">
        <v>995169</v>
      </c>
      <c r="BV37" s="11" t="n">
        <v>546566</v>
      </c>
      <c r="BW37" s="11" t="n">
        <v>357739</v>
      </c>
      <c r="BX37" s="11" t="n">
        <v>177944</v>
      </c>
      <c r="BY37" s="19" t="n">
        <v>991493</v>
      </c>
      <c r="BZ37" s="19" t="n">
        <v>1043984</v>
      </c>
      <c r="CA37" s="11" t="n">
        <v>2351610</v>
      </c>
      <c r="CB37" s="11" t="n">
        <v>2007913</v>
      </c>
      <c r="CC37" s="11" t="n">
        <v>641681</v>
      </c>
      <c r="CD37" s="11" t="n">
        <v>2911844</v>
      </c>
      <c r="CE37" s="19" t="n">
        <v>125680</v>
      </c>
      <c r="CF37" s="11" t="n">
        <v>2373104</v>
      </c>
      <c r="CG37" s="11" t="n">
        <v>2282520</v>
      </c>
      <c r="CH37" s="11" t="n">
        <v>8927089</v>
      </c>
      <c r="CI37" s="11" t="n">
        <v>6388137</v>
      </c>
      <c r="CJ37" s="19" t="n">
        <v>14027578</v>
      </c>
    </row>
    <row r="38" customFormat="false" ht="16" hidden="false" customHeight="false" outlineLevel="0" collapsed="false">
      <c r="A38" s="8" t="s">
        <v>154</v>
      </c>
      <c r="B38" s="9" t="s">
        <v>91</v>
      </c>
      <c r="C38" s="8" t="s">
        <v>155</v>
      </c>
      <c r="D38" s="20" t="n">
        <v>45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11" t="n">
        <v>226327</v>
      </c>
      <c r="AJ38" s="11" t="n">
        <v>243982</v>
      </c>
      <c r="AK38" s="11" t="n">
        <v>236940</v>
      </c>
      <c r="AL38" s="11" t="n">
        <v>919278</v>
      </c>
      <c r="AM38" s="11" t="n">
        <v>2173133</v>
      </c>
      <c r="AN38" s="11" t="n">
        <v>417596</v>
      </c>
      <c r="AO38" s="11" t="n">
        <v>2526340</v>
      </c>
      <c r="AP38" s="11" t="n">
        <v>177301</v>
      </c>
      <c r="AQ38" s="11" t="n">
        <v>1341480</v>
      </c>
      <c r="AR38" s="11" t="n">
        <v>2038751</v>
      </c>
      <c r="AS38" s="8" t="n">
        <v>0</v>
      </c>
      <c r="AT38" s="8" t="n">
        <v>0</v>
      </c>
      <c r="AU38" s="8" t="n">
        <v>0</v>
      </c>
      <c r="AV38" s="8" t="n">
        <v>0</v>
      </c>
      <c r="AW38" s="11" t="n">
        <v>56849</v>
      </c>
      <c r="AX38" s="11" t="n">
        <v>373646</v>
      </c>
      <c r="AY38" s="11" t="n">
        <v>306951</v>
      </c>
      <c r="AZ38" s="11" t="n">
        <v>198782</v>
      </c>
      <c r="BA38" s="11" t="n">
        <v>53306</v>
      </c>
      <c r="BB38" s="11" t="n">
        <v>422604</v>
      </c>
      <c r="BC38" s="11" t="n">
        <v>315708</v>
      </c>
      <c r="BD38" s="11" t="n">
        <v>364610</v>
      </c>
      <c r="BE38" s="11" t="n">
        <v>437056</v>
      </c>
      <c r="BF38" s="11" t="n">
        <v>428548</v>
      </c>
      <c r="BG38" s="11" t="n">
        <v>1285724</v>
      </c>
      <c r="BH38" s="11" t="n">
        <v>1297487</v>
      </c>
      <c r="BI38" s="19" t="n">
        <v>1136661</v>
      </c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</row>
    <row r="39" customFormat="false" ht="16" hidden="false" customHeight="false" outlineLevel="0" collapsed="false">
      <c r="A39" s="8" t="s">
        <v>156</v>
      </c>
      <c r="B39" s="9" t="s">
        <v>156</v>
      </c>
      <c r="C39" s="8" t="s">
        <v>157</v>
      </c>
      <c r="D39" s="20" t="n">
        <v>67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11" t="n">
        <v>616220</v>
      </c>
      <c r="AJ39" s="11" t="n">
        <v>720171</v>
      </c>
      <c r="AK39" s="11" t="n">
        <v>767151</v>
      </c>
      <c r="AL39" s="11" t="n">
        <v>766601</v>
      </c>
      <c r="AM39" s="11" t="n">
        <v>862790</v>
      </c>
      <c r="AN39" s="11" t="n">
        <v>315631</v>
      </c>
      <c r="AO39" s="11" t="n">
        <v>443382</v>
      </c>
      <c r="AP39" s="11" t="n">
        <v>326505</v>
      </c>
      <c r="AQ39" s="11" t="n">
        <v>431146</v>
      </c>
      <c r="AR39" s="11" t="n">
        <v>469015</v>
      </c>
      <c r="AS39" s="11" t="n">
        <v>389023</v>
      </c>
      <c r="AT39" s="11" t="n">
        <v>546083</v>
      </c>
      <c r="AU39" s="11" t="n">
        <v>213409</v>
      </c>
      <c r="AV39" s="11" t="n">
        <v>161968</v>
      </c>
      <c r="AW39" s="11" t="n">
        <v>103804</v>
      </c>
      <c r="AX39" s="11" t="n">
        <v>142532</v>
      </c>
      <c r="AY39" s="11" t="n">
        <v>408522</v>
      </c>
      <c r="AZ39" s="11" t="n">
        <v>153817</v>
      </c>
      <c r="BA39" s="11" t="n">
        <v>83078</v>
      </c>
      <c r="BB39" s="11" t="n">
        <v>143921</v>
      </c>
      <c r="BC39" s="11" t="n">
        <v>296002</v>
      </c>
      <c r="BD39" s="11" t="n">
        <v>348566</v>
      </c>
      <c r="BE39" s="11" t="n">
        <v>361440</v>
      </c>
      <c r="BF39" s="11" t="n">
        <v>267344</v>
      </c>
      <c r="BG39" s="11" t="n">
        <v>142353</v>
      </c>
      <c r="BH39" s="11" t="n">
        <v>383895</v>
      </c>
      <c r="BI39" s="19" t="n">
        <v>154214</v>
      </c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</row>
    <row r="40" customFormat="false" ht="16" hidden="false" customHeight="false" outlineLevel="0" collapsed="false">
      <c r="A40" s="8" t="s">
        <v>158</v>
      </c>
      <c r="B40" s="9" t="s">
        <v>156</v>
      </c>
      <c r="C40" s="8" t="s">
        <v>159</v>
      </c>
      <c r="D40" s="20" t="n">
        <v>80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11" t="n">
        <v>596960</v>
      </c>
      <c r="AJ40" s="11" t="n">
        <v>534705</v>
      </c>
      <c r="AK40" s="11" t="n">
        <v>699348</v>
      </c>
      <c r="AL40" s="11" t="n">
        <v>513983</v>
      </c>
      <c r="AM40" s="11" t="n">
        <v>709941</v>
      </c>
      <c r="AN40" s="11" t="n">
        <v>436851</v>
      </c>
      <c r="AO40" s="11" t="n">
        <v>520750</v>
      </c>
      <c r="AP40" s="11" t="n">
        <v>446231</v>
      </c>
      <c r="AQ40" s="11" t="n">
        <v>371797</v>
      </c>
      <c r="AR40" s="11" t="n">
        <v>476178</v>
      </c>
      <c r="AS40" s="8" t="n">
        <v>0</v>
      </c>
      <c r="AT40" s="11" t="n">
        <v>391414</v>
      </c>
      <c r="AU40" s="8" t="n">
        <v>0</v>
      </c>
      <c r="AV40" s="8" t="n">
        <v>0</v>
      </c>
      <c r="AW40" s="8" t="n">
        <v>0</v>
      </c>
      <c r="AX40" s="8" t="n">
        <v>0</v>
      </c>
      <c r="AY40" s="8" t="n">
        <v>0</v>
      </c>
      <c r="AZ40" s="8" t="n">
        <v>0</v>
      </c>
      <c r="BA40" s="8" t="n">
        <v>0</v>
      </c>
      <c r="BB40" s="8" t="n">
        <v>0</v>
      </c>
      <c r="BC40" s="19" t="n">
        <v>437807</v>
      </c>
      <c r="BD40" s="19" t="n">
        <v>501438</v>
      </c>
      <c r="BE40" s="19" t="n">
        <v>600925</v>
      </c>
      <c r="BF40" s="19" t="n">
        <v>438524</v>
      </c>
      <c r="BG40" s="19" t="n">
        <v>424489</v>
      </c>
      <c r="BH40" s="19" t="n">
        <v>621874</v>
      </c>
      <c r="BI40" s="19" t="n">
        <v>278470</v>
      </c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</row>
    <row r="41" customFormat="false" ht="16" hidden="false" customHeight="false" outlineLevel="0" collapsed="false">
      <c r="A41" s="8" t="s">
        <v>160</v>
      </c>
      <c r="B41" s="9" t="s">
        <v>91</v>
      </c>
      <c r="C41" s="11"/>
      <c r="D41" s="16" t="n">
        <v>84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 t="n">
        <v>0</v>
      </c>
      <c r="AJ41" s="8" t="n">
        <v>0</v>
      </c>
      <c r="AK41" s="8" t="n">
        <v>0</v>
      </c>
      <c r="AL41" s="8" t="n">
        <v>0</v>
      </c>
      <c r="AM41" s="8" t="n">
        <v>0</v>
      </c>
      <c r="AN41" s="8" t="n">
        <v>0</v>
      </c>
      <c r="AO41" s="8" t="n">
        <v>0</v>
      </c>
      <c r="AP41" s="8" t="n">
        <v>0</v>
      </c>
      <c r="AQ41" s="8" t="n">
        <v>0</v>
      </c>
      <c r="AR41" s="8" t="n">
        <v>0</v>
      </c>
      <c r="AS41" s="8" t="n">
        <v>0</v>
      </c>
      <c r="AT41" s="8" t="n">
        <v>0</v>
      </c>
      <c r="AU41" s="8" t="n">
        <v>0</v>
      </c>
      <c r="AV41" s="8" t="n">
        <v>0</v>
      </c>
      <c r="AW41" s="8" t="n">
        <v>0</v>
      </c>
      <c r="AX41" s="8" t="n">
        <v>0</v>
      </c>
      <c r="AY41" s="8" t="n">
        <v>0</v>
      </c>
      <c r="AZ41" s="8" t="n">
        <v>0</v>
      </c>
      <c r="BA41" s="8" t="n">
        <v>0</v>
      </c>
      <c r="BB41" s="8" t="n">
        <v>0</v>
      </c>
      <c r="BC41" s="11" t="n">
        <v>50895</v>
      </c>
      <c r="BD41" s="11" t="n">
        <v>57295</v>
      </c>
      <c r="BE41" s="11" t="n">
        <v>65646</v>
      </c>
      <c r="BF41" s="12" t="n">
        <v>0</v>
      </c>
      <c r="BG41" s="11" t="n">
        <v>79448</v>
      </c>
      <c r="BH41" s="11" t="n">
        <v>55187</v>
      </c>
      <c r="BI41" s="19" t="n">
        <v>54359</v>
      </c>
      <c r="BJ41" s="11" t="n">
        <v>145400</v>
      </c>
      <c r="BK41" s="11" t="n">
        <v>99866</v>
      </c>
      <c r="BL41" s="11" t="n">
        <v>95894</v>
      </c>
      <c r="BM41" s="11" t="n">
        <v>112262</v>
      </c>
      <c r="BN41" s="11" t="n">
        <v>77569</v>
      </c>
      <c r="BO41" s="11" t="n">
        <v>63099</v>
      </c>
      <c r="BP41" s="11" t="n">
        <v>121836</v>
      </c>
      <c r="BQ41" s="11" t="n">
        <v>274686</v>
      </c>
      <c r="BR41" s="11" t="n">
        <v>132490</v>
      </c>
      <c r="BS41" s="11" t="n">
        <v>206282</v>
      </c>
      <c r="BT41" s="8" t="n">
        <v>0</v>
      </c>
      <c r="BU41" s="8" t="n">
        <v>0</v>
      </c>
      <c r="BV41" s="11" t="n">
        <v>187563</v>
      </c>
      <c r="BW41" s="11" t="n">
        <v>182250</v>
      </c>
      <c r="BX41" s="11" t="n">
        <v>145681</v>
      </c>
      <c r="BY41" s="8" t="n">
        <v>0</v>
      </c>
      <c r="BZ41" s="8" t="n">
        <v>0</v>
      </c>
      <c r="CA41" s="11" t="n">
        <v>127027</v>
      </c>
      <c r="CB41" s="11" t="n">
        <v>113605</v>
      </c>
      <c r="CC41" s="11" t="n">
        <v>67623</v>
      </c>
      <c r="CD41" s="8" t="n">
        <v>0</v>
      </c>
      <c r="CE41" s="8" t="n">
        <v>0</v>
      </c>
      <c r="CF41" s="8" t="n">
        <v>0</v>
      </c>
      <c r="CG41" s="8" t="n">
        <v>0</v>
      </c>
      <c r="CH41" s="11" t="n">
        <v>97887</v>
      </c>
      <c r="CI41" s="11" t="n">
        <v>80664</v>
      </c>
      <c r="CJ41" s="8" t="n">
        <v>0</v>
      </c>
    </row>
    <row r="42" customFormat="false" ht="16" hidden="false" customHeight="false" outlineLevel="0" collapsed="false">
      <c r="A42" s="8" t="s">
        <v>161</v>
      </c>
      <c r="B42" s="9" t="s">
        <v>152</v>
      </c>
      <c r="C42" s="8" t="s">
        <v>162</v>
      </c>
      <c r="D42" s="16" t="n">
        <v>74</v>
      </c>
      <c r="E42" s="11" t="n">
        <v>51090</v>
      </c>
      <c r="F42" s="11" t="n">
        <v>0</v>
      </c>
      <c r="G42" s="11" t="n">
        <v>0</v>
      </c>
      <c r="H42" s="18" t="n">
        <v>111819</v>
      </c>
      <c r="I42" s="18" t="n">
        <v>90520</v>
      </c>
      <c r="J42" s="11" t="n">
        <v>55944</v>
      </c>
      <c r="K42" s="11" t="n">
        <v>51321</v>
      </c>
      <c r="L42" s="11" t="n">
        <v>91806</v>
      </c>
      <c r="M42" s="18" t="n">
        <v>248716</v>
      </c>
      <c r="N42" s="18" t="n">
        <v>364754</v>
      </c>
      <c r="O42" s="22" t="n">
        <v>0</v>
      </c>
      <c r="P42" s="22" t="n">
        <v>0</v>
      </c>
      <c r="Q42" s="22" t="n">
        <v>0</v>
      </c>
      <c r="R42" s="22" t="n">
        <v>0</v>
      </c>
      <c r="S42" s="22" t="n">
        <v>0</v>
      </c>
      <c r="T42" s="22" t="n">
        <v>0</v>
      </c>
      <c r="U42" s="22" t="n">
        <v>0</v>
      </c>
      <c r="V42" s="22" t="n">
        <v>0</v>
      </c>
      <c r="W42" s="11" t="n">
        <v>59939</v>
      </c>
      <c r="X42" s="19" t="n">
        <v>58151</v>
      </c>
      <c r="Y42" s="11" t="n">
        <v>0</v>
      </c>
      <c r="Z42" s="11" t="n">
        <v>0</v>
      </c>
      <c r="AA42" s="11" t="n">
        <v>0</v>
      </c>
      <c r="AB42" s="11" t="n">
        <v>0</v>
      </c>
      <c r="AC42" s="11" t="n">
        <v>0</v>
      </c>
      <c r="AD42" s="11" t="n">
        <v>0</v>
      </c>
      <c r="AE42" s="11" t="n">
        <v>0</v>
      </c>
      <c r="AF42" s="11" t="n">
        <v>0</v>
      </c>
      <c r="AG42" s="11" t="n">
        <v>0</v>
      </c>
      <c r="AH42" s="21" t="n">
        <v>96723</v>
      </c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9"/>
      <c r="BJ42" s="11" t="n">
        <v>108830</v>
      </c>
      <c r="BK42" s="8" t="n">
        <v>0</v>
      </c>
      <c r="BL42" s="8" t="n">
        <v>0</v>
      </c>
      <c r="BM42" s="11" t="n">
        <v>122108</v>
      </c>
      <c r="BN42" s="8" t="n">
        <v>0</v>
      </c>
      <c r="BO42" s="11" t="n">
        <v>177595</v>
      </c>
      <c r="BP42" s="11" t="n">
        <v>144705</v>
      </c>
      <c r="BQ42" s="19" t="n">
        <v>172459</v>
      </c>
      <c r="BR42" s="19" t="n">
        <v>59778</v>
      </c>
      <c r="BS42" s="8" t="n">
        <v>0</v>
      </c>
      <c r="BT42" s="19" t="n">
        <v>159338</v>
      </c>
      <c r="BU42" s="19" t="n">
        <v>194881</v>
      </c>
      <c r="BV42" s="22" t="n">
        <v>108434</v>
      </c>
      <c r="BW42" s="22" t="n">
        <v>119064</v>
      </c>
      <c r="BX42" s="22"/>
      <c r="BY42" s="9" t="n">
        <v>230966</v>
      </c>
      <c r="BZ42" s="22" t="n">
        <v>362007</v>
      </c>
      <c r="CA42" s="8" t="n">
        <v>0</v>
      </c>
      <c r="CB42" s="8" t="n">
        <v>0</v>
      </c>
      <c r="CC42" s="8" t="n">
        <v>0</v>
      </c>
      <c r="CD42" s="8" t="n">
        <v>0</v>
      </c>
      <c r="CE42" s="8" t="n">
        <v>0</v>
      </c>
      <c r="CF42" s="8" t="n">
        <v>0</v>
      </c>
      <c r="CG42" s="8" t="n">
        <v>0</v>
      </c>
      <c r="CH42" s="8" t="n">
        <v>0</v>
      </c>
      <c r="CI42" s="8" t="n">
        <v>0</v>
      </c>
      <c r="CJ42" s="8" t="n">
        <v>0</v>
      </c>
    </row>
    <row r="43" s="26" customFormat="true" ht="16" hidden="false" customHeight="false" outlineLevel="0" collapsed="false">
      <c r="A43" s="22" t="s">
        <v>163</v>
      </c>
      <c r="B43" s="9" t="s">
        <v>152</v>
      </c>
      <c r="C43" s="22" t="s">
        <v>164</v>
      </c>
      <c r="D43" s="20" t="n">
        <v>43</v>
      </c>
      <c r="E43" s="11" t="n">
        <v>76990</v>
      </c>
      <c r="F43" s="22" t="n">
        <v>0</v>
      </c>
      <c r="G43" s="22" t="n">
        <v>0</v>
      </c>
      <c r="H43" s="11" t="n">
        <v>0</v>
      </c>
      <c r="I43" s="11" t="n">
        <v>0</v>
      </c>
      <c r="J43" s="22" t="n">
        <v>0</v>
      </c>
      <c r="K43" s="22" t="n">
        <v>0</v>
      </c>
      <c r="L43" s="22" t="n">
        <v>0</v>
      </c>
      <c r="M43" s="11" t="n">
        <v>0</v>
      </c>
      <c r="N43" s="11" t="n">
        <v>0</v>
      </c>
      <c r="O43" s="22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11" t="n">
        <v>0</v>
      </c>
      <c r="X43" s="11" t="n">
        <v>0</v>
      </c>
      <c r="Y43" s="22" t="n">
        <v>0</v>
      </c>
      <c r="Z43" s="22" t="n">
        <v>0</v>
      </c>
      <c r="AA43" s="11" t="n">
        <v>88915</v>
      </c>
      <c r="AB43" s="11" t="n">
        <v>91503</v>
      </c>
      <c r="AC43" s="21" t="n">
        <v>97916</v>
      </c>
      <c r="AD43" s="22" t="n">
        <v>0</v>
      </c>
      <c r="AE43" s="22" t="n">
        <v>0</v>
      </c>
      <c r="AF43" s="22" t="n">
        <v>0</v>
      </c>
      <c r="AG43" s="22" t="n">
        <v>0</v>
      </c>
      <c r="AH43" s="21" t="n">
        <v>245699</v>
      </c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9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</row>
    <row r="44" customFormat="false" ht="16" hidden="false" customHeight="false" outlineLevel="0" collapsed="false">
      <c r="A44" s="9" t="s">
        <v>165</v>
      </c>
      <c r="B44" s="9" t="s">
        <v>91</v>
      </c>
      <c r="C44" s="22" t="s">
        <v>166</v>
      </c>
      <c r="D44" s="16" t="n">
        <v>56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9"/>
      <c r="BJ44" s="11" t="n">
        <v>1303753</v>
      </c>
      <c r="BK44" s="11" t="n">
        <v>1124989</v>
      </c>
      <c r="BL44" s="11" t="n">
        <v>1238561</v>
      </c>
      <c r="BM44" s="11" t="n">
        <v>1910713</v>
      </c>
      <c r="BN44" s="11" t="n">
        <v>799527</v>
      </c>
      <c r="BO44" s="11" t="n">
        <v>1545013</v>
      </c>
      <c r="BP44" s="11" t="n">
        <v>1900921</v>
      </c>
      <c r="BQ44" s="11" t="n">
        <v>181784</v>
      </c>
      <c r="BR44" s="11" t="n">
        <v>299078</v>
      </c>
      <c r="BS44" s="11" t="n">
        <v>314410</v>
      </c>
      <c r="BT44" s="19" t="n">
        <v>158548</v>
      </c>
      <c r="BU44" s="19" t="n">
        <v>106502</v>
      </c>
      <c r="BV44" s="11" t="n">
        <v>90957</v>
      </c>
      <c r="BW44" s="11" t="n">
        <v>112115</v>
      </c>
      <c r="BX44" s="11" t="n">
        <v>189796</v>
      </c>
      <c r="BY44" s="8" t="n">
        <v>0</v>
      </c>
      <c r="BZ44" s="8" t="n">
        <v>0</v>
      </c>
      <c r="CA44" s="11" t="n">
        <v>1131862</v>
      </c>
      <c r="CB44" s="11" t="n">
        <v>1139646</v>
      </c>
      <c r="CC44" s="11" t="n">
        <v>547685</v>
      </c>
      <c r="CD44" s="11" t="n">
        <v>851829</v>
      </c>
      <c r="CE44" s="19" t="n">
        <v>508826</v>
      </c>
      <c r="CF44" s="11" t="n">
        <v>265324</v>
      </c>
      <c r="CG44" s="11" t="n">
        <v>558260</v>
      </c>
      <c r="CH44" s="11" t="n">
        <v>464549</v>
      </c>
      <c r="CI44" s="11" t="n">
        <v>1201031</v>
      </c>
      <c r="CJ44" s="8" t="n">
        <v>0</v>
      </c>
    </row>
    <row r="45" customFormat="false" ht="16" hidden="false" customHeight="false" outlineLevel="0" collapsed="false">
      <c r="A45" s="22" t="s">
        <v>167</v>
      </c>
      <c r="B45" s="9" t="s">
        <v>97</v>
      </c>
      <c r="C45" s="22" t="s">
        <v>168</v>
      </c>
      <c r="D45" s="16" t="n">
        <v>58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22" t="n">
        <v>0</v>
      </c>
      <c r="AJ45" s="11" t="n">
        <v>105669</v>
      </c>
      <c r="AK45" s="11" t="n">
        <v>423357</v>
      </c>
      <c r="AL45" s="11" t="n">
        <v>653601</v>
      </c>
      <c r="AM45" s="11" t="n">
        <v>517587</v>
      </c>
      <c r="AN45" s="11" t="n">
        <v>332309</v>
      </c>
      <c r="AO45" s="11" t="n">
        <v>834807</v>
      </c>
      <c r="AP45" s="11" t="n">
        <v>1504377</v>
      </c>
      <c r="AQ45" s="11" t="n">
        <v>1414962</v>
      </c>
      <c r="AR45" s="11" t="n">
        <v>1644906</v>
      </c>
      <c r="AS45" s="11" t="n">
        <v>997986</v>
      </c>
      <c r="AT45" s="11" t="n">
        <v>849044</v>
      </c>
      <c r="AU45" s="11" t="n">
        <v>290081</v>
      </c>
      <c r="AV45" s="11" t="n">
        <v>95115</v>
      </c>
      <c r="AW45" s="11" t="n">
        <v>352609</v>
      </c>
      <c r="AX45" s="11" t="n">
        <v>1257669</v>
      </c>
      <c r="AY45" s="11" t="n">
        <v>287829</v>
      </c>
      <c r="AZ45" s="11" t="n">
        <v>178546</v>
      </c>
      <c r="BA45" s="11" t="n">
        <v>195093</v>
      </c>
      <c r="BB45" s="11" t="n">
        <v>1411966</v>
      </c>
      <c r="BC45" s="13" t="n">
        <v>0</v>
      </c>
      <c r="BD45" s="19" t="n">
        <v>95420</v>
      </c>
      <c r="BE45" s="19" t="n">
        <v>266974</v>
      </c>
      <c r="BF45" s="19" t="n">
        <v>586721</v>
      </c>
      <c r="BG45" s="19" t="n">
        <v>4396492</v>
      </c>
      <c r="BH45" s="19" t="n">
        <v>1447782</v>
      </c>
      <c r="BI45" s="19" t="n">
        <v>1031358</v>
      </c>
      <c r="BJ45" s="11" t="n">
        <v>428336</v>
      </c>
      <c r="BK45" s="11" t="n">
        <v>623212</v>
      </c>
      <c r="BL45" s="11" t="n">
        <v>712079</v>
      </c>
      <c r="BM45" s="11" t="n">
        <v>529364</v>
      </c>
      <c r="BN45" s="11" t="n">
        <v>841414</v>
      </c>
      <c r="BO45" s="11" t="n">
        <v>590411</v>
      </c>
      <c r="BP45" s="11" t="n">
        <v>673916</v>
      </c>
      <c r="BQ45" s="11" t="n">
        <v>257232</v>
      </c>
      <c r="BR45" s="11" t="n">
        <v>235580</v>
      </c>
      <c r="BS45" s="11" t="n">
        <v>287789</v>
      </c>
      <c r="BT45" s="19" t="n">
        <v>343124</v>
      </c>
      <c r="BU45" s="19" t="n">
        <v>322616</v>
      </c>
      <c r="BV45" s="11" t="n">
        <v>284966</v>
      </c>
      <c r="BW45" s="11" t="n">
        <v>447419</v>
      </c>
      <c r="BX45" s="11" t="n">
        <v>281528</v>
      </c>
      <c r="BY45" s="19" t="n">
        <v>326330</v>
      </c>
      <c r="BZ45" s="19" t="n">
        <v>331717</v>
      </c>
      <c r="CA45" s="11" t="n">
        <v>432151</v>
      </c>
      <c r="CB45" s="11" t="n">
        <v>292152</v>
      </c>
      <c r="CC45" s="11" t="n">
        <v>239981</v>
      </c>
      <c r="CD45" s="11" t="n">
        <v>216947</v>
      </c>
      <c r="CE45" s="19" t="n">
        <v>152770</v>
      </c>
      <c r="CF45" s="11" t="n">
        <v>156741</v>
      </c>
      <c r="CG45" s="11" t="n">
        <v>299459</v>
      </c>
      <c r="CH45" s="11" t="n">
        <v>362678</v>
      </c>
      <c r="CI45" s="11" t="n">
        <v>303087</v>
      </c>
      <c r="CJ45" s="19" t="n">
        <v>764794</v>
      </c>
    </row>
    <row r="46" customFormat="false" ht="16" hidden="false" customHeight="false" outlineLevel="0" collapsed="false">
      <c r="A46" s="22" t="s">
        <v>169</v>
      </c>
      <c r="B46" s="9" t="s">
        <v>94</v>
      </c>
      <c r="C46" s="11" t="s">
        <v>170</v>
      </c>
      <c r="D46" s="16" t="n">
        <v>105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 t="n">
        <v>0</v>
      </c>
      <c r="AJ46" s="8" t="n">
        <v>0</v>
      </c>
      <c r="AK46" s="8" t="n">
        <v>0</v>
      </c>
      <c r="AL46" s="8" t="n">
        <v>0</v>
      </c>
      <c r="AM46" s="8" t="n">
        <v>0</v>
      </c>
      <c r="AN46" s="8" t="n">
        <v>0</v>
      </c>
      <c r="AO46" s="8" t="n">
        <v>0</v>
      </c>
      <c r="AP46" s="8" t="n">
        <v>0</v>
      </c>
      <c r="AQ46" s="8" t="n">
        <v>0</v>
      </c>
      <c r="AR46" s="8" t="n">
        <v>0</v>
      </c>
      <c r="AS46" s="8" t="n">
        <v>0</v>
      </c>
      <c r="AT46" s="8" t="n">
        <v>0</v>
      </c>
      <c r="AU46" s="8" t="n">
        <v>0</v>
      </c>
      <c r="AV46" s="8" t="n">
        <v>0</v>
      </c>
      <c r="AW46" s="8" t="n">
        <v>0</v>
      </c>
      <c r="AX46" s="8" t="n">
        <v>0</v>
      </c>
      <c r="AY46" s="8" t="n">
        <v>0</v>
      </c>
      <c r="AZ46" s="8" t="n">
        <v>0</v>
      </c>
      <c r="BA46" s="8" t="n">
        <v>0</v>
      </c>
      <c r="BB46" s="8" t="n">
        <v>0</v>
      </c>
      <c r="BC46" s="19" t="n">
        <v>85303</v>
      </c>
      <c r="BD46" s="19" t="n">
        <v>129277</v>
      </c>
      <c r="BE46" s="19" t="n">
        <v>128608</v>
      </c>
      <c r="BF46" s="19" t="n">
        <v>133784</v>
      </c>
      <c r="BG46" s="19" t="n">
        <v>111623</v>
      </c>
      <c r="BH46" s="19" t="n">
        <v>81423</v>
      </c>
      <c r="BI46" s="8" t="n">
        <v>0</v>
      </c>
      <c r="BJ46" s="11" t="n">
        <v>584398</v>
      </c>
      <c r="BK46" s="11" t="n">
        <v>324415</v>
      </c>
      <c r="BL46" s="11" t="n">
        <v>328561</v>
      </c>
      <c r="BM46" s="11" t="n">
        <v>470932</v>
      </c>
      <c r="BN46" s="11" t="n">
        <v>556478</v>
      </c>
      <c r="BO46" s="11" t="n">
        <v>296451</v>
      </c>
      <c r="BP46" s="11" t="n">
        <v>319697</v>
      </c>
      <c r="BQ46" s="11" t="n">
        <v>254013</v>
      </c>
      <c r="BR46" s="11" t="n">
        <v>235434</v>
      </c>
      <c r="BS46" s="11" t="n">
        <v>323796</v>
      </c>
      <c r="BT46" s="8" t="n">
        <v>0</v>
      </c>
      <c r="BU46" s="8" t="n">
        <v>0</v>
      </c>
      <c r="BV46" s="11" t="n">
        <v>255229</v>
      </c>
      <c r="BW46" s="11" t="n">
        <v>305231</v>
      </c>
      <c r="BX46" s="11" t="n">
        <v>241323</v>
      </c>
      <c r="BY46" s="8" t="n">
        <v>0</v>
      </c>
      <c r="BZ46" s="8" t="n">
        <v>0</v>
      </c>
      <c r="CA46" s="11" t="n">
        <v>179033</v>
      </c>
      <c r="CB46" s="11" t="n">
        <v>224753</v>
      </c>
      <c r="CC46" s="11" t="n">
        <v>131516</v>
      </c>
      <c r="CD46" s="11" t="n">
        <v>158388</v>
      </c>
      <c r="CE46" s="19" t="n">
        <v>342571</v>
      </c>
      <c r="CF46" s="11" t="n">
        <v>82607</v>
      </c>
      <c r="CG46" s="11" t="n">
        <v>130593</v>
      </c>
      <c r="CH46" s="11" t="n">
        <v>136519</v>
      </c>
      <c r="CI46" s="11" t="n">
        <v>162366</v>
      </c>
      <c r="CJ46" s="19" t="n">
        <v>530396</v>
      </c>
    </row>
    <row r="47" customFormat="false" ht="16" hidden="false" customHeight="false" outlineLevel="0" collapsed="false">
      <c r="A47" s="22" t="s">
        <v>171</v>
      </c>
      <c r="B47" s="9" t="s">
        <v>172</v>
      </c>
      <c r="C47" s="9" t="s">
        <v>173</v>
      </c>
      <c r="D47" s="27" t="n">
        <v>42</v>
      </c>
      <c r="E47" s="11" t="n">
        <v>0</v>
      </c>
      <c r="F47" s="11" t="n">
        <v>0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11" t="n">
        <v>0</v>
      </c>
      <c r="U47" s="11" t="n">
        <v>0</v>
      </c>
      <c r="V47" s="11" t="n">
        <v>0</v>
      </c>
      <c r="W47" s="11" t="n">
        <v>0</v>
      </c>
      <c r="X47" s="11" t="n">
        <v>0</v>
      </c>
      <c r="Y47" s="9" t="n">
        <v>254746</v>
      </c>
      <c r="Z47" s="9" t="n">
        <v>163749</v>
      </c>
      <c r="AA47" s="9" t="n">
        <v>151718</v>
      </c>
      <c r="AB47" s="9" t="n">
        <v>145130</v>
      </c>
      <c r="AC47" s="11" t="n">
        <v>0</v>
      </c>
      <c r="AD47" s="9" t="n">
        <v>191311</v>
      </c>
      <c r="AE47" s="9" t="n">
        <v>140391</v>
      </c>
      <c r="AF47" s="9" t="n">
        <v>150201</v>
      </c>
      <c r="AG47" s="9" t="n">
        <v>115261</v>
      </c>
      <c r="AH47" s="11" t="n">
        <v>0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</row>
    <row r="48" customFormat="false" ht="16" hidden="false" customHeight="false" outlineLevel="0" collapsed="false">
      <c r="A48" s="22" t="s">
        <v>174</v>
      </c>
      <c r="B48" s="9" t="s">
        <v>94</v>
      </c>
      <c r="C48" s="22" t="s">
        <v>175</v>
      </c>
      <c r="D48" s="16" t="n">
        <v>88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9"/>
      <c r="BJ48" s="8" t="n">
        <v>0</v>
      </c>
      <c r="BK48" s="11" t="n">
        <v>173839</v>
      </c>
      <c r="BL48" s="11" t="n">
        <v>161042</v>
      </c>
      <c r="BM48" s="11" t="n">
        <v>128731</v>
      </c>
      <c r="BN48" s="8" t="n">
        <v>0</v>
      </c>
      <c r="BO48" s="8" t="n">
        <v>0</v>
      </c>
      <c r="BP48" s="11" t="n">
        <v>344949</v>
      </c>
      <c r="BQ48" s="8" t="n">
        <v>0</v>
      </c>
      <c r="BR48" s="8" t="n">
        <v>0</v>
      </c>
      <c r="BS48" s="8" t="n">
        <v>0</v>
      </c>
      <c r="BT48" s="8" t="n">
        <v>0</v>
      </c>
      <c r="BU48" s="8" t="n">
        <v>0</v>
      </c>
      <c r="BV48" s="8" t="n">
        <v>0</v>
      </c>
      <c r="BW48" s="8" t="n">
        <v>0</v>
      </c>
      <c r="BX48" s="8" t="n">
        <v>0</v>
      </c>
      <c r="BY48" s="8" t="n">
        <v>0</v>
      </c>
      <c r="BZ48" s="8" t="n">
        <v>0</v>
      </c>
      <c r="CA48" s="8" t="n">
        <v>0</v>
      </c>
      <c r="CB48" s="8" t="n">
        <v>0</v>
      </c>
      <c r="CC48" s="8" t="n">
        <v>0</v>
      </c>
      <c r="CD48" s="8" t="n">
        <v>0</v>
      </c>
      <c r="CE48" s="19" t="n">
        <v>52208</v>
      </c>
      <c r="CF48" s="8" t="n">
        <v>0</v>
      </c>
      <c r="CG48" s="8" t="n">
        <v>0</v>
      </c>
      <c r="CH48" s="8" t="n">
        <v>0</v>
      </c>
      <c r="CI48" s="8" t="n">
        <v>0</v>
      </c>
      <c r="CJ48" s="19" t="n">
        <v>152418</v>
      </c>
    </row>
    <row r="49" customFormat="false" ht="16" hidden="false" customHeight="false" outlineLevel="0" collapsed="false">
      <c r="A49" s="22" t="s">
        <v>176</v>
      </c>
      <c r="B49" s="9" t="s">
        <v>94</v>
      </c>
      <c r="C49" s="11" t="s">
        <v>177</v>
      </c>
      <c r="D49" s="16" t="n">
        <v>43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9"/>
      <c r="BJ49" s="11" t="n">
        <v>51900</v>
      </c>
      <c r="BK49" s="11" t="n">
        <v>101263</v>
      </c>
      <c r="BL49" s="11" t="n">
        <v>178266</v>
      </c>
      <c r="BM49" s="11" t="n">
        <v>125201</v>
      </c>
      <c r="BN49" s="8" t="n">
        <v>0</v>
      </c>
      <c r="BO49" s="11" t="n">
        <v>164633</v>
      </c>
      <c r="BP49" s="11" t="n">
        <v>261433</v>
      </c>
      <c r="BQ49" s="8" t="n">
        <v>0</v>
      </c>
      <c r="BR49" s="8" t="n">
        <v>0</v>
      </c>
      <c r="BS49" s="8" t="n">
        <v>0</v>
      </c>
      <c r="BT49" s="8" t="n">
        <v>0</v>
      </c>
      <c r="BU49" s="8" t="n">
        <v>0</v>
      </c>
      <c r="BV49" s="8" t="n">
        <v>0</v>
      </c>
      <c r="BW49" s="8" t="n">
        <v>0</v>
      </c>
      <c r="BX49" s="8" t="n">
        <v>0</v>
      </c>
      <c r="BY49" s="8" t="n">
        <v>0</v>
      </c>
      <c r="BZ49" s="8" t="n">
        <v>0</v>
      </c>
      <c r="CA49" s="8" t="n">
        <v>0</v>
      </c>
      <c r="CB49" s="8" t="n">
        <v>0</v>
      </c>
      <c r="CC49" s="8" t="n">
        <v>0</v>
      </c>
      <c r="CD49" s="8" t="n">
        <v>0</v>
      </c>
      <c r="CE49" s="8" t="n">
        <v>0</v>
      </c>
      <c r="CF49" s="8" t="n">
        <v>0</v>
      </c>
      <c r="CG49" s="8" t="n">
        <v>0</v>
      </c>
      <c r="CH49" s="8" t="n">
        <v>0</v>
      </c>
      <c r="CI49" s="8" t="n">
        <v>0</v>
      </c>
      <c r="CJ49" s="19" t="n">
        <v>129213</v>
      </c>
    </row>
    <row r="50" customFormat="false" ht="16" hidden="false" customHeight="false" outlineLevel="0" collapsed="false">
      <c r="A50" s="22" t="s">
        <v>178</v>
      </c>
      <c r="B50" s="9" t="s">
        <v>91</v>
      </c>
      <c r="C50" s="22" t="s">
        <v>179</v>
      </c>
      <c r="D50" s="16" t="n">
        <v>45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 t="n">
        <v>0</v>
      </c>
      <c r="AJ50" s="11" t="n">
        <v>119961</v>
      </c>
      <c r="AK50" s="11" t="n">
        <v>220303</v>
      </c>
      <c r="AL50" s="11" t="n">
        <v>822512</v>
      </c>
      <c r="AM50" s="11" t="n">
        <v>494295</v>
      </c>
      <c r="AN50" s="11" t="n">
        <v>458202</v>
      </c>
      <c r="AO50" s="11" t="n">
        <v>1265320</v>
      </c>
      <c r="AP50" s="8" t="n">
        <v>0</v>
      </c>
      <c r="AQ50" s="11" t="n">
        <v>1475968</v>
      </c>
      <c r="AR50" s="11" t="n">
        <v>2030548</v>
      </c>
      <c r="AS50" s="11" t="n">
        <v>336517</v>
      </c>
      <c r="AT50" s="11" t="n">
        <v>161420</v>
      </c>
      <c r="AU50" s="8" t="n">
        <v>0</v>
      </c>
      <c r="AV50" s="8" t="n">
        <v>0</v>
      </c>
      <c r="AW50" s="11" t="n">
        <v>151796</v>
      </c>
      <c r="AX50" s="11" t="n">
        <v>482499</v>
      </c>
      <c r="AY50" s="8" t="n">
        <v>0</v>
      </c>
      <c r="AZ50" s="11" t="n">
        <v>59911</v>
      </c>
      <c r="BA50" s="8" t="n">
        <v>0</v>
      </c>
      <c r="BB50" s="11" t="n">
        <v>384342</v>
      </c>
      <c r="BC50" s="19" t="n">
        <v>220455</v>
      </c>
      <c r="BD50" s="19" t="n">
        <v>327898</v>
      </c>
      <c r="BE50" s="19" t="n">
        <v>430422</v>
      </c>
      <c r="BF50" s="19" t="n">
        <v>617888</v>
      </c>
      <c r="BG50" s="19" t="n">
        <v>2800635</v>
      </c>
      <c r="BH50" s="19" t="n">
        <v>3287479</v>
      </c>
      <c r="BI50" s="19" t="n">
        <v>260136</v>
      </c>
      <c r="BJ50" s="8" t="n">
        <v>0</v>
      </c>
      <c r="BK50" s="8" t="n">
        <v>0</v>
      </c>
      <c r="BL50" s="8" t="n">
        <v>0</v>
      </c>
      <c r="BM50" s="8" t="n">
        <v>0</v>
      </c>
      <c r="BN50" s="8" t="n">
        <v>0</v>
      </c>
      <c r="BO50" s="8" t="n">
        <v>0</v>
      </c>
      <c r="BP50" s="8" t="n">
        <v>0</v>
      </c>
      <c r="BQ50" s="8" t="n">
        <v>0</v>
      </c>
      <c r="BR50" s="8" t="n">
        <v>0</v>
      </c>
      <c r="BS50" s="8" t="n">
        <v>0</v>
      </c>
      <c r="BT50" s="8" t="n">
        <v>0</v>
      </c>
      <c r="BU50" s="8" t="n">
        <v>0</v>
      </c>
      <c r="BV50" s="8" t="n">
        <v>0</v>
      </c>
      <c r="BW50" s="8" t="n">
        <v>0</v>
      </c>
      <c r="BX50" s="8" t="n">
        <v>0</v>
      </c>
      <c r="BY50" s="8" t="n">
        <v>0</v>
      </c>
      <c r="BZ50" s="8" t="n">
        <v>0</v>
      </c>
      <c r="CA50" s="11" t="n">
        <v>201877</v>
      </c>
      <c r="CB50" s="11" t="n">
        <v>144622</v>
      </c>
      <c r="CC50" s="11" t="n">
        <v>74667</v>
      </c>
      <c r="CD50" s="11" t="n">
        <v>82691</v>
      </c>
      <c r="CE50" s="8" t="n">
        <v>0</v>
      </c>
      <c r="CF50" s="11" t="n">
        <v>119773</v>
      </c>
      <c r="CG50" s="11" t="n">
        <v>235221</v>
      </c>
      <c r="CH50" s="11" t="n">
        <v>360779</v>
      </c>
      <c r="CI50" s="11" t="n">
        <v>253951</v>
      </c>
      <c r="CJ50" s="19" t="n">
        <v>376472</v>
      </c>
    </row>
    <row r="51" customFormat="false" ht="16" hidden="false" customHeight="false" outlineLevel="0" collapsed="false">
      <c r="A51" s="22" t="s">
        <v>180</v>
      </c>
      <c r="B51" s="9" t="s">
        <v>152</v>
      </c>
      <c r="C51" s="22" t="s">
        <v>181</v>
      </c>
      <c r="D51" s="20" t="n">
        <v>60</v>
      </c>
      <c r="E51" s="11" t="n">
        <v>4007188</v>
      </c>
      <c r="F51" s="11" t="n">
        <v>1691000</v>
      </c>
      <c r="G51" s="11" t="n">
        <v>2140149</v>
      </c>
      <c r="H51" s="18" t="n">
        <v>4678421</v>
      </c>
      <c r="I51" s="18" t="n">
        <v>3219328</v>
      </c>
      <c r="J51" s="11" t="n">
        <v>1719248</v>
      </c>
      <c r="K51" s="11" t="n">
        <v>1800911</v>
      </c>
      <c r="L51" s="11" t="n">
        <v>2082410</v>
      </c>
      <c r="M51" s="18" t="n">
        <v>5123035</v>
      </c>
      <c r="N51" s="18" t="n">
        <v>5887513</v>
      </c>
      <c r="O51" s="11" t="n">
        <v>2634320</v>
      </c>
      <c r="P51" s="11" t="n">
        <v>1868166</v>
      </c>
      <c r="Q51" s="11" t="n">
        <v>2294617</v>
      </c>
      <c r="R51" s="11" t="n">
        <v>3609299</v>
      </c>
      <c r="S51" s="11" t="n">
        <v>1607769</v>
      </c>
      <c r="T51" s="11" t="n">
        <v>2005000</v>
      </c>
      <c r="U51" s="11" t="n">
        <v>1935396</v>
      </c>
      <c r="V51" s="11" t="n">
        <v>1464647</v>
      </c>
      <c r="W51" s="11" t="n">
        <v>1916645</v>
      </c>
      <c r="X51" s="11" t="n">
        <v>1770194</v>
      </c>
      <c r="Y51" s="11" t="n">
        <v>1351452</v>
      </c>
      <c r="Z51" s="11" t="n">
        <v>1194878</v>
      </c>
      <c r="AA51" s="11" t="n">
        <v>2197007</v>
      </c>
      <c r="AB51" s="11" t="n">
        <v>1680536</v>
      </c>
      <c r="AC51" s="18" t="n">
        <v>2095493</v>
      </c>
      <c r="AD51" s="19" t="n">
        <v>2072718</v>
      </c>
      <c r="AE51" s="19" t="n">
        <v>1410480</v>
      </c>
      <c r="AF51" s="19" t="n">
        <v>2007991</v>
      </c>
      <c r="AG51" s="19" t="n">
        <v>1746404</v>
      </c>
      <c r="AH51" s="18" t="n">
        <v>2891556</v>
      </c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9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</row>
    <row r="52" customFormat="false" ht="16" hidden="false" customHeight="false" outlineLevel="0" collapsed="false">
      <c r="A52" s="22" t="s">
        <v>182</v>
      </c>
      <c r="B52" s="9" t="s">
        <v>97</v>
      </c>
      <c r="C52" s="22" t="s">
        <v>183</v>
      </c>
      <c r="D52" s="20" t="n">
        <v>58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9"/>
      <c r="BJ52" s="8" t="n">
        <v>0</v>
      </c>
      <c r="BK52" s="8" t="n">
        <v>0</v>
      </c>
      <c r="BL52" s="8" t="n">
        <v>0</v>
      </c>
      <c r="BM52" s="8" t="n">
        <v>0</v>
      </c>
      <c r="BN52" s="8" t="n">
        <v>0</v>
      </c>
      <c r="BO52" s="8" t="n">
        <v>0</v>
      </c>
      <c r="BP52" s="8" t="n">
        <v>0</v>
      </c>
      <c r="BQ52" s="11" t="n">
        <v>70872</v>
      </c>
      <c r="BR52" s="11" t="n">
        <v>93940</v>
      </c>
      <c r="BS52" s="11" t="n">
        <v>103754</v>
      </c>
      <c r="BT52" s="19" t="n">
        <v>91673</v>
      </c>
      <c r="BU52" s="19" t="n">
        <v>89486</v>
      </c>
      <c r="BV52" s="11" t="n">
        <v>87201</v>
      </c>
      <c r="BW52" s="11" t="n">
        <v>159402</v>
      </c>
      <c r="BX52" s="11" t="n">
        <v>76070</v>
      </c>
      <c r="BY52" s="19" t="n">
        <v>62131</v>
      </c>
      <c r="BZ52" s="8" t="n">
        <v>0</v>
      </c>
      <c r="CA52" s="8" t="n">
        <v>0</v>
      </c>
      <c r="CB52" s="8" t="n">
        <v>0</v>
      </c>
      <c r="CC52" s="8" t="n">
        <v>0</v>
      </c>
      <c r="CD52" s="8" t="n">
        <v>0</v>
      </c>
      <c r="CE52" s="8" t="n">
        <v>0</v>
      </c>
      <c r="CF52" s="8" t="n">
        <v>0</v>
      </c>
      <c r="CG52" s="8" t="n">
        <v>0</v>
      </c>
      <c r="CH52" s="8" t="n">
        <v>0</v>
      </c>
      <c r="CI52" s="8" t="n">
        <v>0</v>
      </c>
      <c r="CJ52" s="8" t="n">
        <v>0</v>
      </c>
    </row>
    <row r="53" customFormat="false" ht="16" hidden="false" customHeight="false" outlineLevel="0" collapsed="false">
      <c r="A53" s="22" t="s">
        <v>184</v>
      </c>
      <c r="B53" s="9" t="s">
        <v>91</v>
      </c>
      <c r="C53" s="11" t="s">
        <v>185</v>
      </c>
      <c r="D53" s="16" t="n">
        <v>55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9"/>
      <c r="BJ53" s="11" t="n">
        <v>1120106</v>
      </c>
      <c r="BK53" s="11" t="n">
        <v>2260282</v>
      </c>
      <c r="BL53" s="11" t="n">
        <v>2407249</v>
      </c>
      <c r="BM53" s="11" t="n">
        <v>4553996</v>
      </c>
      <c r="BN53" s="11" t="n">
        <v>2479369</v>
      </c>
      <c r="BO53" s="11" t="n">
        <v>5542281</v>
      </c>
      <c r="BP53" s="11" t="n">
        <v>7740141</v>
      </c>
      <c r="BQ53" s="11" t="n">
        <v>98723</v>
      </c>
      <c r="BR53" s="11" t="n">
        <v>489438</v>
      </c>
      <c r="BS53" s="11" t="n">
        <v>410418</v>
      </c>
      <c r="BT53" s="19" t="n">
        <v>148544</v>
      </c>
      <c r="BU53" s="19" t="n">
        <v>99315</v>
      </c>
      <c r="BV53" s="11" t="n">
        <v>136896</v>
      </c>
      <c r="BW53" s="11" t="n">
        <v>303533</v>
      </c>
      <c r="BX53" s="11" t="n">
        <v>729337</v>
      </c>
      <c r="BY53" s="13" t="n">
        <v>60950</v>
      </c>
      <c r="BZ53" s="8" t="n">
        <v>0</v>
      </c>
      <c r="CA53" s="8" t="n">
        <v>0</v>
      </c>
      <c r="CB53" s="11" t="n">
        <v>1341923</v>
      </c>
      <c r="CC53" s="11" t="n">
        <v>752118</v>
      </c>
      <c r="CD53" s="11" t="n">
        <v>1124759</v>
      </c>
      <c r="CE53" s="19" t="n">
        <v>474789</v>
      </c>
      <c r="CF53" s="11" t="n">
        <v>410056</v>
      </c>
      <c r="CG53" s="11" t="n">
        <v>1118337</v>
      </c>
      <c r="CH53" s="11" t="n">
        <v>855428</v>
      </c>
      <c r="CI53" s="11" t="n">
        <v>2405144</v>
      </c>
      <c r="CJ53" s="19" t="n">
        <v>4098619</v>
      </c>
    </row>
    <row r="54" customFormat="false" ht="16" hidden="false" customHeight="false" outlineLevel="0" collapsed="false">
      <c r="A54" s="22" t="s">
        <v>186</v>
      </c>
      <c r="B54" s="9" t="s">
        <v>97</v>
      </c>
      <c r="C54" s="22" t="s">
        <v>187</v>
      </c>
      <c r="D54" s="16" t="n">
        <v>58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9"/>
      <c r="BJ54" s="11" t="n">
        <v>96559</v>
      </c>
      <c r="BK54" s="11" t="n">
        <v>303186</v>
      </c>
      <c r="BL54" s="11" t="n">
        <v>446725</v>
      </c>
      <c r="BM54" s="11" t="n">
        <v>357832</v>
      </c>
      <c r="BN54" s="11" t="n">
        <v>80690</v>
      </c>
      <c r="BO54" s="11" t="n">
        <v>348812</v>
      </c>
      <c r="BP54" s="11" t="n">
        <v>617095</v>
      </c>
      <c r="BQ54" s="11" t="n">
        <v>302852</v>
      </c>
      <c r="BR54" s="11" t="n">
        <v>411519</v>
      </c>
      <c r="BS54" s="11" t="n">
        <v>519574</v>
      </c>
      <c r="BT54" s="19" t="n">
        <v>331798</v>
      </c>
      <c r="BU54" s="19" t="n">
        <v>559861</v>
      </c>
      <c r="BV54" s="11" t="n">
        <v>320352</v>
      </c>
      <c r="BW54" s="11" t="n">
        <v>835199</v>
      </c>
      <c r="BX54" s="11" t="n">
        <v>395577</v>
      </c>
      <c r="BY54" s="19" t="n">
        <v>327139</v>
      </c>
      <c r="BZ54" s="19" t="n">
        <v>171292</v>
      </c>
      <c r="CA54" s="11" t="n">
        <v>125461</v>
      </c>
      <c r="CB54" s="11" t="n">
        <v>125475</v>
      </c>
      <c r="CC54" s="11" t="n">
        <v>222277</v>
      </c>
      <c r="CD54" s="11" t="n">
        <v>89118</v>
      </c>
      <c r="CE54" s="19" t="n">
        <v>222050</v>
      </c>
      <c r="CF54" s="8" t="n">
        <v>0</v>
      </c>
      <c r="CG54" s="11" t="n">
        <v>67510</v>
      </c>
      <c r="CH54" s="11" t="n">
        <v>69218</v>
      </c>
      <c r="CI54" s="11" t="n">
        <v>169862</v>
      </c>
      <c r="CJ54" s="19" t="n">
        <v>975303</v>
      </c>
    </row>
    <row r="55" customFormat="false" ht="16" hidden="false" customHeight="false" outlineLevel="0" collapsed="false">
      <c r="A55" s="22" t="s">
        <v>188</v>
      </c>
      <c r="B55" s="9" t="s">
        <v>94</v>
      </c>
      <c r="C55" s="22" t="s">
        <v>189</v>
      </c>
      <c r="D55" s="16" t="n">
        <v>88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9"/>
      <c r="BJ55" s="8" t="n">
        <v>0</v>
      </c>
      <c r="BK55" s="11" t="n">
        <v>68203</v>
      </c>
      <c r="BL55" s="11" t="n">
        <v>123501</v>
      </c>
      <c r="BM55" s="11" t="n">
        <v>118849</v>
      </c>
      <c r="BN55" s="8" t="n">
        <v>0</v>
      </c>
      <c r="BO55" s="8" t="n">
        <v>0</v>
      </c>
      <c r="BP55" s="11" t="n">
        <v>171353</v>
      </c>
      <c r="BQ55" s="8" t="n">
        <v>0</v>
      </c>
      <c r="BR55" s="8" t="n">
        <v>0</v>
      </c>
      <c r="BS55" s="8" t="n">
        <v>0</v>
      </c>
      <c r="BT55" s="8" t="n">
        <v>0</v>
      </c>
      <c r="BU55" s="8" t="n">
        <v>0</v>
      </c>
      <c r="BV55" s="8" t="n">
        <v>0</v>
      </c>
      <c r="BW55" s="8" t="n">
        <v>0</v>
      </c>
      <c r="BX55" s="8" t="n">
        <v>0</v>
      </c>
      <c r="BY55" s="8" t="n">
        <v>0</v>
      </c>
      <c r="BZ55" s="8" t="n">
        <v>0</v>
      </c>
      <c r="CA55" s="8" t="n">
        <v>0</v>
      </c>
      <c r="CB55" s="8" t="n">
        <v>0</v>
      </c>
      <c r="CC55" s="8" t="n">
        <v>0</v>
      </c>
      <c r="CD55" s="8" t="n">
        <v>0</v>
      </c>
      <c r="CE55" s="8" t="n">
        <v>0</v>
      </c>
      <c r="CF55" s="8" t="n">
        <v>0</v>
      </c>
      <c r="CG55" s="8" t="n">
        <v>0</v>
      </c>
      <c r="CH55" s="8" t="n">
        <v>0</v>
      </c>
      <c r="CI55" s="8" t="n">
        <v>0</v>
      </c>
      <c r="CJ55" s="19" t="n">
        <v>96187</v>
      </c>
    </row>
    <row r="56" customFormat="false" ht="16" hidden="false" customHeight="false" outlineLevel="0" collapsed="false">
      <c r="A56" s="22" t="s">
        <v>190</v>
      </c>
      <c r="B56" s="9" t="s">
        <v>91</v>
      </c>
      <c r="C56" s="22" t="n">
        <v>1861</v>
      </c>
      <c r="D56" s="20"/>
      <c r="E56" s="11" t="n">
        <v>0</v>
      </c>
      <c r="F56" s="11" t="n">
        <v>0</v>
      </c>
      <c r="G56" s="11" t="n">
        <v>0</v>
      </c>
      <c r="H56" s="11" t="n">
        <v>0</v>
      </c>
      <c r="I56" s="11" t="n">
        <v>0</v>
      </c>
      <c r="J56" s="11" t="n">
        <v>0</v>
      </c>
      <c r="K56" s="11" t="n">
        <v>0</v>
      </c>
      <c r="L56" s="11" t="n">
        <v>0</v>
      </c>
      <c r="M56" s="11" t="n">
        <v>0</v>
      </c>
      <c r="N56" s="11" t="n">
        <v>0</v>
      </c>
      <c r="O56" s="11" t="n">
        <v>0</v>
      </c>
      <c r="P56" s="11" t="n">
        <v>0</v>
      </c>
      <c r="Q56" s="11" t="n">
        <v>0</v>
      </c>
      <c r="R56" s="11" t="n">
        <v>0</v>
      </c>
      <c r="S56" s="11" t="n">
        <v>0</v>
      </c>
      <c r="T56" s="11" t="n">
        <v>0</v>
      </c>
      <c r="U56" s="11" t="n">
        <v>0</v>
      </c>
      <c r="V56" s="11" t="n">
        <v>0</v>
      </c>
      <c r="W56" s="11" t="n">
        <v>0</v>
      </c>
      <c r="X56" s="11" t="n">
        <v>0</v>
      </c>
      <c r="Y56" s="11" t="n">
        <v>100676</v>
      </c>
      <c r="Z56" s="11" t="n">
        <v>73312</v>
      </c>
      <c r="AA56" s="11" t="n">
        <v>90392</v>
      </c>
      <c r="AB56" s="11" t="n">
        <v>77499</v>
      </c>
      <c r="AC56" s="11" t="n">
        <v>0</v>
      </c>
      <c r="AD56" s="19" t="n">
        <v>84674</v>
      </c>
      <c r="AE56" s="19" t="n">
        <v>71006</v>
      </c>
      <c r="AF56" s="19" t="n">
        <v>73337</v>
      </c>
      <c r="AG56" s="19" t="n">
        <v>71048</v>
      </c>
      <c r="AH56" s="11" t="n">
        <v>0</v>
      </c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9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</row>
    <row r="57" customFormat="false" ht="16" hidden="false" customHeight="false" outlineLevel="0" collapsed="false">
      <c r="A57" s="22" t="s">
        <v>191</v>
      </c>
      <c r="B57" s="9" t="s">
        <v>91</v>
      </c>
      <c r="C57" s="11" t="s">
        <v>192</v>
      </c>
      <c r="D57" s="16" t="n">
        <v>91</v>
      </c>
      <c r="E57" s="8"/>
      <c r="F57" s="8"/>
      <c r="G57" s="8"/>
      <c r="H57" s="9"/>
      <c r="I57" s="9"/>
      <c r="J57" s="8"/>
      <c r="K57" s="8"/>
      <c r="L57" s="8"/>
      <c r="M57" s="9"/>
      <c r="N57" s="9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23"/>
      <c r="AD57" s="8"/>
      <c r="AE57" s="8"/>
      <c r="AF57" s="8"/>
      <c r="AG57" s="8"/>
      <c r="AH57" s="23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9"/>
      <c r="BJ57" s="11" t="n">
        <v>219638</v>
      </c>
      <c r="BK57" s="11" t="n">
        <v>202598</v>
      </c>
      <c r="BL57" s="11" t="n">
        <v>211215</v>
      </c>
      <c r="BM57" s="11" t="n">
        <v>386583</v>
      </c>
      <c r="BN57" s="11" t="n">
        <v>218444</v>
      </c>
      <c r="BO57" s="11" t="n">
        <v>229405</v>
      </c>
      <c r="BP57" s="11" t="n">
        <v>257087</v>
      </c>
      <c r="BQ57" s="11" t="n">
        <v>122437</v>
      </c>
      <c r="BR57" s="11" t="n">
        <v>99484</v>
      </c>
      <c r="BS57" s="11" t="n">
        <v>136105</v>
      </c>
      <c r="BT57" s="8" t="n">
        <v>0</v>
      </c>
      <c r="BU57" s="8" t="n">
        <v>0</v>
      </c>
      <c r="BV57" s="11" t="n">
        <v>103548</v>
      </c>
      <c r="BW57" s="11" t="n">
        <v>172988</v>
      </c>
      <c r="BX57" s="11" t="n">
        <v>115781</v>
      </c>
      <c r="BY57" s="8" t="n">
        <v>0</v>
      </c>
      <c r="BZ57" s="8" t="n">
        <v>0</v>
      </c>
      <c r="CA57" s="11" t="n">
        <v>185259</v>
      </c>
      <c r="CB57" s="11" t="n">
        <v>220256</v>
      </c>
      <c r="CC57" s="11" t="n">
        <v>134335</v>
      </c>
      <c r="CD57" s="11" t="n">
        <v>176598</v>
      </c>
      <c r="CE57" s="19" t="n">
        <v>100430</v>
      </c>
      <c r="CF57" s="11" t="n">
        <v>76521</v>
      </c>
      <c r="CG57" s="11" t="n">
        <v>125495</v>
      </c>
      <c r="CH57" s="11" t="n">
        <v>156776</v>
      </c>
      <c r="CI57" s="11" t="n">
        <v>165001</v>
      </c>
      <c r="CJ57" s="19" t="n">
        <v>173580</v>
      </c>
    </row>
    <row r="58" customFormat="false" ht="16" hidden="false" customHeight="false" outlineLevel="0" collapsed="false">
      <c r="A58" s="22" t="s">
        <v>193</v>
      </c>
      <c r="B58" s="9" t="s">
        <v>97</v>
      </c>
      <c r="C58" s="11" t="s">
        <v>194</v>
      </c>
      <c r="D58" s="20" t="n">
        <v>120</v>
      </c>
      <c r="E58" s="8"/>
      <c r="F58" s="8"/>
      <c r="G58" s="8"/>
      <c r="H58" s="9"/>
      <c r="I58" s="9"/>
      <c r="J58" s="8"/>
      <c r="K58" s="8"/>
      <c r="L58" s="8"/>
      <c r="M58" s="9"/>
      <c r="N58" s="9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8"/>
      <c r="AE58" s="8"/>
      <c r="AF58" s="8"/>
      <c r="AG58" s="8"/>
      <c r="AH58" s="23"/>
      <c r="AI58" s="22" t="n">
        <v>0</v>
      </c>
      <c r="AJ58" s="22" t="n">
        <v>0</v>
      </c>
      <c r="AK58" s="22" t="n">
        <v>0</v>
      </c>
      <c r="AL58" s="11" t="n">
        <v>62602</v>
      </c>
      <c r="AM58" s="11" t="n">
        <v>72073</v>
      </c>
      <c r="AN58" s="11" t="n">
        <v>146708</v>
      </c>
      <c r="AO58" s="13" t="n">
        <v>133733</v>
      </c>
      <c r="AP58" s="11" t="n">
        <v>187550</v>
      </c>
      <c r="AQ58" s="11" t="n">
        <v>263572</v>
      </c>
      <c r="AR58" s="11" t="n">
        <v>174715</v>
      </c>
      <c r="AS58" s="22" t="n">
        <v>0</v>
      </c>
      <c r="AT58" s="13" t="n">
        <v>121447</v>
      </c>
      <c r="AU58" s="13" t="n">
        <v>109399</v>
      </c>
      <c r="AV58" s="13" t="n">
        <v>67823</v>
      </c>
      <c r="AW58" s="11" t="n">
        <v>99558</v>
      </c>
      <c r="AX58" s="11" t="n">
        <v>553094</v>
      </c>
      <c r="AY58" s="11" t="n">
        <v>439975</v>
      </c>
      <c r="AZ58" s="11" t="n">
        <v>516248</v>
      </c>
      <c r="BA58" s="11" t="n">
        <v>362422</v>
      </c>
      <c r="BB58" s="11" t="n">
        <v>569141</v>
      </c>
      <c r="BC58" s="22" t="n">
        <v>0</v>
      </c>
      <c r="BD58" s="22" t="n">
        <v>0</v>
      </c>
      <c r="BE58" s="19" t="n">
        <v>284883</v>
      </c>
      <c r="BF58" s="19" t="n">
        <v>551104</v>
      </c>
      <c r="BG58" s="19" t="n">
        <v>1528228</v>
      </c>
      <c r="BH58" s="19" t="n">
        <v>1937240</v>
      </c>
      <c r="BI58" s="19" t="n">
        <v>1087800</v>
      </c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</row>
    <row r="59" customFormat="false" ht="16" hidden="false" customHeight="false" outlineLevel="0" collapsed="false">
      <c r="A59" s="22" t="s">
        <v>195</v>
      </c>
      <c r="B59" s="9" t="s">
        <v>91</v>
      </c>
      <c r="C59" s="22" t="s">
        <v>196</v>
      </c>
      <c r="D59" s="16" t="n">
        <v>45</v>
      </c>
      <c r="E59" s="8"/>
      <c r="F59" s="8"/>
      <c r="G59" s="8"/>
      <c r="H59" s="9"/>
      <c r="I59" s="9"/>
      <c r="J59" s="8"/>
      <c r="K59" s="8"/>
      <c r="L59" s="8"/>
      <c r="M59" s="9"/>
      <c r="N59" s="9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8"/>
      <c r="AE59" s="8"/>
      <c r="AF59" s="8"/>
      <c r="AG59" s="8"/>
      <c r="AH59" s="9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9"/>
      <c r="BJ59" s="8" t="n">
        <v>0</v>
      </c>
      <c r="BK59" s="8" t="n">
        <v>0</v>
      </c>
      <c r="BL59" s="11" t="n">
        <v>70060</v>
      </c>
      <c r="BM59" s="11" t="n">
        <v>91450</v>
      </c>
      <c r="BN59" s="11" t="n">
        <v>90264</v>
      </c>
      <c r="BO59" s="11" t="n">
        <v>120597</v>
      </c>
      <c r="BP59" s="11" t="n">
        <v>231601</v>
      </c>
      <c r="BQ59" s="11" t="n">
        <v>62303</v>
      </c>
      <c r="BR59" s="8" t="n">
        <v>0</v>
      </c>
      <c r="BS59" s="11" t="n">
        <v>96083</v>
      </c>
      <c r="BT59" s="8" t="n">
        <v>0</v>
      </c>
      <c r="BU59" s="8" t="n">
        <v>0</v>
      </c>
      <c r="BV59" s="11" t="n">
        <v>110355</v>
      </c>
      <c r="BW59" s="11" t="n">
        <v>194966</v>
      </c>
      <c r="BX59" s="8" t="n">
        <v>0</v>
      </c>
      <c r="BY59" s="19" t="n">
        <v>103267</v>
      </c>
      <c r="BZ59" s="8" t="n">
        <v>0</v>
      </c>
      <c r="CA59" s="8" t="n">
        <v>0</v>
      </c>
      <c r="CB59" s="8" t="n">
        <v>0</v>
      </c>
      <c r="CC59" s="8" t="n">
        <v>0</v>
      </c>
      <c r="CD59" s="8" t="n">
        <v>0</v>
      </c>
      <c r="CE59" s="8" t="n">
        <v>0</v>
      </c>
      <c r="CF59" s="8" t="n">
        <v>0</v>
      </c>
      <c r="CG59" s="11" t="n">
        <v>52814</v>
      </c>
      <c r="CH59" s="8" t="n">
        <v>0</v>
      </c>
      <c r="CI59" s="11" t="n">
        <v>84957</v>
      </c>
      <c r="CJ59" s="19" t="n">
        <v>226100</v>
      </c>
    </row>
    <row r="60" customFormat="false" ht="16" hidden="false" customHeight="false" outlineLevel="0" collapsed="false">
      <c r="A60" s="22" t="s">
        <v>197</v>
      </c>
      <c r="B60" s="9" t="s">
        <v>198</v>
      </c>
      <c r="C60" s="22" t="s">
        <v>199</v>
      </c>
      <c r="D60" s="16" t="n">
        <v>57</v>
      </c>
      <c r="E60" s="8"/>
      <c r="F60" s="8"/>
      <c r="G60" s="8"/>
      <c r="H60" s="9"/>
      <c r="I60" s="9"/>
      <c r="J60" s="8"/>
      <c r="K60" s="8"/>
      <c r="L60" s="8"/>
      <c r="M60" s="9"/>
      <c r="N60" s="9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8"/>
      <c r="AE60" s="8"/>
      <c r="AF60" s="8"/>
      <c r="AG60" s="8"/>
      <c r="AH60" s="9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9"/>
      <c r="BJ60" s="8" t="n">
        <v>0</v>
      </c>
      <c r="BK60" s="8" t="n">
        <v>0</v>
      </c>
      <c r="BL60" s="11" t="n">
        <v>113303</v>
      </c>
      <c r="BM60" s="11" t="n">
        <v>111256</v>
      </c>
      <c r="BN60" s="8" t="n">
        <v>0</v>
      </c>
      <c r="BO60" s="8" t="n">
        <v>0</v>
      </c>
      <c r="BP60" s="8" t="n">
        <v>0</v>
      </c>
      <c r="BQ60" s="8" t="n">
        <v>0</v>
      </c>
      <c r="BR60" s="8" t="n">
        <v>0</v>
      </c>
      <c r="BS60" s="8" t="n">
        <v>0</v>
      </c>
      <c r="BT60" s="8" t="n">
        <v>0</v>
      </c>
      <c r="BU60" s="8" t="n">
        <v>0</v>
      </c>
      <c r="BV60" s="8" t="n">
        <v>0</v>
      </c>
      <c r="BW60" s="8" t="n">
        <v>0</v>
      </c>
      <c r="BX60" s="8" t="n">
        <v>0</v>
      </c>
      <c r="BY60" s="8" t="n">
        <v>0</v>
      </c>
      <c r="BZ60" s="8" t="n">
        <v>0</v>
      </c>
      <c r="CA60" s="8" t="n">
        <v>0</v>
      </c>
      <c r="CB60" s="8" t="n">
        <v>0</v>
      </c>
      <c r="CC60" s="8" t="n">
        <v>0</v>
      </c>
      <c r="CD60" s="8" t="n">
        <v>0</v>
      </c>
      <c r="CE60" s="8" t="n">
        <v>0</v>
      </c>
      <c r="CF60" s="8" t="n">
        <v>0</v>
      </c>
      <c r="CG60" s="8" t="n">
        <v>0</v>
      </c>
      <c r="CH60" s="8" t="n">
        <v>0</v>
      </c>
      <c r="CI60" s="8" t="n">
        <v>0</v>
      </c>
      <c r="CJ60" s="8" t="n">
        <v>0</v>
      </c>
    </row>
    <row r="61" customFormat="false" ht="16" hidden="false" customHeight="false" outlineLevel="0" collapsed="false">
      <c r="A61" s="22" t="s">
        <v>200</v>
      </c>
      <c r="B61" s="9" t="s">
        <v>91</v>
      </c>
      <c r="C61" s="22" t="s">
        <v>201</v>
      </c>
      <c r="D61" s="16" t="n">
        <v>55</v>
      </c>
      <c r="E61" s="8"/>
      <c r="F61" s="8"/>
      <c r="G61" s="8"/>
      <c r="H61" s="9"/>
      <c r="I61" s="9"/>
      <c r="J61" s="8"/>
      <c r="K61" s="8"/>
      <c r="L61" s="8"/>
      <c r="M61" s="9"/>
      <c r="N61" s="9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8"/>
      <c r="AE61" s="8"/>
      <c r="AF61" s="8"/>
      <c r="AG61" s="8"/>
      <c r="AH61" s="9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9"/>
      <c r="BJ61" s="11" t="n">
        <v>1087630</v>
      </c>
      <c r="BK61" s="11" t="n">
        <v>2533698</v>
      </c>
      <c r="BL61" s="11" t="n">
        <v>3621289</v>
      </c>
      <c r="BM61" s="11" t="n">
        <v>5051317</v>
      </c>
      <c r="BN61" s="11" t="n">
        <v>802253</v>
      </c>
      <c r="BO61" s="11" t="n">
        <v>3764377</v>
      </c>
      <c r="BP61" s="11" t="n">
        <v>8126177</v>
      </c>
      <c r="BQ61" s="11" t="n">
        <v>723882</v>
      </c>
      <c r="BR61" s="11" t="n">
        <v>1293239</v>
      </c>
      <c r="BS61" s="11" t="n">
        <v>1683334</v>
      </c>
      <c r="BT61" s="19" t="n">
        <v>672139</v>
      </c>
      <c r="BU61" s="19" t="n">
        <v>1719069</v>
      </c>
      <c r="BV61" s="11" t="n">
        <v>639394</v>
      </c>
      <c r="BW61" s="11" t="n">
        <v>1323482</v>
      </c>
      <c r="BX61" s="11" t="n">
        <v>1198793</v>
      </c>
      <c r="BY61" s="19" t="n">
        <v>581729</v>
      </c>
      <c r="BZ61" s="19" t="n">
        <v>242246</v>
      </c>
      <c r="CA61" s="11" t="n">
        <v>1734037</v>
      </c>
      <c r="CB61" s="11" t="n">
        <v>2010208</v>
      </c>
      <c r="CC61" s="11" t="n">
        <v>2075742</v>
      </c>
      <c r="CD61" s="11" t="n">
        <v>1582441</v>
      </c>
      <c r="CE61" s="19" t="n">
        <v>1758353</v>
      </c>
      <c r="CF61" s="11" t="n">
        <v>289615</v>
      </c>
      <c r="CG61" s="11" t="n">
        <v>749942</v>
      </c>
      <c r="CH61" s="11" t="n">
        <v>479315</v>
      </c>
      <c r="CI61" s="11" t="n">
        <v>2750809</v>
      </c>
      <c r="CJ61" s="19" t="n">
        <v>8172616</v>
      </c>
    </row>
    <row r="62" customFormat="false" ht="16" hidden="false" customHeight="false" outlineLevel="0" collapsed="false">
      <c r="A62" s="22" t="s">
        <v>202</v>
      </c>
      <c r="B62" s="9" t="s">
        <v>94</v>
      </c>
      <c r="C62" s="22" t="s">
        <v>203</v>
      </c>
      <c r="D62" s="16" t="n">
        <v>74</v>
      </c>
      <c r="E62" s="8"/>
      <c r="F62" s="8"/>
      <c r="G62" s="8"/>
      <c r="H62" s="9"/>
      <c r="I62" s="9"/>
      <c r="J62" s="8"/>
      <c r="K62" s="8"/>
      <c r="L62" s="8"/>
      <c r="M62" s="9"/>
      <c r="N62" s="9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8"/>
      <c r="AE62" s="8"/>
      <c r="AF62" s="8"/>
      <c r="AG62" s="8"/>
      <c r="AH62" s="9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9"/>
      <c r="BJ62" s="8" t="n">
        <v>0</v>
      </c>
      <c r="BK62" s="8" t="n">
        <v>0</v>
      </c>
      <c r="BL62" s="11" t="n">
        <v>144229</v>
      </c>
      <c r="BM62" s="11" t="n">
        <v>137887</v>
      </c>
      <c r="BN62" s="8" t="n">
        <v>0</v>
      </c>
      <c r="BO62" s="11" t="n">
        <v>308213</v>
      </c>
      <c r="BP62" s="11" t="n">
        <v>535396</v>
      </c>
      <c r="BQ62" s="8" t="n">
        <v>0</v>
      </c>
      <c r="BR62" s="8" t="n">
        <v>0</v>
      </c>
      <c r="BS62" s="8" t="n">
        <v>0</v>
      </c>
      <c r="BT62" s="8" t="n">
        <v>0</v>
      </c>
      <c r="BU62" s="8" t="n">
        <v>0</v>
      </c>
      <c r="BV62" s="11" t="n">
        <v>73677</v>
      </c>
      <c r="BW62" s="11" t="n">
        <v>299615</v>
      </c>
      <c r="BX62" s="11" t="n">
        <v>146231</v>
      </c>
      <c r="BY62" s="19" t="n">
        <v>52637</v>
      </c>
      <c r="BZ62" s="19" t="n">
        <v>246354</v>
      </c>
      <c r="CA62" s="8" t="n">
        <v>0</v>
      </c>
      <c r="CB62" s="8" t="n">
        <v>0</v>
      </c>
      <c r="CC62" s="8" t="n">
        <v>0</v>
      </c>
      <c r="CD62" s="8" t="n">
        <v>0</v>
      </c>
      <c r="CE62" s="8" t="n">
        <v>0</v>
      </c>
      <c r="CF62" s="8" t="n">
        <v>0</v>
      </c>
      <c r="CG62" s="8" t="n">
        <v>0</v>
      </c>
      <c r="CH62" s="8" t="n">
        <v>0</v>
      </c>
      <c r="CI62" s="8" t="n">
        <v>0</v>
      </c>
      <c r="CJ62" s="19" t="n">
        <v>698476</v>
      </c>
    </row>
    <row r="63" customFormat="false" ht="16" hidden="false" customHeight="false" outlineLevel="0" collapsed="false">
      <c r="A63" s="22" t="s">
        <v>204</v>
      </c>
      <c r="B63" s="9" t="s">
        <v>97</v>
      </c>
      <c r="C63" s="22" t="s">
        <v>205</v>
      </c>
      <c r="D63" s="16" t="n">
        <v>58</v>
      </c>
      <c r="E63" s="8"/>
      <c r="F63" s="8"/>
      <c r="G63" s="8"/>
      <c r="H63" s="9"/>
      <c r="I63" s="9"/>
      <c r="J63" s="8"/>
      <c r="K63" s="8"/>
      <c r="L63" s="8"/>
      <c r="M63" s="9"/>
      <c r="N63" s="9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9"/>
      <c r="AD63" s="8"/>
      <c r="AE63" s="8"/>
      <c r="AF63" s="8"/>
      <c r="AG63" s="8"/>
      <c r="AH63" s="9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9"/>
      <c r="BJ63" s="8" t="n">
        <v>0</v>
      </c>
      <c r="BK63" s="11" t="n">
        <v>68658</v>
      </c>
      <c r="BL63" s="11" t="n">
        <v>134147</v>
      </c>
      <c r="BM63" s="11" t="n">
        <v>179352</v>
      </c>
      <c r="BN63" s="8" t="n">
        <v>0</v>
      </c>
      <c r="BO63" s="11" t="n">
        <v>82496</v>
      </c>
      <c r="BP63" s="11" t="n">
        <v>254789</v>
      </c>
      <c r="BQ63" s="11" t="n">
        <v>59160</v>
      </c>
      <c r="BR63" s="11" t="n">
        <v>82803</v>
      </c>
      <c r="BS63" s="11" t="n">
        <v>138988</v>
      </c>
      <c r="BT63" s="19" t="n">
        <v>91058</v>
      </c>
      <c r="BU63" s="19" t="n">
        <v>163012</v>
      </c>
      <c r="BV63" s="11" t="n">
        <v>60053</v>
      </c>
      <c r="BW63" s="11" t="n">
        <v>213434</v>
      </c>
      <c r="BX63" s="11" t="n">
        <v>94999</v>
      </c>
      <c r="BY63" s="19" t="n">
        <v>117138</v>
      </c>
      <c r="BZ63" s="19" t="n">
        <v>135850</v>
      </c>
      <c r="CA63" s="8" t="n">
        <v>0</v>
      </c>
      <c r="CB63" s="8" t="n">
        <v>0</v>
      </c>
      <c r="CC63" s="8" t="n">
        <v>0</v>
      </c>
      <c r="CD63" s="8" t="n">
        <v>0</v>
      </c>
      <c r="CE63" s="19" t="n">
        <v>57182</v>
      </c>
      <c r="CF63" s="8" t="n">
        <v>0</v>
      </c>
      <c r="CG63" s="8" t="n">
        <v>0</v>
      </c>
      <c r="CH63" s="8" t="n">
        <v>0</v>
      </c>
      <c r="CI63" s="8" t="n">
        <v>0</v>
      </c>
      <c r="CJ63" s="19" t="n">
        <v>382222</v>
      </c>
    </row>
    <row r="64" customFormat="false" ht="16" hidden="false" customHeight="false" outlineLevel="0" collapsed="false">
      <c r="A64" s="22" t="s">
        <v>206</v>
      </c>
      <c r="B64" s="9" t="s">
        <v>94</v>
      </c>
      <c r="C64" s="11" t="s">
        <v>207</v>
      </c>
      <c r="D64" s="16" t="n">
        <v>88</v>
      </c>
      <c r="E64" s="8"/>
      <c r="F64" s="8"/>
      <c r="G64" s="8"/>
      <c r="H64" s="9"/>
      <c r="I64" s="9"/>
      <c r="J64" s="8"/>
      <c r="K64" s="8"/>
      <c r="L64" s="8"/>
      <c r="M64" s="9"/>
      <c r="N64" s="9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9"/>
      <c r="AD64" s="8"/>
      <c r="AE64" s="8"/>
      <c r="AF64" s="8"/>
      <c r="AG64" s="8"/>
      <c r="AH64" s="9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9"/>
      <c r="BJ64" s="8" t="n">
        <v>0</v>
      </c>
      <c r="BK64" s="8" t="n">
        <v>0</v>
      </c>
      <c r="BL64" s="11" t="n">
        <v>88404</v>
      </c>
      <c r="BM64" s="11" t="n">
        <v>119785</v>
      </c>
      <c r="BN64" s="8" t="n">
        <v>0</v>
      </c>
      <c r="BO64" s="8" t="n">
        <v>0</v>
      </c>
      <c r="BP64" s="11" t="n">
        <v>66340</v>
      </c>
      <c r="BQ64" s="8" t="n">
        <v>0</v>
      </c>
      <c r="BR64" s="8" t="n">
        <v>0</v>
      </c>
      <c r="BS64" s="8" t="n">
        <v>0</v>
      </c>
      <c r="BT64" s="8" t="n">
        <v>0</v>
      </c>
      <c r="BU64" s="8" t="n">
        <v>0</v>
      </c>
      <c r="BV64" s="8" t="n">
        <v>0</v>
      </c>
      <c r="BW64" s="8" t="n">
        <v>0</v>
      </c>
      <c r="BX64" s="8" t="n">
        <v>0</v>
      </c>
      <c r="BY64" s="8" t="n">
        <v>0</v>
      </c>
      <c r="BZ64" s="8" t="n">
        <v>0</v>
      </c>
      <c r="CA64" s="8" t="n">
        <v>0</v>
      </c>
      <c r="CB64" s="8" t="n">
        <v>0</v>
      </c>
      <c r="CC64" s="8" t="n">
        <v>0</v>
      </c>
      <c r="CD64" s="8" t="n">
        <v>0</v>
      </c>
      <c r="CE64" s="8" t="n">
        <v>0</v>
      </c>
      <c r="CF64" s="8" t="n">
        <v>0</v>
      </c>
      <c r="CG64" s="8" t="n">
        <v>0</v>
      </c>
      <c r="CH64" s="8" t="n">
        <v>0</v>
      </c>
      <c r="CI64" s="8" t="n">
        <v>0</v>
      </c>
      <c r="CJ64" s="8" t="n">
        <v>0</v>
      </c>
    </row>
    <row r="65" customFormat="false" ht="16" hidden="false" customHeight="false" outlineLevel="0" collapsed="false">
      <c r="A65" s="22" t="s">
        <v>208</v>
      </c>
      <c r="B65" s="9" t="s">
        <v>198</v>
      </c>
      <c r="C65" s="22" t="s">
        <v>209</v>
      </c>
      <c r="D65" s="16" t="n">
        <v>57</v>
      </c>
      <c r="E65" s="8"/>
      <c r="F65" s="8"/>
      <c r="G65" s="8"/>
      <c r="H65" s="9"/>
      <c r="I65" s="9"/>
      <c r="J65" s="8"/>
      <c r="K65" s="8"/>
      <c r="L65" s="8"/>
      <c r="M65" s="9"/>
      <c r="N65" s="9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9"/>
      <c r="AD65" s="8"/>
      <c r="AE65" s="8"/>
      <c r="AF65" s="8"/>
      <c r="AG65" s="8"/>
      <c r="AH65" s="9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9"/>
      <c r="BJ65" s="8" t="n">
        <v>0</v>
      </c>
      <c r="BK65" s="11" t="n">
        <v>400513</v>
      </c>
      <c r="BL65" s="11" t="n">
        <v>652645</v>
      </c>
      <c r="BM65" s="11" t="n">
        <v>408288</v>
      </c>
      <c r="BN65" s="8" t="n">
        <v>0</v>
      </c>
      <c r="BO65" s="11" t="n">
        <v>57578</v>
      </c>
      <c r="BP65" s="11" t="n">
        <v>112673</v>
      </c>
      <c r="BQ65" s="8" t="n">
        <v>0</v>
      </c>
      <c r="BR65" s="8" t="n">
        <v>0</v>
      </c>
      <c r="BS65" s="11" t="n">
        <v>91864</v>
      </c>
      <c r="BT65" s="19" t="n">
        <v>285335</v>
      </c>
      <c r="BU65" s="19" t="n">
        <v>184046</v>
      </c>
      <c r="BV65" s="8" t="n">
        <v>0</v>
      </c>
      <c r="BW65" s="8" t="n">
        <v>0</v>
      </c>
      <c r="BX65" s="8" t="n">
        <v>0</v>
      </c>
      <c r="BY65" s="19" t="n">
        <v>72630</v>
      </c>
      <c r="BZ65" s="19" t="n">
        <v>67958</v>
      </c>
      <c r="CA65" s="11" t="n">
        <v>89948</v>
      </c>
      <c r="CB65" s="11" t="n">
        <v>64680</v>
      </c>
      <c r="CC65" s="11" t="n">
        <v>54145</v>
      </c>
      <c r="CD65" s="8" t="n">
        <v>0</v>
      </c>
      <c r="CE65" s="8" t="n">
        <v>0</v>
      </c>
      <c r="CF65" s="8" t="n">
        <v>0</v>
      </c>
      <c r="CG65" s="8" t="n">
        <v>0</v>
      </c>
      <c r="CH65" s="8" t="n">
        <v>0</v>
      </c>
      <c r="CI65" s="8" t="n">
        <v>0</v>
      </c>
      <c r="CJ65" s="8" t="n">
        <v>0</v>
      </c>
    </row>
    <row r="66" customFormat="false" ht="16" hidden="false" customHeight="false" outlineLevel="0" collapsed="false">
      <c r="A66" s="22" t="s">
        <v>210</v>
      </c>
      <c r="B66" s="9" t="s">
        <v>91</v>
      </c>
      <c r="C66" s="9" t="s">
        <v>211</v>
      </c>
      <c r="D66" s="20" t="n">
        <v>55</v>
      </c>
      <c r="E66" s="8"/>
      <c r="F66" s="8"/>
      <c r="G66" s="8"/>
      <c r="H66" s="9"/>
      <c r="I66" s="9"/>
      <c r="J66" s="8"/>
      <c r="K66" s="8"/>
      <c r="L66" s="8"/>
      <c r="M66" s="9"/>
      <c r="N66" s="9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8"/>
      <c r="AE66" s="8"/>
      <c r="AF66" s="8"/>
      <c r="AG66" s="8"/>
      <c r="AH66" s="9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9"/>
      <c r="BJ66" s="8" t="n">
        <v>0</v>
      </c>
      <c r="BK66" s="8" t="n">
        <v>0</v>
      </c>
      <c r="BL66" s="8" t="n">
        <v>0</v>
      </c>
      <c r="BM66" s="8" t="n">
        <v>0</v>
      </c>
      <c r="BN66" s="8" t="n">
        <v>0</v>
      </c>
      <c r="BO66" s="8" t="n">
        <v>0</v>
      </c>
      <c r="BP66" s="8" t="n">
        <v>0</v>
      </c>
      <c r="BQ66" s="11" t="n">
        <v>133915</v>
      </c>
      <c r="BR66" s="11" t="n">
        <v>201090</v>
      </c>
      <c r="BS66" s="11" t="n">
        <v>314284</v>
      </c>
      <c r="BT66" s="19" t="n">
        <v>141209</v>
      </c>
      <c r="BU66" s="19" t="n">
        <v>206594</v>
      </c>
      <c r="BV66" s="11" t="n">
        <v>208765</v>
      </c>
      <c r="BW66" s="11" t="n">
        <v>448151</v>
      </c>
      <c r="BX66" s="11" t="n">
        <v>365451</v>
      </c>
      <c r="BY66" s="19" t="n">
        <v>183803</v>
      </c>
      <c r="BZ66" s="19" t="n">
        <v>107442</v>
      </c>
      <c r="CA66" s="8" t="n">
        <v>0</v>
      </c>
      <c r="CB66" s="8" t="n">
        <v>0</v>
      </c>
      <c r="CC66" s="8" t="n">
        <v>0</v>
      </c>
      <c r="CD66" s="8" t="n">
        <v>0</v>
      </c>
      <c r="CE66" s="8" t="n">
        <v>0</v>
      </c>
      <c r="CF66" s="8" t="n">
        <v>0</v>
      </c>
      <c r="CG66" s="8" t="n">
        <v>0</v>
      </c>
      <c r="CH66" s="8" t="n">
        <v>0</v>
      </c>
      <c r="CI66" s="8" t="n">
        <v>0</v>
      </c>
      <c r="CJ66" s="8" t="n">
        <v>0</v>
      </c>
    </row>
    <row r="67" customFormat="false" ht="16" hidden="false" customHeight="false" outlineLevel="0" collapsed="false">
      <c r="A67" s="22" t="s">
        <v>212</v>
      </c>
      <c r="B67" s="9" t="s">
        <v>91</v>
      </c>
      <c r="C67" s="22" t="s">
        <v>213</v>
      </c>
      <c r="D67" s="16" t="n">
        <v>55</v>
      </c>
      <c r="E67" s="8"/>
      <c r="F67" s="8"/>
      <c r="G67" s="8"/>
      <c r="H67" s="9"/>
      <c r="I67" s="9"/>
      <c r="J67" s="8"/>
      <c r="K67" s="8"/>
      <c r="L67" s="8"/>
      <c r="M67" s="9"/>
      <c r="N67" s="9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8"/>
      <c r="AE67" s="8"/>
      <c r="AF67" s="8"/>
      <c r="AG67" s="8"/>
      <c r="AH67" s="9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9"/>
      <c r="BJ67" s="11" t="n">
        <v>1119579</v>
      </c>
      <c r="BK67" s="11" t="n">
        <v>979951</v>
      </c>
      <c r="BL67" s="11" t="n">
        <v>1718402</v>
      </c>
      <c r="BM67" s="8" t="n">
        <v>2450605</v>
      </c>
      <c r="BN67" s="8" t="n">
        <v>166612</v>
      </c>
      <c r="BO67" s="11" t="n">
        <v>329919</v>
      </c>
      <c r="BP67" s="11" t="n">
        <v>752512</v>
      </c>
      <c r="BQ67" s="11" t="n">
        <v>152145</v>
      </c>
      <c r="BR67" s="11" t="n">
        <v>286061</v>
      </c>
      <c r="BS67" s="11" t="n">
        <v>399067</v>
      </c>
      <c r="BT67" s="19" t="n">
        <v>448711</v>
      </c>
      <c r="BU67" s="19" t="n">
        <v>1084828</v>
      </c>
      <c r="BV67" s="11" t="n">
        <v>172360</v>
      </c>
      <c r="BW67" s="11" t="n">
        <v>470892</v>
      </c>
      <c r="BX67" s="11" t="n">
        <v>312473</v>
      </c>
      <c r="BY67" s="19" t="n">
        <v>216519</v>
      </c>
      <c r="BZ67" s="19" t="n">
        <v>156417</v>
      </c>
      <c r="CA67" s="11" t="n">
        <v>851004</v>
      </c>
      <c r="CB67" s="11" t="n">
        <v>922978</v>
      </c>
      <c r="CC67" s="11" t="n">
        <v>593032</v>
      </c>
      <c r="CD67" s="11" t="n">
        <v>450711</v>
      </c>
      <c r="CE67" s="19" t="n">
        <v>843660</v>
      </c>
      <c r="CF67" s="8" t="n">
        <v>0</v>
      </c>
      <c r="CG67" s="11" t="n">
        <v>78672</v>
      </c>
      <c r="CH67" s="11" t="n">
        <v>84426</v>
      </c>
      <c r="CI67" s="11" t="n">
        <v>146349</v>
      </c>
      <c r="CJ67" s="19" t="n">
        <v>635257</v>
      </c>
    </row>
    <row r="68" customFormat="false" ht="16" hidden="false" customHeight="false" outlineLevel="0" collapsed="false">
      <c r="A68" s="22" t="s">
        <v>214</v>
      </c>
      <c r="B68" s="9" t="s">
        <v>91</v>
      </c>
      <c r="C68" s="9" t="s">
        <v>215</v>
      </c>
      <c r="D68" s="20" t="n">
        <v>83</v>
      </c>
      <c r="E68" s="8"/>
      <c r="F68" s="8"/>
      <c r="G68" s="8"/>
      <c r="H68" s="9"/>
      <c r="I68" s="9"/>
      <c r="J68" s="8"/>
      <c r="K68" s="8"/>
      <c r="L68" s="8"/>
      <c r="M68" s="9"/>
      <c r="N68" s="9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9"/>
      <c r="AD68" s="8"/>
      <c r="AE68" s="8"/>
      <c r="AF68" s="8"/>
      <c r="AG68" s="8"/>
      <c r="AH68" s="9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9"/>
      <c r="BJ68" s="8" t="n">
        <v>0</v>
      </c>
      <c r="BK68" s="8" t="n">
        <v>0</v>
      </c>
      <c r="BL68" s="8" t="n">
        <v>0</v>
      </c>
      <c r="BM68" s="8" t="n">
        <v>0</v>
      </c>
      <c r="BN68" s="8" t="n">
        <v>0</v>
      </c>
      <c r="BO68" s="8" t="n">
        <v>0</v>
      </c>
      <c r="BP68" s="8" t="n">
        <v>0</v>
      </c>
      <c r="BQ68" s="11" t="n">
        <v>247622</v>
      </c>
      <c r="BR68" s="11" t="n">
        <v>303949</v>
      </c>
      <c r="BS68" s="11" t="n">
        <v>470038</v>
      </c>
      <c r="BT68" s="19" t="n">
        <v>1389615</v>
      </c>
      <c r="BU68" s="19" t="n">
        <v>1869692</v>
      </c>
      <c r="BV68" s="8" t="n">
        <v>0</v>
      </c>
      <c r="BW68" s="11" t="n">
        <v>138587</v>
      </c>
      <c r="BX68" s="8" t="n">
        <v>0</v>
      </c>
      <c r="BY68" s="19" t="n">
        <v>79475</v>
      </c>
      <c r="BZ68" s="9"/>
      <c r="CA68" s="8" t="n">
        <v>0</v>
      </c>
      <c r="CB68" s="8" t="n">
        <v>0</v>
      </c>
      <c r="CC68" s="8" t="n">
        <v>0</v>
      </c>
      <c r="CD68" s="8" t="n">
        <v>0</v>
      </c>
      <c r="CE68" s="8" t="n">
        <v>0</v>
      </c>
      <c r="CF68" s="8" t="n">
        <v>0</v>
      </c>
      <c r="CG68" s="8" t="n">
        <v>0</v>
      </c>
      <c r="CH68" s="8" t="n">
        <v>0</v>
      </c>
      <c r="CI68" s="8" t="n">
        <v>0</v>
      </c>
      <c r="CJ68" s="8" t="n">
        <v>0</v>
      </c>
    </row>
    <row r="69" customFormat="false" ht="16" hidden="false" customHeight="false" outlineLevel="0" collapsed="false">
      <c r="A69" s="22" t="s">
        <v>216</v>
      </c>
      <c r="B69" s="9" t="s">
        <v>91</v>
      </c>
      <c r="C69" s="11" t="s">
        <v>217</v>
      </c>
      <c r="D69" s="16" t="n">
        <v>83</v>
      </c>
      <c r="E69" s="8"/>
      <c r="F69" s="8"/>
      <c r="G69" s="8"/>
      <c r="H69" s="9"/>
      <c r="I69" s="9"/>
      <c r="J69" s="8"/>
      <c r="K69" s="8"/>
      <c r="L69" s="8"/>
      <c r="M69" s="9"/>
      <c r="N69" s="9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9"/>
      <c r="AD69" s="8"/>
      <c r="AE69" s="8"/>
      <c r="AF69" s="8"/>
      <c r="AG69" s="8"/>
      <c r="AH69" s="9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9"/>
      <c r="BJ69" s="11" t="n">
        <v>1061325</v>
      </c>
      <c r="BK69" s="11" t="n">
        <v>650859</v>
      </c>
      <c r="BL69" s="11" t="n">
        <v>1970524</v>
      </c>
      <c r="BM69" s="11" t="n">
        <v>4268126</v>
      </c>
      <c r="BN69" s="11" t="n">
        <v>64116</v>
      </c>
      <c r="BO69" s="11" t="n">
        <v>119065</v>
      </c>
      <c r="BP69" s="11" t="n">
        <v>301336</v>
      </c>
      <c r="BQ69" s="11" t="n">
        <v>79080</v>
      </c>
      <c r="BR69" s="11" t="n">
        <v>112422</v>
      </c>
      <c r="BS69" s="11" t="n">
        <v>136299</v>
      </c>
      <c r="BT69" s="19" t="n">
        <v>1477460</v>
      </c>
      <c r="BU69" s="19" t="n">
        <v>1251665</v>
      </c>
      <c r="BV69" s="8" t="n">
        <v>0</v>
      </c>
      <c r="BW69" s="11" t="n">
        <v>70851</v>
      </c>
      <c r="BX69" s="8" t="n">
        <v>0</v>
      </c>
      <c r="BY69" s="19" t="n">
        <v>51688</v>
      </c>
      <c r="BZ69" s="24" t="n">
        <v>1940003</v>
      </c>
      <c r="CA69" s="11" t="n">
        <v>850885</v>
      </c>
      <c r="CB69" s="11" t="n">
        <v>1183943</v>
      </c>
      <c r="CC69" s="11" t="n">
        <v>382201</v>
      </c>
      <c r="CD69" s="11" t="n">
        <v>390122</v>
      </c>
      <c r="CE69" s="19" t="n">
        <v>1033300</v>
      </c>
      <c r="CF69" s="8" t="n">
        <v>0</v>
      </c>
      <c r="CG69" s="8" t="n">
        <v>0</v>
      </c>
      <c r="CH69" s="8" t="n">
        <v>0</v>
      </c>
      <c r="CI69" s="8" t="n">
        <v>0</v>
      </c>
      <c r="CJ69" s="19" t="n">
        <v>482026</v>
      </c>
    </row>
    <row r="70" customFormat="false" ht="16" hidden="false" customHeight="false" outlineLevel="0" collapsed="false">
      <c r="A70" s="22" t="s">
        <v>218</v>
      </c>
      <c r="B70" s="9" t="s">
        <v>218</v>
      </c>
      <c r="C70" s="22" t="s">
        <v>219</v>
      </c>
      <c r="D70" s="16" t="n">
        <v>117</v>
      </c>
      <c r="E70" s="8"/>
      <c r="F70" s="8"/>
      <c r="G70" s="8"/>
      <c r="H70" s="9"/>
      <c r="I70" s="9"/>
      <c r="J70" s="8"/>
      <c r="K70" s="8"/>
      <c r="L70" s="8"/>
      <c r="M70" s="9"/>
      <c r="N70" s="9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8"/>
      <c r="AE70" s="8"/>
      <c r="AF70" s="8"/>
      <c r="AG70" s="8"/>
      <c r="AH70" s="9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9"/>
      <c r="BJ70" s="11" t="n">
        <v>10282706</v>
      </c>
      <c r="BK70" s="11" t="n">
        <v>106378505</v>
      </c>
      <c r="BL70" s="11" t="n">
        <v>112700686</v>
      </c>
      <c r="BM70" s="11" t="n">
        <v>93089962</v>
      </c>
      <c r="BN70" s="11" t="n">
        <v>95504755</v>
      </c>
      <c r="BO70" s="11" t="n">
        <v>111534573</v>
      </c>
      <c r="BP70" s="11" t="n">
        <v>43562718</v>
      </c>
      <c r="BQ70" s="11" t="n">
        <v>64083889</v>
      </c>
      <c r="BR70" s="11" t="n">
        <v>76383368</v>
      </c>
      <c r="BS70" s="11" t="n">
        <v>84586604</v>
      </c>
      <c r="BT70" s="19" t="n">
        <v>77981995</v>
      </c>
      <c r="BU70" s="19" t="n">
        <v>85548553</v>
      </c>
      <c r="BV70" s="11" t="n">
        <v>72853935</v>
      </c>
      <c r="BW70" s="11" t="n">
        <v>87016160</v>
      </c>
      <c r="BX70" s="11" t="n">
        <v>77512251</v>
      </c>
      <c r="BY70" s="19" t="n">
        <v>82768482</v>
      </c>
      <c r="BZ70" s="19" t="n">
        <v>61263721</v>
      </c>
      <c r="CA70" s="11" t="n">
        <v>88277609</v>
      </c>
      <c r="CB70" s="11" t="n">
        <v>91230943</v>
      </c>
      <c r="CC70" s="11" t="n">
        <v>109912287</v>
      </c>
      <c r="CD70" s="11" t="n">
        <v>89285823</v>
      </c>
      <c r="CE70" s="19" t="n">
        <v>82182776</v>
      </c>
      <c r="CF70" s="11" t="n">
        <v>60325589</v>
      </c>
      <c r="CG70" s="11" t="n">
        <v>107880324</v>
      </c>
      <c r="CH70" s="11" t="n">
        <v>72102392</v>
      </c>
      <c r="CI70" s="11" t="n">
        <v>85257546</v>
      </c>
      <c r="CJ70" s="19" t="n">
        <v>97156549</v>
      </c>
    </row>
    <row r="71" customFormat="false" ht="16" hidden="false" customHeight="false" outlineLevel="0" collapsed="false">
      <c r="A71" s="9"/>
      <c r="B71" s="9"/>
      <c r="C71" s="28"/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31"/>
      <c r="O71" s="30"/>
      <c r="P71" s="30"/>
      <c r="Q71" s="31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</row>
    <row r="72" customFormat="false" ht="16" hidden="false" customHeight="false" outlineLevel="0" collapsed="false">
      <c r="A72" s="9"/>
      <c r="B72" s="9"/>
      <c r="C72" s="28"/>
      <c r="D72" s="29"/>
      <c r="E72" s="30"/>
      <c r="F72" s="30"/>
      <c r="G72" s="30"/>
      <c r="H72" s="30"/>
      <c r="I72" s="30"/>
      <c r="J72" s="30"/>
      <c r="K72" s="30"/>
      <c r="L72" s="30"/>
      <c r="M72" s="30"/>
      <c r="N72" s="31"/>
      <c r="O72" s="30"/>
      <c r="P72" s="30"/>
      <c r="Q72" s="31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</row>
    <row r="73" customFormat="false" ht="16" hidden="false" customHeight="false" outlineLevel="0" collapsed="false">
      <c r="A73" s="9"/>
      <c r="B73" s="9"/>
      <c r="C73" s="28"/>
      <c r="D73" s="29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30"/>
      <c r="P73" s="30"/>
      <c r="Q73" s="31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</row>
    <row r="74" customFormat="false" ht="16" hidden="false" customHeight="false" outlineLevel="0" collapsed="false">
      <c r="A74" s="9"/>
      <c r="B74" s="9"/>
      <c r="C74" s="28"/>
      <c r="D74" s="29"/>
      <c r="E74" s="30"/>
      <c r="F74" s="30"/>
      <c r="G74" s="30"/>
      <c r="H74" s="30"/>
      <c r="I74" s="30"/>
      <c r="J74" s="30"/>
      <c r="K74" s="30"/>
      <c r="L74" s="30"/>
      <c r="M74" s="30"/>
      <c r="N74" s="31"/>
      <c r="O74" s="30"/>
      <c r="P74" s="30"/>
      <c r="Q74" s="31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</row>
    <row r="75" customFormat="false" ht="16" hidden="false" customHeight="false" outlineLevel="0" collapsed="false">
      <c r="A75" s="9"/>
      <c r="B75" s="9"/>
      <c r="C75" s="28"/>
      <c r="D75" s="29"/>
      <c r="E75" s="30"/>
      <c r="F75" s="30"/>
      <c r="G75" s="30"/>
      <c r="H75" s="30"/>
      <c r="I75" s="30"/>
      <c r="J75" s="30"/>
      <c r="K75" s="30"/>
      <c r="L75" s="30"/>
      <c r="M75" s="30"/>
      <c r="N75" s="31"/>
      <c r="O75" s="30"/>
      <c r="P75" s="30"/>
      <c r="Q75" s="31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J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0.5" defaultRowHeight="16" zeroHeight="false" outlineLevelRow="0" outlineLevelCol="0"/>
  <cols>
    <col collapsed="false" customWidth="true" hidden="false" outlineLevel="0" max="3" min="3" style="0" width="18.33"/>
  </cols>
  <sheetData>
    <row r="1" customFormat="false" ht="16" hidden="false" customHeight="false" outlineLevel="0" collapsed="false">
      <c r="A1" s="32" t="s">
        <v>1</v>
      </c>
      <c r="B1" s="0" t="s">
        <v>2</v>
      </c>
      <c r="C1" s="33" t="s">
        <v>220</v>
      </c>
      <c r="D1" s="34" t="s">
        <v>221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6" t="s">
        <v>12</v>
      </c>
      <c r="O1" s="35" t="s">
        <v>13</v>
      </c>
      <c r="P1" s="35" t="s">
        <v>14</v>
      </c>
      <c r="Q1" s="36" t="s">
        <v>15</v>
      </c>
      <c r="R1" s="35" t="s">
        <v>16</v>
      </c>
      <c r="S1" s="35" t="s">
        <v>17</v>
      </c>
      <c r="T1" s="35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35" t="s">
        <v>23</v>
      </c>
      <c r="Z1" s="35" t="s">
        <v>24</v>
      </c>
      <c r="AA1" s="35" t="s">
        <v>25</v>
      </c>
      <c r="AB1" s="35" t="s">
        <v>26</v>
      </c>
      <c r="AC1" s="35" t="s">
        <v>27</v>
      </c>
      <c r="AD1" s="35" t="s">
        <v>28</v>
      </c>
      <c r="AE1" s="35" t="s">
        <v>29</v>
      </c>
      <c r="AF1" s="35" t="s">
        <v>30</v>
      </c>
      <c r="AG1" s="35" t="s">
        <v>31</v>
      </c>
      <c r="AH1" s="35" t="s">
        <v>32</v>
      </c>
      <c r="AI1" s="37" t="s">
        <v>33</v>
      </c>
      <c r="AJ1" s="37" t="s">
        <v>34</v>
      </c>
      <c r="AK1" s="37" t="s">
        <v>35</v>
      </c>
      <c r="AL1" s="37" t="s">
        <v>36</v>
      </c>
      <c r="AM1" s="37" t="s">
        <v>37</v>
      </c>
      <c r="AN1" s="37" t="s">
        <v>38</v>
      </c>
      <c r="AO1" s="37" t="s">
        <v>39</v>
      </c>
      <c r="AP1" s="37" t="s">
        <v>40</v>
      </c>
      <c r="AQ1" s="37" t="s">
        <v>41</v>
      </c>
      <c r="AR1" s="37" t="s">
        <v>42</v>
      </c>
      <c r="AS1" s="37" t="s">
        <v>43</v>
      </c>
      <c r="AT1" s="37" t="s">
        <v>44</v>
      </c>
      <c r="AU1" s="37" t="s">
        <v>45</v>
      </c>
      <c r="AV1" s="37" t="s">
        <v>46</v>
      </c>
      <c r="AW1" s="37" t="s">
        <v>47</v>
      </c>
      <c r="AX1" s="37" t="s">
        <v>48</v>
      </c>
      <c r="AY1" s="37" t="s">
        <v>49</v>
      </c>
      <c r="AZ1" s="37" t="s">
        <v>50</v>
      </c>
      <c r="BA1" s="37" t="s">
        <v>51</v>
      </c>
      <c r="BB1" s="37" t="s">
        <v>52</v>
      </c>
      <c r="BC1" s="38" t="s">
        <v>53</v>
      </c>
      <c r="BD1" s="38" t="s">
        <v>54</v>
      </c>
      <c r="BE1" s="38" t="s">
        <v>55</v>
      </c>
      <c r="BF1" s="38" t="s">
        <v>56</v>
      </c>
      <c r="BG1" s="38" t="s">
        <v>57</v>
      </c>
      <c r="BH1" s="38" t="s">
        <v>58</v>
      </c>
      <c r="BI1" s="38" t="s">
        <v>59</v>
      </c>
      <c r="BJ1" s="37" t="s">
        <v>60</v>
      </c>
      <c r="BK1" s="37" t="s">
        <v>61</v>
      </c>
      <c r="BL1" s="37" t="s">
        <v>62</v>
      </c>
      <c r="BM1" s="37" t="s">
        <v>63</v>
      </c>
      <c r="BN1" s="37" t="s">
        <v>64</v>
      </c>
      <c r="BO1" s="37" t="s">
        <v>65</v>
      </c>
      <c r="BP1" s="37" t="s">
        <v>66</v>
      </c>
      <c r="BQ1" s="37" t="s">
        <v>67</v>
      </c>
      <c r="BR1" s="37" t="s">
        <v>68</v>
      </c>
      <c r="BS1" s="37" t="s">
        <v>69</v>
      </c>
      <c r="BT1" s="37" t="s">
        <v>70</v>
      </c>
      <c r="BU1" s="37" t="s">
        <v>71</v>
      </c>
      <c r="BV1" s="39" t="s">
        <v>72</v>
      </c>
      <c r="BW1" s="39" t="s">
        <v>73</v>
      </c>
      <c r="BX1" s="39" t="s">
        <v>74</v>
      </c>
      <c r="BY1" s="39" t="s">
        <v>75</v>
      </c>
      <c r="BZ1" s="39" t="s">
        <v>76</v>
      </c>
      <c r="CA1" s="39" t="s">
        <v>77</v>
      </c>
      <c r="CB1" s="39" t="s">
        <v>78</v>
      </c>
      <c r="CC1" s="39" t="s">
        <v>79</v>
      </c>
      <c r="CD1" s="39" t="s">
        <v>80</v>
      </c>
      <c r="CE1" s="39" t="s">
        <v>81</v>
      </c>
      <c r="CF1" s="39" t="s">
        <v>82</v>
      </c>
      <c r="CG1" s="39" t="s">
        <v>83</v>
      </c>
      <c r="CH1" s="39" t="s">
        <v>84</v>
      </c>
      <c r="CI1" s="39" t="s">
        <v>85</v>
      </c>
      <c r="CJ1" s="39" t="s">
        <v>86</v>
      </c>
    </row>
    <row r="2" customFormat="false" ht="16" hidden="false" customHeight="false" outlineLevel="0" collapsed="false">
      <c r="A2" s="32" t="s">
        <v>151</v>
      </c>
      <c r="B2" s="0" t="s">
        <v>152</v>
      </c>
      <c r="C2" s="33" t="s">
        <v>153</v>
      </c>
      <c r="D2" s="40" t="n">
        <v>43</v>
      </c>
      <c r="E2" s="41" t="n">
        <v>4016234</v>
      </c>
      <c r="F2" s="41" t="n">
        <v>1565576</v>
      </c>
      <c r="G2" s="41" t="n">
        <v>1952847</v>
      </c>
      <c r="H2" s="42" t="n">
        <v>11875584</v>
      </c>
      <c r="I2" s="42" t="n">
        <v>11024381</v>
      </c>
      <c r="J2" s="41" t="n">
        <v>2608354</v>
      </c>
      <c r="K2" s="41" t="n">
        <v>2383959</v>
      </c>
      <c r="L2" s="41" t="n">
        <v>3143060</v>
      </c>
      <c r="M2" s="42" t="n">
        <v>16982921</v>
      </c>
      <c r="N2" s="43" t="n">
        <v>21176351</v>
      </c>
      <c r="O2" s="41" t="n">
        <v>3031784</v>
      </c>
      <c r="P2" s="41" t="n">
        <v>1396969</v>
      </c>
      <c r="Q2" s="44" t="n">
        <v>1430945</v>
      </c>
      <c r="R2" s="41" t="n">
        <v>3234400</v>
      </c>
      <c r="S2" s="41" t="n">
        <v>1102412</v>
      </c>
      <c r="T2" s="41" t="n">
        <v>1658255</v>
      </c>
      <c r="U2" s="41" t="n">
        <v>1221426</v>
      </c>
      <c r="V2" s="41" t="n">
        <v>872402</v>
      </c>
      <c r="W2" s="41" t="n">
        <v>1587138</v>
      </c>
      <c r="X2" s="41" t="n">
        <v>1107698</v>
      </c>
      <c r="Y2" s="41" t="n">
        <v>418770</v>
      </c>
      <c r="Z2" s="41" t="n">
        <v>371188</v>
      </c>
      <c r="AA2" s="41" t="n">
        <v>592075</v>
      </c>
      <c r="AB2" s="41" t="n">
        <v>474163</v>
      </c>
      <c r="AC2" s="42" t="n">
        <v>1692269</v>
      </c>
      <c r="AD2" s="41" t="n">
        <v>496592</v>
      </c>
      <c r="AE2" s="41" t="n">
        <v>368583</v>
      </c>
      <c r="AF2" s="41" t="n">
        <v>458677</v>
      </c>
      <c r="AG2" s="41" t="n">
        <v>433399</v>
      </c>
      <c r="AH2" s="42" t="n">
        <v>2426632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6"/>
      <c r="BD2" s="46"/>
      <c r="BE2" s="46"/>
      <c r="BF2" s="46"/>
      <c r="BG2" s="46"/>
      <c r="BH2" s="46"/>
      <c r="BI2" s="47"/>
      <c r="BJ2" s="41" t="n">
        <v>5449509</v>
      </c>
      <c r="BK2" s="41" t="n">
        <v>2069148</v>
      </c>
      <c r="BL2" s="41" t="n">
        <v>3316273</v>
      </c>
      <c r="BM2" s="41" t="n">
        <v>4930272</v>
      </c>
      <c r="BN2" s="41" t="n">
        <v>5518148</v>
      </c>
      <c r="BO2" s="41" t="n">
        <v>7058046</v>
      </c>
      <c r="BP2" s="41" t="n">
        <v>6356903</v>
      </c>
      <c r="BQ2" s="41" t="n">
        <v>800115</v>
      </c>
      <c r="BR2" s="41" t="n">
        <v>293287</v>
      </c>
      <c r="BS2" s="41" t="n">
        <v>265880</v>
      </c>
      <c r="BT2" s="48" t="n">
        <v>1458984</v>
      </c>
      <c r="BU2" s="48" t="n">
        <v>995169</v>
      </c>
      <c r="BV2" s="41" t="n">
        <v>546566</v>
      </c>
      <c r="BW2" s="41" t="n">
        <v>357739</v>
      </c>
      <c r="BX2" s="41" t="n">
        <v>177944</v>
      </c>
      <c r="BY2" s="48" t="n">
        <v>991493</v>
      </c>
      <c r="BZ2" s="48" t="n">
        <v>1043984</v>
      </c>
      <c r="CA2" s="41" t="n">
        <v>2351610</v>
      </c>
      <c r="CB2" s="41" t="n">
        <v>2007913</v>
      </c>
      <c r="CC2" s="41" t="n">
        <v>641681</v>
      </c>
      <c r="CD2" s="41" t="n">
        <v>2911844</v>
      </c>
      <c r="CE2" s="48" t="n">
        <v>125680</v>
      </c>
      <c r="CF2" s="41" t="n">
        <v>2373104</v>
      </c>
      <c r="CG2" s="41" t="n">
        <v>2282520</v>
      </c>
      <c r="CH2" s="41" t="n">
        <v>8927089</v>
      </c>
      <c r="CI2" s="41" t="n">
        <v>6388137</v>
      </c>
      <c r="CJ2" s="48" t="n">
        <v>14027578</v>
      </c>
    </row>
    <row r="3" customFormat="false" ht="16" hidden="false" customHeight="false" outlineLevel="0" collapsed="false">
      <c r="A3" s="32" t="s">
        <v>161</v>
      </c>
      <c r="B3" s="0" t="s">
        <v>152</v>
      </c>
      <c r="C3" s="33" t="s">
        <v>162</v>
      </c>
      <c r="D3" s="40" t="n">
        <v>74</v>
      </c>
      <c r="E3" s="41" t="n">
        <v>51090</v>
      </c>
      <c r="F3" s="41" t="n">
        <v>0</v>
      </c>
      <c r="G3" s="41" t="n">
        <v>0</v>
      </c>
      <c r="H3" s="42" t="n">
        <v>111819</v>
      </c>
      <c r="I3" s="42" t="n">
        <v>90520</v>
      </c>
      <c r="J3" s="41" t="n">
        <v>55944</v>
      </c>
      <c r="K3" s="41" t="n">
        <v>51321</v>
      </c>
      <c r="L3" s="41" t="n">
        <v>91806</v>
      </c>
      <c r="M3" s="42" t="n">
        <v>248716</v>
      </c>
      <c r="N3" s="43" t="n">
        <v>364754</v>
      </c>
      <c r="O3" s="45" t="n">
        <v>0</v>
      </c>
      <c r="P3" s="45" t="n">
        <v>0</v>
      </c>
      <c r="Q3" s="49" t="n">
        <v>0</v>
      </c>
      <c r="R3" s="45" t="n">
        <v>0</v>
      </c>
      <c r="S3" s="45" t="n">
        <v>0</v>
      </c>
      <c r="T3" s="45" t="n">
        <v>0</v>
      </c>
      <c r="U3" s="45" t="n">
        <v>0</v>
      </c>
      <c r="V3" s="45" t="n">
        <v>0</v>
      </c>
      <c r="W3" s="41" t="n">
        <v>59939</v>
      </c>
      <c r="X3" s="48" t="n">
        <v>58151</v>
      </c>
      <c r="Y3" s="46"/>
      <c r="Z3" s="46"/>
      <c r="AA3" s="46"/>
      <c r="AB3" s="46"/>
      <c r="AC3" s="50"/>
      <c r="AD3" s="46"/>
      <c r="AE3" s="46"/>
      <c r="AF3" s="46"/>
      <c r="AG3" s="46"/>
      <c r="AH3" s="50" t="n">
        <v>96723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7"/>
      <c r="BJ3" s="41" t="n">
        <v>108830</v>
      </c>
      <c r="BK3" s="46" t="n">
        <v>0</v>
      </c>
      <c r="BL3" s="46" t="n">
        <v>0</v>
      </c>
      <c r="BM3" s="41" t="n">
        <v>122108</v>
      </c>
      <c r="BN3" s="46" t="n">
        <v>0</v>
      </c>
      <c r="BO3" s="41" t="n">
        <v>177595</v>
      </c>
      <c r="BP3" s="41" t="n">
        <v>144705</v>
      </c>
      <c r="BQ3" s="48" t="n">
        <v>172459</v>
      </c>
      <c r="BR3" s="48" t="n">
        <v>59778</v>
      </c>
      <c r="BS3" s="41" t="n">
        <v>0</v>
      </c>
      <c r="BT3" s="48" t="n">
        <v>159338</v>
      </c>
      <c r="BU3" s="48" t="n">
        <v>194881</v>
      </c>
      <c r="BV3" s="45" t="n">
        <v>108434</v>
      </c>
      <c r="BW3" s="45" t="n">
        <v>119064</v>
      </c>
      <c r="BX3" s="45"/>
      <c r="BY3" s="47" t="n">
        <v>230966</v>
      </c>
      <c r="BZ3" s="45" t="n">
        <v>362007</v>
      </c>
      <c r="CA3" s="45"/>
      <c r="CB3" s="45"/>
      <c r="CC3" s="45"/>
      <c r="CD3" s="45"/>
      <c r="CE3" s="46"/>
      <c r="CF3" s="45"/>
      <c r="CG3" s="45"/>
      <c r="CH3" s="45"/>
      <c r="CI3" s="45"/>
      <c r="CJ3" s="47"/>
    </row>
    <row r="4" s="26" customFormat="true" ht="16" hidden="false" customHeight="false" outlineLevel="0" collapsed="false">
      <c r="A4" s="32" t="s">
        <v>163</v>
      </c>
      <c r="B4" s="26" t="s">
        <v>152</v>
      </c>
      <c r="C4" s="33" t="s">
        <v>164</v>
      </c>
      <c r="D4" s="51" t="n">
        <v>43</v>
      </c>
      <c r="E4" s="41" t="n">
        <v>76990</v>
      </c>
      <c r="F4" s="46" t="n">
        <v>0</v>
      </c>
      <c r="G4" s="46" t="n">
        <v>0</v>
      </c>
      <c r="H4" s="46" t="n">
        <v>0</v>
      </c>
      <c r="I4" s="46" t="n">
        <v>0</v>
      </c>
      <c r="J4" s="46" t="n">
        <v>0</v>
      </c>
      <c r="K4" s="46" t="n">
        <v>0</v>
      </c>
      <c r="L4" s="46" t="n">
        <v>0</v>
      </c>
      <c r="M4" s="46" t="n">
        <v>0</v>
      </c>
      <c r="N4" s="52" t="n">
        <v>0</v>
      </c>
      <c r="O4" s="46"/>
      <c r="P4" s="46"/>
      <c r="Q4" s="52"/>
      <c r="R4" s="46"/>
      <c r="S4" s="46"/>
      <c r="T4" s="46"/>
      <c r="U4" s="46"/>
      <c r="V4" s="46"/>
      <c r="W4" s="46"/>
      <c r="X4" s="46"/>
      <c r="Y4" s="46" t="n">
        <v>0</v>
      </c>
      <c r="Z4" s="46" t="n">
        <v>0</v>
      </c>
      <c r="AA4" s="41" t="n">
        <v>88915</v>
      </c>
      <c r="AB4" s="41" t="n">
        <v>91503</v>
      </c>
      <c r="AC4" s="53" t="n">
        <v>97916</v>
      </c>
      <c r="AD4" s="46" t="n">
        <v>0</v>
      </c>
      <c r="AE4" s="46" t="n">
        <v>0</v>
      </c>
      <c r="AF4" s="46" t="n">
        <v>0</v>
      </c>
      <c r="AG4" s="46" t="n">
        <v>0</v>
      </c>
      <c r="AH4" s="53" t="n">
        <v>245699</v>
      </c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54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8" t="n">
        <v>61838</v>
      </c>
      <c r="BU4" s="54"/>
      <c r="BV4" s="46"/>
      <c r="BW4" s="46"/>
      <c r="BX4" s="46"/>
      <c r="BY4" s="54"/>
      <c r="BZ4" s="54"/>
      <c r="CA4" s="46"/>
      <c r="CB4" s="46"/>
      <c r="CC4" s="46"/>
      <c r="CD4" s="46"/>
      <c r="CE4" s="46"/>
      <c r="CF4" s="46"/>
      <c r="CG4" s="46"/>
      <c r="CH4" s="46"/>
      <c r="CI4" s="46"/>
      <c r="CJ4" s="54"/>
    </row>
    <row r="5" customFormat="false" ht="16" hidden="false" customHeight="false" outlineLevel="0" collapsed="false">
      <c r="A5" s="55" t="s">
        <v>180</v>
      </c>
      <c r="B5" s="0" t="s">
        <v>152</v>
      </c>
      <c r="C5" s="33" t="s">
        <v>181</v>
      </c>
      <c r="D5" s="51" t="n">
        <v>60</v>
      </c>
      <c r="E5" s="41" t="n">
        <v>4007188</v>
      </c>
      <c r="F5" s="41" t="n">
        <v>1691000</v>
      </c>
      <c r="G5" s="41" t="n">
        <v>2140149</v>
      </c>
      <c r="H5" s="42" t="n">
        <v>4678421</v>
      </c>
      <c r="I5" s="42" t="n">
        <v>3219328</v>
      </c>
      <c r="J5" s="41" t="n">
        <v>1719248</v>
      </c>
      <c r="K5" s="41" t="n">
        <v>1800911</v>
      </c>
      <c r="L5" s="41" t="n">
        <v>2082410</v>
      </c>
      <c r="M5" s="42" t="n">
        <v>5123035</v>
      </c>
      <c r="N5" s="43" t="n">
        <v>5887513</v>
      </c>
      <c r="O5" s="41" t="n">
        <v>2634320</v>
      </c>
      <c r="P5" s="41" t="n">
        <v>1868166</v>
      </c>
      <c r="Q5" s="44" t="n">
        <v>2294617</v>
      </c>
      <c r="R5" s="41" t="n">
        <v>3609299</v>
      </c>
      <c r="S5" s="41" t="n">
        <v>1607769</v>
      </c>
      <c r="T5" s="41" t="n">
        <v>2005000</v>
      </c>
      <c r="U5" s="41" t="n">
        <v>1935396</v>
      </c>
      <c r="V5" s="41" t="n">
        <v>1464647</v>
      </c>
      <c r="W5" s="41" t="n">
        <v>1916645</v>
      </c>
      <c r="X5" s="41" t="n">
        <v>1770194</v>
      </c>
      <c r="Y5" s="41" t="n">
        <v>1351452</v>
      </c>
      <c r="Z5" s="41" t="n">
        <v>1194878</v>
      </c>
      <c r="AA5" s="41" t="n">
        <v>2197007</v>
      </c>
      <c r="AB5" s="41" t="n">
        <v>1680536</v>
      </c>
      <c r="AC5" s="42" t="n">
        <v>2095493</v>
      </c>
      <c r="AD5" s="48" t="n">
        <v>2072718</v>
      </c>
      <c r="AE5" s="48" t="n">
        <v>1410480</v>
      </c>
      <c r="AF5" s="48" t="n">
        <v>2007991</v>
      </c>
      <c r="AG5" s="48" t="n">
        <v>1746404</v>
      </c>
      <c r="AH5" s="42" t="n">
        <v>2891556</v>
      </c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7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6"/>
      <c r="BU5" s="46"/>
      <c r="BV5" s="45"/>
      <c r="BW5" s="45"/>
      <c r="BX5" s="45"/>
      <c r="BY5" s="46"/>
      <c r="BZ5" s="46"/>
      <c r="CA5" s="45"/>
      <c r="CB5" s="45"/>
      <c r="CC5" s="45"/>
      <c r="CD5" s="45"/>
      <c r="CE5" s="45"/>
      <c r="CF5" s="45"/>
      <c r="CG5" s="45"/>
      <c r="CH5" s="45"/>
      <c r="CI5" s="45"/>
      <c r="CJ5" s="47"/>
    </row>
    <row r="8" customFormat="false" ht="16" hidden="false" customHeight="false" outlineLevel="0" collapsed="false">
      <c r="E8" s="0" t="n">
        <f aca="false">AVERAGE(E2:I2)</f>
        <v>6086924.4</v>
      </c>
      <c r="F8" s="0" t="n">
        <f aca="false">AVERAGE(J2:N2)</f>
        <v>9258929</v>
      </c>
      <c r="G8" s="0" t="n">
        <f aca="false">AVERAGE(O2:S2)</f>
        <v>2039302</v>
      </c>
      <c r="H8" s="0" t="n">
        <f aca="false">AVERAGE(T2:X2)</f>
        <v>1289383.8</v>
      </c>
      <c r="I8" s="0" t="n">
        <f aca="false">AVERAGE(Y2:AC2)</f>
        <v>709693</v>
      </c>
      <c r="J8" s="0" t="n">
        <f aca="false">AVERAGE(AD2:AH2)</f>
        <v>836776.6</v>
      </c>
    </row>
    <row r="9" customFormat="false" ht="16" hidden="false" customHeight="false" outlineLevel="0" collapsed="false">
      <c r="E9" s="0" t="n">
        <f aca="false">AVERAGE(E3:I3)</f>
        <v>50685.8</v>
      </c>
      <c r="F9" s="0" t="n">
        <f aca="false">AVERAGE(J3:N3)</f>
        <v>162508.2</v>
      </c>
      <c r="G9" s="0" t="n">
        <f aca="false">AVERAGE(O3:S3)</f>
        <v>0</v>
      </c>
      <c r="H9" s="0" t="n">
        <f aca="false">AVERAGE(T3:X3)</f>
        <v>23618</v>
      </c>
      <c r="I9" s="0" t="n">
        <v>0</v>
      </c>
      <c r="J9" s="0" t="n">
        <f aca="false">AVERAGE(AD3:AH3)</f>
        <v>96723</v>
      </c>
    </row>
    <row r="10" customFormat="false" ht="16" hidden="false" customHeight="false" outlineLevel="0" collapsed="false">
      <c r="E10" s="0" t="n">
        <f aca="false">AVERAGE(E4:I4)</f>
        <v>15398</v>
      </c>
      <c r="F10" s="0" t="n">
        <f aca="false">AVERAGE(J4:N4)</f>
        <v>0</v>
      </c>
      <c r="G10" s="0" t="n">
        <v>0</v>
      </c>
      <c r="H10" s="0" t="n">
        <v>0</v>
      </c>
      <c r="I10" s="0" t="n">
        <f aca="false">AVERAGE(Y4:AC4)</f>
        <v>55666.8</v>
      </c>
      <c r="J10" s="0" t="n">
        <f aca="false">AVERAGE(AD4:AH4)</f>
        <v>49139.8</v>
      </c>
    </row>
    <row r="11" customFormat="false" ht="16" hidden="false" customHeight="false" outlineLevel="0" collapsed="false">
      <c r="E11" s="0" t="n">
        <f aca="false">AVERAGE(E5:I5)</f>
        <v>3147217.2</v>
      </c>
      <c r="F11" s="0" t="n">
        <f aca="false">AVERAGE(J5:N5)</f>
        <v>3322623.4</v>
      </c>
      <c r="G11" s="0" t="n">
        <f aca="false">AVERAGE(O5:S5)</f>
        <v>2402834.2</v>
      </c>
      <c r="H11" s="0" t="n">
        <f aca="false">AVERAGE(T5:X5)</f>
        <v>1818376.4</v>
      </c>
      <c r="I11" s="0" t="n">
        <f aca="false">AVERAGE(Y5:AC5)</f>
        <v>1703873.2</v>
      </c>
      <c r="J11" s="0" t="n">
        <f aca="false">AVERAGE(AD5:AH5)</f>
        <v>2025829.8</v>
      </c>
    </row>
    <row r="15" customFormat="false" ht="16" hidden="false" customHeight="false" outlineLevel="0" collapsed="false">
      <c r="H15" s="0" t="n">
        <f aca="false">_xlfn.T.TEST(E8:E11,I8:I11,1,1)</f>
        <v>0.135586766021218</v>
      </c>
      <c r="I15" s="0" t="n">
        <f aca="false">_xlfn.T.TEST(F8:F11,J8:J11,1,1)</f>
        <v>0.157230551740054</v>
      </c>
    </row>
    <row r="16" customFormat="false" ht="16" hidden="false" customHeight="false" outlineLevel="0" collapsed="false">
      <c r="H16" s="0" t="n">
        <f aca="false">_xlfn.T.TEST(F8:F11,H8:H11,1,3)</f>
        <v>0.175413382462642</v>
      </c>
      <c r="I16" s="0" t="n">
        <f aca="false">_xlfn.T.TEST(G8:G11,I8:I11,1,3)</f>
        <v>0.271891372697356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R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A1" s="0" t="s">
        <v>222</v>
      </c>
      <c r="B1" s="0" t="s">
        <v>223</v>
      </c>
      <c r="C1" s="0" t="s">
        <v>224</v>
      </c>
      <c r="D1" s="32" t="s">
        <v>87</v>
      </c>
      <c r="E1" s="32" t="s">
        <v>90</v>
      </c>
      <c r="F1" s="32" t="s">
        <v>93</v>
      </c>
      <c r="G1" s="32" t="s">
        <v>96</v>
      </c>
      <c r="H1" s="32" t="s">
        <v>99</v>
      </c>
      <c r="I1" s="32" t="s">
        <v>101</v>
      </c>
      <c r="J1" s="32" t="s">
        <v>103</v>
      </c>
      <c r="K1" s="32" t="s">
        <v>105</v>
      </c>
      <c r="L1" s="56" t="s">
        <v>106</v>
      </c>
      <c r="M1" s="32" t="s">
        <v>108</v>
      </c>
      <c r="N1" s="32" t="s">
        <v>110</v>
      </c>
      <c r="O1" s="32" t="s">
        <v>112</v>
      </c>
      <c r="P1" s="32" t="s">
        <v>114</v>
      </c>
      <c r="Q1" s="32" t="s">
        <v>116</v>
      </c>
      <c r="R1" s="32" t="s">
        <v>118</v>
      </c>
      <c r="S1" s="32" t="s">
        <v>121</v>
      </c>
      <c r="T1" s="32" t="s">
        <v>123</v>
      </c>
      <c r="U1" s="32" t="s">
        <v>125</v>
      </c>
      <c r="V1" s="32" t="s">
        <v>127</v>
      </c>
      <c r="W1" s="32" t="s">
        <v>129</v>
      </c>
      <c r="X1" s="32" t="s">
        <v>131</v>
      </c>
      <c r="Y1" s="32" t="s">
        <v>132</v>
      </c>
      <c r="Z1" s="32" t="s">
        <v>134</v>
      </c>
      <c r="AA1" s="32" t="s">
        <v>135</v>
      </c>
      <c r="AB1" s="32" t="s">
        <v>137</v>
      </c>
      <c r="AC1" s="32" t="s">
        <v>138</v>
      </c>
      <c r="AD1" s="32" t="s">
        <v>139</v>
      </c>
      <c r="AE1" s="32" t="s">
        <v>141</v>
      </c>
      <c r="AF1" s="32" t="s">
        <v>143</v>
      </c>
      <c r="AG1" s="32" t="s">
        <v>145</v>
      </c>
      <c r="AH1" s="32" t="s">
        <v>147</v>
      </c>
      <c r="AI1" s="32" t="s">
        <v>149</v>
      </c>
      <c r="AJ1" s="32" t="s">
        <v>150</v>
      </c>
      <c r="AK1" s="32" t="s">
        <v>151</v>
      </c>
      <c r="AL1" s="32" t="s">
        <v>154</v>
      </c>
      <c r="AM1" s="32" t="s">
        <v>156</v>
      </c>
      <c r="AN1" s="32" t="s">
        <v>158</v>
      </c>
      <c r="AO1" s="32" t="s">
        <v>160</v>
      </c>
      <c r="AP1" s="32" t="s">
        <v>161</v>
      </c>
      <c r="AQ1" s="55" t="s">
        <v>163</v>
      </c>
      <c r="AR1" s="0" t="s">
        <v>165</v>
      </c>
      <c r="AS1" s="55" t="s">
        <v>167</v>
      </c>
      <c r="AT1" s="55" t="s">
        <v>169</v>
      </c>
      <c r="AU1" s="55" t="s">
        <v>171</v>
      </c>
      <c r="AV1" s="55" t="s">
        <v>174</v>
      </c>
      <c r="AW1" s="55" t="s">
        <v>176</v>
      </c>
      <c r="AX1" s="55" t="s">
        <v>178</v>
      </c>
      <c r="AY1" s="55" t="s">
        <v>180</v>
      </c>
      <c r="AZ1" s="55" t="s">
        <v>182</v>
      </c>
      <c r="BA1" s="55" t="s">
        <v>184</v>
      </c>
      <c r="BB1" s="55" t="s">
        <v>186</v>
      </c>
      <c r="BC1" s="55" t="s">
        <v>188</v>
      </c>
      <c r="BD1" s="55" t="s">
        <v>190</v>
      </c>
      <c r="BE1" s="55" t="s">
        <v>191</v>
      </c>
      <c r="BF1" s="55" t="s">
        <v>193</v>
      </c>
      <c r="BG1" s="55" t="s">
        <v>195</v>
      </c>
      <c r="BH1" s="55" t="s">
        <v>197</v>
      </c>
      <c r="BI1" s="55" t="s">
        <v>200</v>
      </c>
      <c r="BJ1" s="55" t="s">
        <v>202</v>
      </c>
      <c r="BK1" s="55" t="s">
        <v>204</v>
      </c>
      <c r="BL1" s="55" t="s">
        <v>206</v>
      </c>
      <c r="BM1" s="55" t="s">
        <v>208</v>
      </c>
      <c r="BN1" s="55" t="s">
        <v>210</v>
      </c>
      <c r="BO1" s="55" t="s">
        <v>212</v>
      </c>
      <c r="BP1" s="55" t="s">
        <v>214</v>
      </c>
      <c r="BQ1" s="55" t="s">
        <v>216</v>
      </c>
      <c r="BR1" s="55" t="s">
        <v>218</v>
      </c>
    </row>
    <row r="2" customFormat="false" ht="16" hidden="false" customHeight="false" outlineLevel="0" collapsed="false">
      <c r="A2" s="0" t="s">
        <v>225</v>
      </c>
      <c r="B2" s="0" t="s">
        <v>226</v>
      </c>
      <c r="C2" s="32" t="s">
        <v>3</v>
      </c>
      <c r="D2" s="17" t="n">
        <v>465374</v>
      </c>
      <c r="E2" s="11" t="n">
        <v>1027715</v>
      </c>
      <c r="F2" s="9"/>
      <c r="G2" s="11" t="n">
        <v>1289650</v>
      </c>
      <c r="H2" s="11" t="n">
        <v>800581</v>
      </c>
      <c r="I2" s="11" t="n">
        <v>324424</v>
      </c>
      <c r="J2" s="11" t="n">
        <v>73015</v>
      </c>
      <c r="K2" s="8"/>
      <c r="L2" s="8"/>
      <c r="M2" s="11" t="n">
        <v>0</v>
      </c>
      <c r="N2" s="9"/>
      <c r="O2" s="11" t="n">
        <v>82772</v>
      </c>
      <c r="P2" s="19" t="n">
        <v>1019655</v>
      </c>
      <c r="Q2" s="11" t="n">
        <v>0</v>
      </c>
      <c r="R2" s="9"/>
      <c r="S2" s="11" t="n">
        <v>139019</v>
      </c>
      <c r="T2" s="11" t="n">
        <v>0</v>
      </c>
      <c r="U2" s="8" t="n">
        <v>0</v>
      </c>
      <c r="V2" s="11" t="n">
        <v>111465</v>
      </c>
      <c r="W2" s="8"/>
      <c r="X2" s="9"/>
      <c r="Y2" s="11" t="n">
        <v>56603</v>
      </c>
      <c r="Z2" s="8"/>
      <c r="AA2" s="11" t="n">
        <v>3097686</v>
      </c>
      <c r="AB2" s="8"/>
      <c r="AC2" s="8"/>
      <c r="AD2" s="11" t="n">
        <v>334841</v>
      </c>
      <c r="AE2" s="8"/>
      <c r="AF2" s="11" t="n">
        <v>375792</v>
      </c>
      <c r="AG2" s="8"/>
      <c r="AH2" s="8"/>
      <c r="AI2" s="8"/>
      <c r="AJ2" s="8"/>
      <c r="AK2" s="11" t="n">
        <v>4016234</v>
      </c>
      <c r="AL2" s="8"/>
      <c r="AM2" s="8"/>
      <c r="AN2" s="8"/>
      <c r="AO2" s="8"/>
      <c r="AP2" s="11" t="n">
        <v>51090</v>
      </c>
      <c r="AQ2" s="11" t="n">
        <v>76990</v>
      </c>
      <c r="AR2" s="8"/>
      <c r="AS2" s="8"/>
      <c r="AT2" s="8"/>
      <c r="AU2" s="11" t="n">
        <v>0</v>
      </c>
      <c r="AV2" s="8"/>
      <c r="AW2" s="8"/>
      <c r="AX2" s="8"/>
      <c r="AY2" s="11" t="n">
        <v>4007188</v>
      </c>
      <c r="AZ2" s="8"/>
      <c r="BA2" s="8"/>
      <c r="BB2" s="8"/>
      <c r="BC2" s="8"/>
      <c r="BD2" s="11" t="n">
        <v>0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customFormat="false" ht="16" hidden="false" customHeight="false" outlineLevel="0" collapsed="false">
      <c r="A3" s="0" t="s">
        <v>225</v>
      </c>
      <c r="B3" s="0" t="s">
        <v>226</v>
      </c>
      <c r="C3" s="32" t="s">
        <v>4</v>
      </c>
      <c r="D3" s="11" t="n">
        <v>193151</v>
      </c>
      <c r="E3" s="11" t="n">
        <v>1050974</v>
      </c>
      <c r="F3" s="9"/>
      <c r="G3" s="11" t="n">
        <v>504113</v>
      </c>
      <c r="H3" s="11" t="n">
        <v>294680</v>
      </c>
      <c r="I3" s="11" t="n">
        <v>189630</v>
      </c>
      <c r="J3" s="8" t="n">
        <v>0</v>
      </c>
      <c r="K3" s="8"/>
      <c r="L3" s="8"/>
      <c r="M3" s="11" t="n">
        <v>0</v>
      </c>
      <c r="N3" s="9"/>
      <c r="O3" s="8" t="n">
        <v>0</v>
      </c>
      <c r="P3" s="19" t="n">
        <v>245397</v>
      </c>
      <c r="Q3" s="11" t="n">
        <v>0</v>
      </c>
      <c r="R3" s="9"/>
      <c r="S3" s="11" t="n">
        <v>219733</v>
      </c>
      <c r="T3" s="11" t="n">
        <v>0</v>
      </c>
      <c r="U3" s="11" t="n">
        <v>56594</v>
      </c>
      <c r="V3" s="8" t="n">
        <v>0</v>
      </c>
      <c r="W3" s="8"/>
      <c r="X3" s="9"/>
      <c r="Y3" s="8" t="n">
        <v>0</v>
      </c>
      <c r="Z3" s="8"/>
      <c r="AA3" s="11" t="n">
        <v>2130908</v>
      </c>
      <c r="AB3" s="8"/>
      <c r="AC3" s="8"/>
      <c r="AD3" s="11" t="n">
        <v>153294</v>
      </c>
      <c r="AE3" s="8"/>
      <c r="AF3" s="11" t="n">
        <v>102975</v>
      </c>
      <c r="AG3" s="8"/>
      <c r="AH3" s="8"/>
      <c r="AI3" s="8"/>
      <c r="AJ3" s="8"/>
      <c r="AK3" s="11" t="n">
        <v>1565576</v>
      </c>
      <c r="AL3" s="8"/>
      <c r="AM3" s="8"/>
      <c r="AN3" s="8"/>
      <c r="AO3" s="8"/>
      <c r="AP3" s="11" t="n">
        <v>0</v>
      </c>
      <c r="AQ3" s="22" t="n">
        <v>0</v>
      </c>
      <c r="AR3" s="8"/>
      <c r="AS3" s="8"/>
      <c r="AT3" s="8"/>
      <c r="AU3" s="11" t="n">
        <v>0</v>
      </c>
      <c r="AV3" s="8"/>
      <c r="AW3" s="8"/>
      <c r="AX3" s="8"/>
      <c r="AY3" s="11" t="n">
        <v>1691000</v>
      </c>
      <c r="AZ3" s="8"/>
      <c r="BA3" s="8"/>
      <c r="BB3" s="8"/>
      <c r="BC3" s="8"/>
      <c r="BD3" s="11" t="n">
        <v>0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</row>
    <row r="4" customFormat="false" ht="16" hidden="false" customHeight="false" outlineLevel="0" collapsed="false">
      <c r="A4" s="0" t="s">
        <v>225</v>
      </c>
      <c r="B4" s="0" t="s">
        <v>226</v>
      </c>
      <c r="C4" s="32" t="s">
        <v>5</v>
      </c>
      <c r="D4" s="17" t="n">
        <v>403286</v>
      </c>
      <c r="E4" s="11" t="n">
        <v>1850391</v>
      </c>
      <c r="F4" s="9"/>
      <c r="G4" s="11" t="n">
        <v>1169501</v>
      </c>
      <c r="H4" s="11" t="n">
        <v>15</v>
      </c>
      <c r="I4" s="11" t="n">
        <v>228163</v>
      </c>
      <c r="J4" s="11" t="n">
        <v>73558</v>
      </c>
      <c r="K4" s="8"/>
      <c r="L4" s="8"/>
      <c r="M4" s="11" t="n">
        <v>0</v>
      </c>
      <c r="N4" s="9"/>
      <c r="O4" s="11" t="n">
        <v>0</v>
      </c>
      <c r="P4" s="19" t="n">
        <v>494407</v>
      </c>
      <c r="Q4" s="11" t="n">
        <v>0</v>
      </c>
      <c r="R4" s="9"/>
      <c r="S4" s="11" t="n">
        <v>196279</v>
      </c>
      <c r="T4" s="11" t="n">
        <v>0</v>
      </c>
      <c r="U4" s="11" t="n">
        <v>124321</v>
      </c>
      <c r="V4" s="8" t="n">
        <v>0</v>
      </c>
      <c r="W4" s="8"/>
      <c r="X4" s="9"/>
      <c r="Y4" s="11" t="n">
        <v>85741</v>
      </c>
      <c r="Z4" s="8"/>
      <c r="AA4" s="11" t="n">
        <v>2769590</v>
      </c>
      <c r="AB4" s="8"/>
      <c r="AC4" s="8"/>
      <c r="AD4" s="11" t="n">
        <v>341899</v>
      </c>
      <c r="AE4" s="8"/>
      <c r="AF4" s="11" t="n">
        <v>173956</v>
      </c>
      <c r="AG4" s="8"/>
      <c r="AH4" s="8"/>
      <c r="AI4" s="8"/>
      <c r="AJ4" s="8"/>
      <c r="AK4" s="11" t="n">
        <v>1952847</v>
      </c>
      <c r="AL4" s="8"/>
      <c r="AM4" s="8"/>
      <c r="AN4" s="8"/>
      <c r="AO4" s="8"/>
      <c r="AP4" s="11" t="n">
        <v>0</v>
      </c>
      <c r="AQ4" s="22" t="n">
        <v>0</v>
      </c>
      <c r="AR4" s="8"/>
      <c r="AS4" s="8"/>
      <c r="AT4" s="8"/>
      <c r="AU4" s="11" t="n">
        <v>0</v>
      </c>
      <c r="AV4" s="8"/>
      <c r="AW4" s="8"/>
      <c r="AX4" s="8"/>
      <c r="AY4" s="11" t="n">
        <v>2140149</v>
      </c>
      <c r="AZ4" s="8"/>
      <c r="BA4" s="8"/>
      <c r="BB4" s="8"/>
      <c r="BC4" s="8"/>
      <c r="BD4" s="11" t="n">
        <v>0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 customFormat="false" ht="16" hidden="false" customHeight="false" outlineLevel="0" collapsed="false">
      <c r="A5" s="0" t="s">
        <v>225</v>
      </c>
      <c r="B5" s="0" t="s">
        <v>226</v>
      </c>
      <c r="C5" s="32" t="s">
        <v>6</v>
      </c>
      <c r="D5" s="18" t="n">
        <v>129833</v>
      </c>
      <c r="E5" s="18" t="n">
        <v>5140770</v>
      </c>
      <c r="F5" s="9"/>
      <c r="G5" s="18" t="n">
        <v>1926072</v>
      </c>
      <c r="H5" s="18" t="n">
        <v>124282</v>
      </c>
      <c r="I5" s="8" t="n">
        <v>0</v>
      </c>
      <c r="J5" s="18" t="n">
        <v>188367</v>
      </c>
      <c r="K5" s="18"/>
      <c r="L5" s="18"/>
      <c r="M5" s="11" t="n">
        <v>0</v>
      </c>
      <c r="N5" s="9"/>
      <c r="O5" s="8" t="n">
        <v>0</v>
      </c>
      <c r="P5" s="19" t="n">
        <v>2198502</v>
      </c>
      <c r="Q5" s="11" t="n">
        <v>0</v>
      </c>
      <c r="R5" s="9"/>
      <c r="S5" s="18" t="n">
        <v>375976</v>
      </c>
      <c r="T5" s="18" t="n">
        <v>197683</v>
      </c>
      <c r="U5" s="18" t="n">
        <v>53549</v>
      </c>
      <c r="V5" s="11" t="n">
        <v>0</v>
      </c>
      <c r="W5" s="23"/>
      <c r="X5" s="9"/>
      <c r="Y5" s="11" t="n">
        <v>0</v>
      </c>
      <c r="Z5" s="23"/>
      <c r="AA5" s="18" t="n">
        <v>5101478</v>
      </c>
      <c r="AB5" s="8"/>
      <c r="AC5" s="8"/>
      <c r="AD5" s="18" t="n">
        <v>86222</v>
      </c>
      <c r="AE5" s="8"/>
      <c r="AF5" s="18" t="n">
        <v>381264</v>
      </c>
      <c r="AG5" s="8"/>
      <c r="AH5" s="8"/>
      <c r="AI5" s="8"/>
      <c r="AJ5" s="8"/>
      <c r="AK5" s="18" t="n">
        <v>11875584</v>
      </c>
      <c r="AL5" s="8"/>
      <c r="AM5" s="8"/>
      <c r="AN5" s="8"/>
      <c r="AO5" s="8"/>
      <c r="AP5" s="18" t="n">
        <v>111819</v>
      </c>
      <c r="AQ5" s="11" t="n">
        <v>0</v>
      </c>
      <c r="AR5" s="8"/>
      <c r="AS5" s="8"/>
      <c r="AT5" s="8"/>
      <c r="AU5" s="11" t="n">
        <v>0</v>
      </c>
      <c r="AV5" s="8"/>
      <c r="AW5" s="8"/>
      <c r="AX5" s="8"/>
      <c r="AY5" s="18" t="n">
        <v>4678421</v>
      </c>
      <c r="AZ5" s="8"/>
      <c r="BA5" s="8"/>
      <c r="BB5" s="8"/>
      <c r="BC5" s="8"/>
      <c r="BD5" s="11" t="n">
        <v>0</v>
      </c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</row>
    <row r="6" customFormat="false" ht="16" hidden="false" customHeight="false" outlineLevel="0" collapsed="false">
      <c r="A6" s="0" t="s">
        <v>225</v>
      </c>
      <c r="B6" s="0" t="s">
        <v>226</v>
      </c>
      <c r="C6" s="32" t="s">
        <v>7</v>
      </c>
      <c r="D6" s="18" t="n">
        <v>117105</v>
      </c>
      <c r="E6" s="18" t="n">
        <v>3422557</v>
      </c>
      <c r="F6" s="9"/>
      <c r="G6" s="18" t="n">
        <v>246751</v>
      </c>
      <c r="H6" s="11" t="n">
        <v>0</v>
      </c>
      <c r="I6" s="11" t="n">
        <v>0</v>
      </c>
      <c r="J6" s="11" t="n">
        <v>0</v>
      </c>
      <c r="K6" s="21"/>
      <c r="L6" s="18"/>
      <c r="M6" s="11" t="n">
        <v>0</v>
      </c>
      <c r="N6" s="9"/>
      <c r="O6" s="11" t="n">
        <v>0</v>
      </c>
      <c r="P6" s="19" t="n">
        <v>960937</v>
      </c>
      <c r="Q6" s="11" t="n">
        <v>0</v>
      </c>
      <c r="R6" s="9"/>
      <c r="S6" s="18" t="n">
        <v>93132</v>
      </c>
      <c r="T6" s="18" t="n">
        <v>66816</v>
      </c>
      <c r="U6" s="11" t="n">
        <v>0</v>
      </c>
      <c r="V6" s="11" t="n">
        <v>0</v>
      </c>
      <c r="W6" s="23"/>
      <c r="X6" s="9"/>
      <c r="Y6" s="11" t="n">
        <v>0</v>
      </c>
      <c r="Z6" s="23"/>
      <c r="AA6" s="18" t="n">
        <v>2349861</v>
      </c>
      <c r="AB6" s="8"/>
      <c r="AC6" s="8"/>
      <c r="AD6" s="11" t="n">
        <v>0</v>
      </c>
      <c r="AE6" s="8"/>
      <c r="AF6" s="18" t="n">
        <v>233731</v>
      </c>
      <c r="AG6" s="8"/>
      <c r="AH6" s="8"/>
      <c r="AI6" s="8"/>
      <c r="AJ6" s="8"/>
      <c r="AK6" s="18" t="n">
        <v>11024381</v>
      </c>
      <c r="AL6" s="8"/>
      <c r="AM6" s="8"/>
      <c r="AN6" s="8"/>
      <c r="AO6" s="8"/>
      <c r="AP6" s="18" t="n">
        <v>90520</v>
      </c>
      <c r="AQ6" s="11" t="n">
        <v>0</v>
      </c>
      <c r="AR6" s="8"/>
      <c r="AS6" s="8"/>
      <c r="AT6" s="8"/>
      <c r="AU6" s="11" t="n">
        <v>0</v>
      </c>
      <c r="AV6" s="8"/>
      <c r="AW6" s="8"/>
      <c r="AX6" s="8"/>
      <c r="AY6" s="18" t="n">
        <v>3219328</v>
      </c>
      <c r="AZ6" s="8"/>
      <c r="BA6" s="8"/>
      <c r="BB6" s="8"/>
      <c r="BC6" s="8"/>
      <c r="BD6" s="11" t="n">
        <v>0</v>
      </c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</row>
    <row r="7" customFormat="false" ht="16" hidden="false" customHeight="false" outlineLevel="0" collapsed="false">
      <c r="A7" s="0" t="s">
        <v>225</v>
      </c>
      <c r="B7" s="0" t="s">
        <v>227</v>
      </c>
      <c r="C7" s="32" t="s">
        <v>8</v>
      </c>
      <c r="D7" s="11" t="n">
        <v>316764</v>
      </c>
      <c r="E7" s="11" t="n">
        <v>914667</v>
      </c>
      <c r="F7" s="9"/>
      <c r="G7" s="11" t="n">
        <v>560337</v>
      </c>
      <c r="H7" s="11" t="n">
        <v>456376</v>
      </c>
      <c r="I7" s="11" t="n">
        <v>167165</v>
      </c>
      <c r="J7" s="11" t="n">
        <v>90157</v>
      </c>
      <c r="K7" s="8"/>
      <c r="L7" s="8"/>
      <c r="M7" s="11" t="n">
        <v>0</v>
      </c>
      <c r="N7" s="9"/>
      <c r="O7" s="11" t="n">
        <v>83504</v>
      </c>
      <c r="P7" s="19" t="n">
        <v>548057</v>
      </c>
      <c r="Q7" s="11" t="n">
        <v>0</v>
      </c>
      <c r="R7" s="9"/>
      <c r="S7" s="11" t="n">
        <v>179831</v>
      </c>
      <c r="T7" s="11" t="n">
        <v>0</v>
      </c>
      <c r="U7" s="8" t="n">
        <v>0</v>
      </c>
      <c r="V7" s="8" t="n">
        <v>0</v>
      </c>
      <c r="W7" s="8"/>
      <c r="X7" s="9"/>
      <c r="Y7" s="8" t="n">
        <v>0</v>
      </c>
      <c r="Z7" s="8"/>
      <c r="AA7" s="11" t="n">
        <v>2161779</v>
      </c>
      <c r="AB7" s="8"/>
      <c r="AC7" s="8"/>
      <c r="AD7" s="11" t="n">
        <v>145857</v>
      </c>
      <c r="AE7" s="8"/>
      <c r="AF7" s="11" t="n">
        <v>125300</v>
      </c>
      <c r="AG7" s="8"/>
      <c r="AH7" s="8"/>
      <c r="AI7" s="8"/>
      <c r="AJ7" s="8"/>
      <c r="AK7" s="11" t="n">
        <v>2608354</v>
      </c>
      <c r="AL7" s="8"/>
      <c r="AM7" s="8"/>
      <c r="AN7" s="8"/>
      <c r="AO7" s="8"/>
      <c r="AP7" s="11" t="n">
        <v>55944</v>
      </c>
      <c r="AQ7" s="22" t="n">
        <v>0</v>
      </c>
      <c r="AR7" s="8"/>
      <c r="AS7" s="8"/>
      <c r="AT7" s="8"/>
      <c r="AU7" s="11" t="n">
        <v>0</v>
      </c>
      <c r="AV7" s="8"/>
      <c r="AW7" s="8"/>
      <c r="AX7" s="8"/>
      <c r="AY7" s="11" t="n">
        <v>1719248</v>
      </c>
      <c r="AZ7" s="8"/>
      <c r="BA7" s="8"/>
      <c r="BB7" s="8"/>
      <c r="BC7" s="8"/>
      <c r="BD7" s="11" t="n">
        <v>0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 customFormat="false" ht="16" hidden="false" customHeight="false" outlineLevel="0" collapsed="false">
      <c r="A8" s="0" t="s">
        <v>225</v>
      </c>
      <c r="B8" s="0" t="s">
        <v>227</v>
      </c>
      <c r="C8" s="32" t="s">
        <v>9</v>
      </c>
      <c r="D8" s="11" t="n">
        <v>141636</v>
      </c>
      <c r="E8" s="11" t="n">
        <v>801684</v>
      </c>
      <c r="F8" s="9"/>
      <c r="G8" s="11" t="n">
        <v>497068</v>
      </c>
      <c r="H8" s="11" t="n">
        <v>408709</v>
      </c>
      <c r="I8" s="11" t="n">
        <v>152829</v>
      </c>
      <c r="J8" s="11" t="n">
        <v>139948</v>
      </c>
      <c r="K8" s="8"/>
      <c r="L8" s="8"/>
      <c r="M8" s="11" t="n">
        <v>0</v>
      </c>
      <c r="N8" s="9"/>
      <c r="O8" s="11" t="n">
        <v>51098</v>
      </c>
      <c r="P8" s="19" t="n">
        <v>287712</v>
      </c>
      <c r="Q8" s="11" t="n">
        <v>0</v>
      </c>
      <c r="R8" s="9"/>
      <c r="S8" s="8" t="n">
        <v>84934</v>
      </c>
      <c r="T8" s="11" t="n">
        <v>0</v>
      </c>
      <c r="U8" s="8" t="n">
        <v>0</v>
      </c>
      <c r="V8" s="8" t="n">
        <v>0</v>
      </c>
      <c r="W8" s="8"/>
      <c r="X8" s="9"/>
      <c r="Y8" s="8" t="n">
        <v>0</v>
      </c>
      <c r="Z8" s="8"/>
      <c r="AA8" s="11" t="n">
        <v>2183192</v>
      </c>
      <c r="AB8" s="8"/>
      <c r="AC8" s="8"/>
      <c r="AD8" s="11" t="n">
        <v>151117</v>
      </c>
      <c r="AE8" s="8"/>
      <c r="AF8" s="11" t="n">
        <v>64307</v>
      </c>
      <c r="AG8" s="8"/>
      <c r="AH8" s="8"/>
      <c r="AI8" s="8"/>
      <c r="AJ8" s="8"/>
      <c r="AK8" s="11" t="n">
        <v>2383959</v>
      </c>
      <c r="AL8" s="8"/>
      <c r="AM8" s="8"/>
      <c r="AN8" s="8"/>
      <c r="AO8" s="8"/>
      <c r="AP8" s="11" t="n">
        <v>51321</v>
      </c>
      <c r="AQ8" s="22" t="n">
        <v>0</v>
      </c>
      <c r="AR8" s="8"/>
      <c r="AS8" s="8"/>
      <c r="AT8" s="8"/>
      <c r="AU8" s="11" t="n">
        <v>0</v>
      </c>
      <c r="AV8" s="8"/>
      <c r="AW8" s="8"/>
      <c r="AX8" s="8"/>
      <c r="AY8" s="11" t="n">
        <v>1800911</v>
      </c>
      <c r="AZ8" s="8"/>
      <c r="BA8" s="8"/>
      <c r="BB8" s="8"/>
      <c r="BC8" s="8"/>
      <c r="BD8" s="11" t="n">
        <v>0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 customFormat="false" ht="16" hidden="false" customHeight="false" outlineLevel="0" collapsed="false">
      <c r="A9" s="0" t="s">
        <v>225</v>
      </c>
      <c r="B9" s="0" t="s">
        <v>227</v>
      </c>
      <c r="C9" s="32" t="s">
        <v>10</v>
      </c>
      <c r="D9" s="11" t="n">
        <v>292548</v>
      </c>
      <c r="E9" s="11" t="n">
        <v>1037912</v>
      </c>
      <c r="F9" s="9"/>
      <c r="G9" s="11" t="n">
        <v>1102211</v>
      </c>
      <c r="H9" s="11" t="n">
        <v>710674</v>
      </c>
      <c r="I9" s="11" t="n">
        <v>228457</v>
      </c>
      <c r="J9" s="11" t="n">
        <v>53152</v>
      </c>
      <c r="K9" s="8"/>
      <c r="L9" s="8"/>
      <c r="M9" s="11" t="n">
        <v>0</v>
      </c>
      <c r="N9" s="9"/>
      <c r="O9" s="11" t="n">
        <v>238186</v>
      </c>
      <c r="P9" s="19" t="n">
        <v>909496</v>
      </c>
      <c r="Q9" s="11" t="n">
        <v>0</v>
      </c>
      <c r="R9" s="9"/>
      <c r="S9" s="8" t="n">
        <v>0</v>
      </c>
      <c r="T9" s="11" t="n">
        <v>0</v>
      </c>
      <c r="U9" s="8" t="n">
        <v>0</v>
      </c>
      <c r="V9" s="11" t="n">
        <v>67248</v>
      </c>
      <c r="W9" s="8"/>
      <c r="X9" s="9"/>
      <c r="Y9" s="11" t="n">
        <v>65954</v>
      </c>
      <c r="Z9" s="8"/>
      <c r="AA9" s="11" t="n">
        <v>3366604</v>
      </c>
      <c r="AB9" s="8"/>
      <c r="AC9" s="8"/>
      <c r="AD9" s="11" t="n">
        <v>227917</v>
      </c>
      <c r="AE9" s="8"/>
      <c r="AF9" s="11" t="n">
        <v>182778</v>
      </c>
      <c r="AG9" s="8"/>
      <c r="AH9" s="8"/>
      <c r="AI9" s="8"/>
      <c r="AJ9" s="8"/>
      <c r="AK9" s="11" t="n">
        <v>3143060</v>
      </c>
      <c r="AL9" s="8"/>
      <c r="AM9" s="8"/>
      <c r="AN9" s="8"/>
      <c r="AO9" s="8"/>
      <c r="AP9" s="11" t="n">
        <v>91806</v>
      </c>
      <c r="AQ9" s="22" t="n">
        <v>0</v>
      </c>
      <c r="AR9" s="8"/>
      <c r="AS9" s="8"/>
      <c r="AT9" s="8"/>
      <c r="AU9" s="11" t="n">
        <v>0</v>
      </c>
      <c r="AV9" s="8"/>
      <c r="AW9" s="8"/>
      <c r="AX9" s="8"/>
      <c r="AY9" s="11" t="n">
        <v>2082410</v>
      </c>
      <c r="AZ9" s="8"/>
      <c r="BA9" s="8"/>
      <c r="BB9" s="8"/>
      <c r="BC9" s="8"/>
      <c r="BD9" s="11" t="n">
        <v>0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 customFormat="false" ht="16" hidden="false" customHeight="false" outlineLevel="0" collapsed="false">
      <c r="A10" s="0" t="s">
        <v>225</v>
      </c>
      <c r="B10" s="0" t="s">
        <v>227</v>
      </c>
      <c r="C10" s="32" t="s">
        <v>11</v>
      </c>
      <c r="D10" s="11" t="n">
        <v>0</v>
      </c>
      <c r="E10" s="18" t="n">
        <v>7091491</v>
      </c>
      <c r="F10" s="9"/>
      <c r="G10" s="18" t="n">
        <v>1336035</v>
      </c>
      <c r="H10" s="18" t="n">
        <v>470055</v>
      </c>
      <c r="I10" s="8" t="n">
        <v>0</v>
      </c>
      <c r="J10" s="18" t="n">
        <v>210357</v>
      </c>
      <c r="K10" s="9"/>
      <c r="L10" s="18"/>
      <c r="M10" s="11" t="n">
        <v>0</v>
      </c>
      <c r="N10" s="9"/>
      <c r="O10" s="8" t="n">
        <v>0</v>
      </c>
      <c r="P10" s="18" t="n">
        <v>2062898</v>
      </c>
      <c r="Q10" s="11" t="n">
        <v>0</v>
      </c>
      <c r="R10" s="9"/>
      <c r="S10" s="18" t="n">
        <v>358759</v>
      </c>
      <c r="T10" s="18" t="n">
        <v>155158</v>
      </c>
      <c r="U10" s="11" t="n">
        <v>0</v>
      </c>
      <c r="V10" s="11" t="n">
        <v>0</v>
      </c>
      <c r="W10" s="8"/>
      <c r="X10" s="9"/>
      <c r="Y10" s="11" t="n">
        <v>0</v>
      </c>
      <c r="Z10" s="23"/>
      <c r="AA10" s="18" t="n">
        <v>5448175</v>
      </c>
      <c r="AB10" s="8"/>
      <c r="AC10" s="8"/>
      <c r="AD10" s="18" t="n">
        <v>97760</v>
      </c>
      <c r="AE10" s="8"/>
      <c r="AF10" s="18" t="n">
        <v>619590</v>
      </c>
      <c r="AG10" s="8"/>
      <c r="AH10" s="8"/>
      <c r="AI10" s="8"/>
      <c r="AJ10" s="8"/>
      <c r="AK10" s="18" t="n">
        <v>16982921</v>
      </c>
      <c r="AL10" s="8"/>
      <c r="AM10" s="8"/>
      <c r="AN10" s="8"/>
      <c r="AO10" s="8"/>
      <c r="AP10" s="18" t="n">
        <v>248716</v>
      </c>
      <c r="AQ10" s="11" t="n">
        <v>0</v>
      </c>
      <c r="AR10" s="8"/>
      <c r="AS10" s="8"/>
      <c r="AT10" s="8"/>
      <c r="AU10" s="11" t="n">
        <v>0</v>
      </c>
      <c r="AV10" s="8"/>
      <c r="AW10" s="8"/>
      <c r="AX10" s="8"/>
      <c r="AY10" s="18" t="n">
        <v>5123035</v>
      </c>
      <c r="AZ10" s="8"/>
      <c r="BA10" s="8"/>
      <c r="BB10" s="8"/>
      <c r="BC10" s="8"/>
      <c r="BD10" s="11" t="n">
        <v>0</v>
      </c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</row>
    <row r="11" customFormat="false" ht="16" hidden="false" customHeight="false" outlineLevel="0" collapsed="false">
      <c r="A11" s="0" t="s">
        <v>225</v>
      </c>
      <c r="B11" s="0" t="s">
        <v>227</v>
      </c>
      <c r="C11" s="32" t="s">
        <v>12</v>
      </c>
      <c r="D11" s="18" t="n">
        <v>588447</v>
      </c>
      <c r="E11" s="18" t="n">
        <v>8155560</v>
      </c>
      <c r="F11" s="9"/>
      <c r="G11" s="18" t="n">
        <v>1737916</v>
      </c>
      <c r="H11" s="18" t="n">
        <v>201138</v>
      </c>
      <c r="I11" s="11" t="n">
        <v>0</v>
      </c>
      <c r="J11" s="18" t="n">
        <v>295857</v>
      </c>
      <c r="K11" s="9"/>
      <c r="L11" s="18"/>
      <c r="M11" s="11" t="n">
        <v>0</v>
      </c>
      <c r="N11" s="9"/>
      <c r="O11" s="11" t="n">
        <v>0</v>
      </c>
      <c r="P11" s="18" t="n">
        <v>2011638</v>
      </c>
      <c r="Q11" s="11" t="n">
        <v>0</v>
      </c>
      <c r="R11" s="9"/>
      <c r="S11" s="18" t="n">
        <v>427533</v>
      </c>
      <c r="T11" s="21"/>
      <c r="U11" s="18" t="n">
        <v>54860</v>
      </c>
      <c r="V11" s="11" t="n">
        <v>0</v>
      </c>
      <c r="W11" s="23"/>
      <c r="X11" s="9"/>
      <c r="Y11" s="11" t="n">
        <v>0</v>
      </c>
      <c r="Z11" s="23"/>
      <c r="AA11" s="18" t="n">
        <v>6671788</v>
      </c>
      <c r="AB11" s="8"/>
      <c r="AC11" s="8"/>
      <c r="AD11" s="18" t="n">
        <v>122040</v>
      </c>
      <c r="AE11" s="8"/>
      <c r="AF11" s="18" t="n">
        <v>800563</v>
      </c>
      <c r="AG11" s="8"/>
      <c r="AH11" s="8"/>
      <c r="AI11" s="8"/>
      <c r="AJ11" s="8"/>
      <c r="AK11" s="18" t="n">
        <v>21176351</v>
      </c>
      <c r="AL11" s="8"/>
      <c r="AM11" s="8"/>
      <c r="AN11" s="8"/>
      <c r="AO11" s="8"/>
      <c r="AP11" s="18" t="n">
        <v>364754</v>
      </c>
      <c r="AQ11" s="11" t="n">
        <v>0</v>
      </c>
      <c r="AR11" s="8"/>
      <c r="AS11" s="8"/>
      <c r="AT11" s="8"/>
      <c r="AU11" s="11" t="n">
        <v>0</v>
      </c>
      <c r="AV11" s="8"/>
      <c r="AW11" s="8"/>
      <c r="AX11" s="8"/>
      <c r="AY11" s="18" t="n">
        <v>5887513</v>
      </c>
      <c r="AZ11" s="8"/>
      <c r="BA11" s="8"/>
      <c r="BB11" s="8"/>
      <c r="BC11" s="8"/>
      <c r="BD11" s="11" t="n">
        <v>0</v>
      </c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</row>
    <row r="12" customFormat="false" ht="16" hidden="false" customHeight="false" outlineLevel="0" collapsed="false">
      <c r="A12" s="0" t="s">
        <v>225</v>
      </c>
      <c r="B12" s="0" t="s">
        <v>226</v>
      </c>
      <c r="C12" s="32" t="s">
        <v>13</v>
      </c>
      <c r="D12" s="11" t="n">
        <v>0</v>
      </c>
      <c r="E12" s="11" t="n">
        <v>3054748</v>
      </c>
      <c r="F12" s="9"/>
      <c r="G12" s="8" t="n">
        <v>832334</v>
      </c>
      <c r="H12" s="8" t="n">
        <v>0</v>
      </c>
      <c r="I12" s="11" t="n">
        <v>0</v>
      </c>
      <c r="J12" s="11" t="n">
        <v>0</v>
      </c>
      <c r="K12" s="22"/>
      <c r="L12" s="8"/>
      <c r="M12" s="11" t="n">
        <v>0</v>
      </c>
      <c r="N12" s="9"/>
      <c r="O12" s="11" t="n">
        <v>0</v>
      </c>
      <c r="P12" s="11" t="n">
        <v>1584145</v>
      </c>
      <c r="Q12" s="11" t="n">
        <v>0</v>
      </c>
      <c r="R12" s="9"/>
      <c r="S12" s="11" t="n">
        <v>376746</v>
      </c>
      <c r="T12" s="11" t="n">
        <v>0</v>
      </c>
      <c r="U12" s="11" t="n">
        <v>0</v>
      </c>
      <c r="V12" s="8" t="n">
        <v>0</v>
      </c>
      <c r="W12" s="8"/>
      <c r="X12" s="9"/>
      <c r="Y12" s="11" t="n">
        <v>0</v>
      </c>
      <c r="Z12" s="8"/>
      <c r="AA12" s="11" t="n">
        <v>3663531</v>
      </c>
      <c r="AB12" s="8"/>
      <c r="AC12" s="8"/>
      <c r="AD12" s="11" t="n">
        <v>225832</v>
      </c>
      <c r="AE12" s="8"/>
      <c r="AF12" s="11" t="n">
        <v>4216736</v>
      </c>
      <c r="AG12" s="8"/>
      <c r="AH12" s="8"/>
      <c r="AI12" s="8"/>
      <c r="AJ12" s="8"/>
      <c r="AK12" s="11" t="n">
        <v>3031784</v>
      </c>
      <c r="AL12" s="8"/>
      <c r="AM12" s="8"/>
      <c r="AN12" s="8"/>
      <c r="AO12" s="8"/>
      <c r="AP12" s="22" t="n">
        <v>0</v>
      </c>
      <c r="AQ12" s="22" t="n">
        <v>0</v>
      </c>
      <c r="AR12" s="8"/>
      <c r="AS12" s="8"/>
      <c r="AT12" s="8"/>
      <c r="AU12" s="11" t="n">
        <v>0</v>
      </c>
      <c r="AV12" s="8"/>
      <c r="AW12" s="8"/>
      <c r="AX12" s="8"/>
      <c r="AY12" s="11" t="n">
        <v>2634320</v>
      </c>
      <c r="AZ12" s="8"/>
      <c r="BA12" s="8"/>
      <c r="BB12" s="8"/>
      <c r="BC12" s="8"/>
      <c r="BD12" s="11" t="n">
        <v>0</v>
      </c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 customFormat="false" ht="16" hidden="false" customHeight="false" outlineLevel="0" collapsed="false">
      <c r="A13" s="0" t="s">
        <v>225</v>
      </c>
      <c r="B13" s="0" t="s">
        <v>226</v>
      </c>
      <c r="C13" s="32" t="s">
        <v>14</v>
      </c>
      <c r="D13" s="11" t="n">
        <v>0</v>
      </c>
      <c r="E13" s="11" t="n">
        <v>909704</v>
      </c>
      <c r="F13" s="9"/>
      <c r="G13" s="11" t="n">
        <v>444238</v>
      </c>
      <c r="H13" s="8" t="n">
        <v>0</v>
      </c>
      <c r="I13" s="11" t="n">
        <v>0</v>
      </c>
      <c r="J13" s="11" t="n">
        <v>0</v>
      </c>
      <c r="K13" s="22"/>
      <c r="L13" s="8"/>
      <c r="M13" s="11" t="n">
        <v>0</v>
      </c>
      <c r="N13" s="9"/>
      <c r="O13" s="11" t="n">
        <v>87526</v>
      </c>
      <c r="P13" s="11" t="n">
        <v>223992</v>
      </c>
      <c r="Q13" s="11" t="n">
        <v>0</v>
      </c>
      <c r="R13" s="9"/>
      <c r="S13" s="11" t="n">
        <v>151707</v>
      </c>
      <c r="T13" s="11" t="n">
        <v>0</v>
      </c>
      <c r="U13" s="11" t="n">
        <v>0</v>
      </c>
      <c r="V13" s="8" t="n">
        <v>0</v>
      </c>
      <c r="W13" s="8"/>
      <c r="X13" s="9"/>
      <c r="Y13" s="11" t="n">
        <v>0</v>
      </c>
      <c r="Z13" s="8"/>
      <c r="AA13" s="11" t="n">
        <v>908313</v>
      </c>
      <c r="AB13" s="8"/>
      <c r="AC13" s="8"/>
      <c r="AD13" s="11" t="n">
        <v>159944</v>
      </c>
      <c r="AE13" s="8"/>
      <c r="AF13" s="11" t="n">
        <v>2056879</v>
      </c>
      <c r="AG13" s="8"/>
      <c r="AH13" s="8"/>
      <c r="AI13" s="8"/>
      <c r="AJ13" s="8"/>
      <c r="AK13" s="11" t="n">
        <v>1396969</v>
      </c>
      <c r="AL13" s="8"/>
      <c r="AM13" s="8"/>
      <c r="AN13" s="8"/>
      <c r="AO13" s="8"/>
      <c r="AP13" s="22" t="n">
        <v>0</v>
      </c>
      <c r="AQ13" s="11" t="n">
        <v>0</v>
      </c>
      <c r="AR13" s="8"/>
      <c r="AS13" s="8"/>
      <c r="AT13" s="8"/>
      <c r="AU13" s="11" t="n">
        <v>0</v>
      </c>
      <c r="AV13" s="8"/>
      <c r="AW13" s="8"/>
      <c r="AX13" s="8"/>
      <c r="AY13" s="11" t="n">
        <v>1868166</v>
      </c>
      <c r="AZ13" s="8"/>
      <c r="BA13" s="8"/>
      <c r="BB13" s="8"/>
      <c r="BC13" s="8"/>
      <c r="BD13" s="11" t="n">
        <v>0</v>
      </c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 customFormat="false" ht="16" hidden="false" customHeight="false" outlineLevel="0" collapsed="false">
      <c r="A14" s="0" t="s">
        <v>225</v>
      </c>
      <c r="B14" s="0" t="s">
        <v>226</v>
      </c>
      <c r="C14" s="32" t="s">
        <v>15</v>
      </c>
      <c r="D14" s="11" t="n">
        <v>0</v>
      </c>
      <c r="E14" s="11" t="n">
        <v>2419195</v>
      </c>
      <c r="F14" s="9"/>
      <c r="G14" s="11" t="n">
        <v>540199</v>
      </c>
      <c r="H14" s="8" t="n">
        <v>0</v>
      </c>
      <c r="I14" s="11" t="n">
        <v>0</v>
      </c>
      <c r="J14" s="11" t="n">
        <v>0</v>
      </c>
      <c r="K14" s="22"/>
      <c r="L14" s="8"/>
      <c r="M14" s="11" t="n">
        <v>0</v>
      </c>
      <c r="N14" s="9"/>
      <c r="O14" s="11" t="n">
        <v>361484</v>
      </c>
      <c r="P14" s="11" t="n">
        <v>1396163</v>
      </c>
      <c r="Q14" s="11" t="n">
        <v>0</v>
      </c>
      <c r="R14" s="9"/>
      <c r="S14" s="11" t="n">
        <v>371331</v>
      </c>
      <c r="T14" s="11" t="n">
        <v>0</v>
      </c>
      <c r="U14" s="11" t="n">
        <v>0</v>
      </c>
      <c r="V14" s="8" t="n">
        <v>0</v>
      </c>
      <c r="W14" s="8"/>
      <c r="X14" s="9"/>
      <c r="Y14" s="11" t="n">
        <v>0</v>
      </c>
      <c r="Z14" s="8"/>
      <c r="AA14" s="11" t="n">
        <v>6978146</v>
      </c>
      <c r="AB14" s="8"/>
      <c r="AC14" s="8"/>
      <c r="AD14" s="11" t="n">
        <v>158786</v>
      </c>
      <c r="AE14" s="8"/>
      <c r="AF14" s="11" t="n">
        <v>769616</v>
      </c>
      <c r="AG14" s="8"/>
      <c r="AH14" s="8"/>
      <c r="AI14" s="8"/>
      <c r="AJ14" s="8"/>
      <c r="AK14" s="11" t="n">
        <v>1430945</v>
      </c>
      <c r="AL14" s="8"/>
      <c r="AM14" s="8"/>
      <c r="AN14" s="8"/>
      <c r="AO14" s="8"/>
      <c r="AP14" s="22" t="n">
        <v>0</v>
      </c>
      <c r="AQ14" s="11" t="n">
        <v>0</v>
      </c>
      <c r="AR14" s="8"/>
      <c r="AS14" s="8"/>
      <c r="AT14" s="8"/>
      <c r="AU14" s="11" t="n">
        <v>0</v>
      </c>
      <c r="AV14" s="8"/>
      <c r="AW14" s="8"/>
      <c r="AX14" s="8"/>
      <c r="AY14" s="11" t="n">
        <v>2294617</v>
      </c>
      <c r="AZ14" s="8"/>
      <c r="BA14" s="8"/>
      <c r="BB14" s="8"/>
      <c r="BC14" s="8"/>
      <c r="BD14" s="11" t="n">
        <v>0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 customFormat="false" ht="16" hidden="false" customHeight="false" outlineLevel="0" collapsed="false">
      <c r="A15" s="0" t="s">
        <v>225</v>
      </c>
      <c r="B15" s="0" t="s">
        <v>226</v>
      </c>
      <c r="C15" s="32" t="s">
        <v>16</v>
      </c>
      <c r="D15" s="11" t="n">
        <v>0</v>
      </c>
      <c r="E15" s="11" t="n">
        <v>3195134</v>
      </c>
      <c r="F15" s="9"/>
      <c r="G15" s="11" t="n">
        <v>877468</v>
      </c>
      <c r="H15" s="8" t="n">
        <v>0</v>
      </c>
      <c r="I15" s="11" t="n">
        <v>0</v>
      </c>
      <c r="J15" s="11" t="n">
        <v>0</v>
      </c>
      <c r="K15" s="22"/>
      <c r="L15" s="8"/>
      <c r="M15" s="11" t="n">
        <v>0</v>
      </c>
      <c r="N15" s="9"/>
      <c r="O15" s="11" t="n">
        <v>218833</v>
      </c>
      <c r="P15" s="11" t="n">
        <v>1330370</v>
      </c>
      <c r="Q15" s="11" t="n">
        <v>0</v>
      </c>
      <c r="R15" s="9"/>
      <c r="S15" s="11" t="n">
        <v>291548</v>
      </c>
      <c r="T15" s="11" t="n">
        <v>0</v>
      </c>
      <c r="U15" s="11" t="n">
        <v>0</v>
      </c>
      <c r="V15" s="8" t="n">
        <v>0</v>
      </c>
      <c r="W15" s="8"/>
      <c r="X15" s="9"/>
      <c r="Y15" s="11" t="n">
        <v>0</v>
      </c>
      <c r="Z15" s="8"/>
      <c r="AA15" s="11" t="n">
        <v>2969470</v>
      </c>
      <c r="AB15" s="8"/>
      <c r="AC15" s="8"/>
      <c r="AD15" s="11" t="n">
        <v>209463</v>
      </c>
      <c r="AE15" s="8"/>
      <c r="AF15" s="11" t="n">
        <v>903640</v>
      </c>
      <c r="AG15" s="8"/>
      <c r="AH15" s="8"/>
      <c r="AI15" s="8"/>
      <c r="AJ15" s="8"/>
      <c r="AK15" s="11" t="n">
        <v>3234400</v>
      </c>
      <c r="AL15" s="8"/>
      <c r="AM15" s="8"/>
      <c r="AN15" s="8"/>
      <c r="AO15" s="8"/>
      <c r="AP15" s="22" t="n">
        <v>0</v>
      </c>
      <c r="AQ15" s="11" t="n">
        <v>0</v>
      </c>
      <c r="AR15" s="8"/>
      <c r="AS15" s="8"/>
      <c r="AT15" s="8"/>
      <c r="AU15" s="11" t="n">
        <v>0</v>
      </c>
      <c r="AV15" s="8"/>
      <c r="AW15" s="8"/>
      <c r="AX15" s="8"/>
      <c r="AY15" s="11" t="n">
        <v>3609299</v>
      </c>
      <c r="AZ15" s="8"/>
      <c r="BA15" s="8"/>
      <c r="BB15" s="8"/>
      <c r="BC15" s="8"/>
      <c r="BD15" s="11" t="n">
        <v>0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 customFormat="false" ht="16" hidden="false" customHeight="false" outlineLevel="0" collapsed="false">
      <c r="A16" s="0" t="s">
        <v>225</v>
      </c>
      <c r="B16" s="0" t="s">
        <v>226</v>
      </c>
      <c r="C16" s="32" t="s">
        <v>17</v>
      </c>
      <c r="D16" s="11" t="n">
        <v>0</v>
      </c>
      <c r="E16" s="11" t="n">
        <v>1208273</v>
      </c>
      <c r="F16" s="9"/>
      <c r="G16" s="11" t="n">
        <v>371852</v>
      </c>
      <c r="H16" s="8" t="n">
        <v>0</v>
      </c>
      <c r="I16" s="11" t="n">
        <v>0</v>
      </c>
      <c r="J16" s="11" t="n">
        <v>0</v>
      </c>
      <c r="K16" s="22"/>
      <c r="L16" s="8"/>
      <c r="M16" s="11" t="n">
        <v>0</v>
      </c>
      <c r="N16" s="9"/>
      <c r="O16" s="11" t="n">
        <v>83403</v>
      </c>
      <c r="P16" s="11" t="n">
        <v>878070</v>
      </c>
      <c r="Q16" s="11" t="n">
        <v>0</v>
      </c>
      <c r="R16" s="9"/>
      <c r="S16" s="11" t="n">
        <v>79387</v>
      </c>
      <c r="T16" s="11" t="n">
        <v>0</v>
      </c>
      <c r="U16" s="11" t="n">
        <v>0</v>
      </c>
      <c r="V16" s="8" t="n">
        <v>0</v>
      </c>
      <c r="W16" s="8"/>
      <c r="X16" s="9"/>
      <c r="Y16" s="11" t="n">
        <v>0</v>
      </c>
      <c r="Z16" s="8"/>
      <c r="AA16" s="11" t="n">
        <v>1670810</v>
      </c>
      <c r="AB16" s="8"/>
      <c r="AC16" s="8"/>
      <c r="AD16" s="11" t="n">
        <v>80510</v>
      </c>
      <c r="AE16" s="8"/>
      <c r="AF16" s="11" t="n">
        <v>1103952</v>
      </c>
      <c r="AG16" s="8"/>
      <c r="AH16" s="8"/>
      <c r="AI16" s="8"/>
      <c r="AJ16" s="8"/>
      <c r="AK16" s="11" t="n">
        <v>1102412</v>
      </c>
      <c r="AL16" s="8"/>
      <c r="AM16" s="8"/>
      <c r="AN16" s="8"/>
      <c r="AO16" s="8"/>
      <c r="AP16" s="22" t="n">
        <v>0</v>
      </c>
      <c r="AQ16" s="11" t="n">
        <v>0</v>
      </c>
      <c r="AR16" s="8"/>
      <c r="AS16" s="8"/>
      <c r="AT16" s="8"/>
      <c r="AU16" s="11" t="n">
        <v>0</v>
      </c>
      <c r="AV16" s="8"/>
      <c r="AW16" s="8"/>
      <c r="AX16" s="8"/>
      <c r="AY16" s="11" t="n">
        <v>1607769</v>
      </c>
      <c r="AZ16" s="8"/>
      <c r="BA16" s="8"/>
      <c r="BB16" s="8"/>
      <c r="BC16" s="8"/>
      <c r="BD16" s="11" t="n">
        <v>0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 customFormat="false" ht="16" hidden="false" customHeight="false" outlineLevel="0" collapsed="false">
      <c r="A17" s="0" t="s">
        <v>225</v>
      </c>
      <c r="B17" s="0" t="s">
        <v>227</v>
      </c>
      <c r="C17" s="32" t="s">
        <v>18</v>
      </c>
      <c r="D17" s="11" t="n">
        <v>0</v>
      </c>
      <c r="E17" s="11" t="n">
        <v>3077081</v>
      </c>
      <c r="F17" s="9"/>
      <c r="G17" s="11" t="n">
        <v>501780</v>
      </c>
      <c r="H17" s="8" t="n">
        <v>0</v>
      </c>
      <c r="I17" s="11" t="n">
        <v>0</v>
      </c>
      <c r="J17" s="11" t="n">
        <v>0</v>
      </c>
      <c r="K17" s="22"/>
      <c r="L17" s="8"/>
      <c r="M17" s="11" t="n">
        <v>0</v>
      </c>
      <c r="N17" s="9"/>
      <c r="O17" s="11" t="n">
        <v>327621</v>
      </c>
      <c r="P17" s="11" t="n">
        <v>1642725</v>
      </c>
      <c r="Q17" s="11" t="n">
        <v>0</v>
      </c>
      <c r="R17" s="9"/>
      <c r="S17" s="11" t="n">
        <v>474857</v>
      </c>
      <c r="T17" s="11" t="n">
        <v>0</v>
      </c>
      <c r="U17" s="11" t="n">
        <v>0</v>
      </c>
      <c r="V17" s="11" t="n">
        <v>156927</v>
      </c>
      <c r="W17" s="8"/>
      <c r="X17" s="9"/>
      <c r="Y17" s="11" t="n">
        <v>0</v>
      </c>
      <c r="Z17" s="8"/>
      <c r="AA17" s="11" t="n">
        <v>7108828</v>
      </c>
      <c r="AB17" s="8"/>
      <c r="AC17" s="8"/>
      <c r="AD17" s="11" t="n">
        <v>151643</v>
      </c>
      <c r="AE17" s="8"/>
      <c r="AF17" s="11" t="n">
        <v>1112605</v>
      </c>
      <c r="AG17" s="8"/>
      <c r="AH17" s="8"/>
      <c r="AI17" s="8"/>
      <c r="AJ17" s="8"/>
      <c r="AK17" s="11" t="n">
        <v>1658255</v>
      </c>
      <c r="AL17" s="8"/>
      <c r="AM17" s="8"/>
      <c r="AN17" s="8"/>
      <c r="AO17" s="8"/>
      <c r="AP17" s="22" t="n">
        <v>0</v>
      </c>
      <c r="AQ17" s="11" t="n">
        <v>0</v>
      </c>
      <c r="AR17" s="8"/>
      <c r="AS17" s="8"/>
      <c r="AT17" s="8"/>
      <c r="AU17" s="11" t="n">
        <v>0</v>
      </c>
      <c r="AV17" s="8"/>
      <c r="AW17" s="8"/>
      <c r="AX17" s="8"/>
      <c r="AY17" s="11" t="n">
        <v>2005000</v>
      </c>
      <c r="AZ17" s="8"/>
      <c r="BA17" s="8"/>
      <c r="BB17" s="8"/>
      <c r="BC17" s="8"/>
      <c r="BD17" s="11" t="n">
        <v>0</v>
      </c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 customFormat="false" ht="16" hidden="false" customHeight="false" outlineLevel="0" collapsed="false">
      <c r="A18" s="0" t="s">
        <v>225</v>
      </c>
      <c r="B18" s="0" t="s">
        <v>227</v>
      </c>
      <c r="C18" s="32" t="s">
        <v>19</v>
      </c>
      <c r="D18" s="11" t="n">
        <v>0</v>
      </c>
      <c r="E18" s="11" t="n">
        <v>1659016</v>
      </c>
      <c r="F18" s="9"/>
      <c r="G18" s="11" t="n">
        <v>397547</v>
      </c>
      <c r="H18" s="8" t="n">
        <v>0</v>
      </c>
      <c r="I18" s="11" t="n">
        <v>0</v>
      </c>
      <c r="J18" s="11" t="n">
        <v>0</v>
      </c>
      <c r="K18" s="8"/>
      <c r="L18" s="8"/>
      <c r="M18" s="11" t="n">
        <v>0</v>
      </c>
      <c r="N18" s="9"/>
      <c r="O18" s="11" t="n">
        <v>352289</v>
      </c>
      <c r="P18" s="11" t="n">
        <v>1285637</v>
      </c>
      <c r="Q18" s="11" t="n">
        <v>0</v>
      </c>
      <c r="R18" s="9"/>
      <c r="S18" s="11" t="n">
        <v>285977</v>
      </c>
      <c r="T18" s="11" t="n">
        <v>0</v>
      </c>
      <c r="U18" s="11" t="n">
        <v>0</v>
      </c>
      <c r="V18" s="11" t="n">
        <v>136592</v>
      </c>
      <c r="W18" s="8"/>
      <c r="X18" s="9"/>
      <c r="Y18" s="11" t="n">
        <v>0</v>
      </c>
      <c r="Z18" s="8"/>
      <c r="AA18" s="11" t="n">
        <v>5059320</v>
      </c>
      <c r="AB18" s="8"/>
      <c r="AC18" s="8"/>
      <c r="AD18" s="11" t="n">
        <v>144353</v>
      </c>
      <c r="AE18" s="8"/>
      <c r="AF18" s="11" t="n">
        <v>663436</v>
      </c>
      <c r="AG18" s="8"/>
      <c r="AH18" s="8"/>
      <c r="AI18" s="8"/>
      <c r="AJ18" s="8"/>
      <c r="AK18" s="11" t="n">
        <v>1221426</v>
      </c>
      <c r="AL18" s="8"/>
      <c r="AM18" s="8"/>
      <c r="AN18" s="8"/>
      <c r="AO18" s="8"/>
      <c r="AP18" s="22" t="n">
        <v>0</v>
      </c>
      <c r="AQ18" s="11" t="n">
        <v>0</v>
      </c>
      <c r="AR18" s="8"/>
      <c r="AS18" s="8"/>
      <c r="AT18" s="8"/>
      <c r="AU18" s="11" t="n">
        <v>0</v>
      </c>
      <c r="AV18" s="8"/>
      <c r="AW18" s="8"/>
      <c r="AX18" s="8"/>
      <c r="AY18" s="11" t="n">
        <v>1935396</v>
      </c>
      <c r="AZ18" s="8"/>
      <c r="BA18" s="8"/>
      <c r="BB18" s="8"/>
      <c r="BC18" s="8"/>
      <c r="BD18" s="11" t="n">
        <v>0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 customFormat="false" ht="16" hidden="false" customHeight="false" outlineLevel="0" collapsed="false">
      <c r="A19" s="0" t="s">
        <v>225</v>
      </c>
      <c r="B19" s="0" t="s">
        <v>227</v>
      </c>
      <c r="C19" s="32" t="s">
        <v>20</v>
      </c>
      <c r="D19" s="11" t="n">
        <v>0</v>
      </c>
      <c r="E19" s="11" t="n">
        <v>376521</v>
      </c>
      <c r="F19" s="9"/>
      <c r="G19" s="11" t="n">
        <v>73257</v>
      </c>
      <c r="H19" s="8" t="n">
        <v>0</v>
      </c>
      <c r="I19" s="11" t="n">
        <v>0</v>
      </c>
      <c r="J19" s="11" t="n">
        <v>0</v>
      </c>
      <c r="K19" s="8"/>
      <c r="L19" s="8"/>
      <c r="M19" s="11" t="n">
        <v>0</v>
      </c>
      <c r="N19" s="9"/>
      <c r="O19" s="8"/>
      <c r="P19" s="11" t="n">
        <v>183205</v>
      </c>
      <c r="Q19" s="11" t="n">
        <v>0</v>
      </c>
      <c r="R19" s="9"/>
      <c r="S19" s="8" t="n">
        <v>0</v>
      </c>
      <c r="T19" s="11" t="n">
        <v>0</v>
      </c>
      <c r="U19" s="11" t="n">
        <v>0</v>
      </c>
      <c r="V19" s="8" t="n">
        <v>0</v>
      </c>
      <c r="W19" s="8"/>
      <c r="X19" s="9"/>
      <c r="Y19" s="11" t="n">
        <v>0</v>
      </c>
      <c r="Z19" s="8"/>
      <c r="AA19" s="11" t="n">
        <v>1473831</v>
      </c>
      <c r="AB19" s="8"/>
      <c r="AC19" s="8"/>
      <c r="AD19" s="11" t="n">
        <v>78843</v>
      </c>
      <c r="AE19" s="8"/>
      <c r="AF19" s="11" t="n">
        <v>502028</v>
      </c>
      <c r="AG19" s="8"/>
      <c r="AH19" s="8"/>
      <c r="AI19" s="8"/>
      <c r="AJ19" s="8"/>
      <c r="AK19" s="11" t="n">
        <v>872402</v>
      </c>
      <c r="AL19" s="8"/>
      <c r="AM19" s="8"/>
      <c r="AN19" s="8"/>
      <c r="AO19" s="8"/>
      <c r="AP19" s="22" t="n">
        <v>0</v>
      </c>
      <c r="AQ19" s="11" t="n">
        <v>0</v>
      </c>
      <c r="AR19" s="8"/>
      <c r="AS19" s="8"/>
      <c r="AT19" s="8"/>
      <c r="AU19" s="11" t="n">
        <v>0</v>
      </c>
      <c r="AV19" s="8"/>
      <c r="AW19" s="8"/>
      <c r="AX19" s="8"/>
      <c r="AY19" s="11" t="n">
        <v>1464647</v>
      </c>
      <c r="AZ19" s="8"/>
      <c r="BA19" s="8"/>
      <c r="BB19" s="8"/>
      <c r="BC19" s="8"/>
      <c r="BD19" s="11" t="n">
        <v>0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 customFormat="false" ht="16" hidden="false" customHeight="false" outlineLevel="0" collapsed="false">
      <c r="A20" s="0" t="s">
        <v>225</v>
      </c>
      <c r="B20" s="0" t="s">
        <v>227</v>
      </c>
      <c r="C20" s="32" t="s">
        <v>21</v>
      </c>
      <c r="D20" s="11" t="n">
        <v>0</v>
      </c>
      <c r="E20" s="11" t="n">
        <v>1910296</v>
      </c>
      <c r="F20" s="9"/>
      <c r="G20" s="11" t="n">
        <v>523353</v>
      </c>
      <c r="H20" s="8" t="n">
        <v>0</v>
      </c>
      <c r="I20" s="11" t="n">
        <v>0</v>
      </c>
      <c r="J20" s="11" t="n">
        <v>0</v>
      </c>
      <c r="K20" s="8"/>
      <c r="L20" s="8"/>
      <c r="M20" s="11" t="n">
        <v>0</v>
      </c>
      <c r="N20" s="9"/>
      <c r="O20" s="11" t="n">
        <v>278677</v>
      </c>
      <c r="P20" s="11" t="n">
        <v>1134439</v>
      </c>
      <c r="Q20" s="11" t="n">
        <v>0</v>
      </c>
      <c r="R20" s="9"/>
      <c r="S20" s="11" t="n">
        <v>285037</v>
      </c>
      <c r="T20" s="11" t="n">
        <v>0</v>
      </c>
      <c r="U20" s="11" t="n">
        <v>0</v>
      </c>
      <c r="V20" s="8" t="n">
        <v>0</v>
      </c>
      <c r="W20" s="8"/>
      <c r="X20" s="9"/>
      <c r="Y20" s="11" t="n">
        <v>0</v>
      </c>
      <c r="Z20" s="8"/>
      <c r="AA20" s="11" t="n">
        <v>5346823</v>
      </c>
      <c r="AB20" s="8"/>
      <c r="AC20" s="8"/>
      <c r="AD20" s="11" t="n">
        <v>130274</v>
      </c>
      <c r="AE20" s="8"/>
      <c r="AF20" s="11" t="n">
        <v>568247</v>
      </c>
      <c r="AG20" s="8"/>
      <c r="AH20" s="8"/>
      <c r="AI20" s="8"/>
      <c r="AJ20" s="8"/>
      <c r="AK20" s="11" t="n">
        <v>1587138</v>
      </c>
      <c r="AL20" s="8"/>
      <c r="AM20" s="8"/>
      <c r="AN20" s="8"/>
      <c r="AO20" s="8"/>
      <c r="AP20" s="11" t="n">
        <v>59939</v>
      </c>
      <c r="AQ20" s="11" t="n">
        <v>0</v>
      </c>
      <c r="AR20" s="8"/>
      <c r="AS20" s="8"/>
      <c r="AT20" s="8"/>
      <c r="AU20" s="11" t="n">
        <v>0</v>
      </c>
      <c r="AV20" s="8"/>
      <c r="AW20" s="8"/>
      <c r="AX20" s="8"/>
      <c r="AY20" s="11" t="n">
        <v>1916645</v>
      </c>
      <c r="AZ20" s="8"/>
      <c r="BA20" s="8"/>
      <c r="BB20" s="8"/>
      <c r="BC20" s="8"/>
      <c r="BD20" s="11" t="n">
        <v>0</v>
      </c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 customFormat="false" ht="16" hidden="false" customHeight="false" outlineLevel="0" collapsed="false">
      <c r="A21" s="0" t="s">
        <v>225</v>
      </c>
      <c r="B21" s="0" t="s">
        <v>227</v>
      </c>
      <c r="C21" s="32" t="s">
        <v>22</v>
      </c>
      <c r="D21" s="11" t="n">
        <v>0</v>
      </c>
      <c r="E21" s="11" t="n">
        <v>1220898</v>
      </c>
      <c r="F21" s="9"/>
      <c r="G21" s="11" t="n">
        <v>500776</v>
      </c>
      <c r="H21" s="8" t="n">
        <v>0</v>
      </c>
      <c r="I21" s="11" t="n">
        <v>0</v>
      </c>
      <c r="J21" s="11" t="n">
        <v>0</v>
      </c>
      <c r="K21" s="8"/>
      <c r="L21" s="8"/>
      <c r="M21" s="11" t="n">
        <v>0</v>
      </c>
      <c r="N21" s="9"/>
      <c r="O21" s="11" t="n">
        <v>188055</v>
      </c>
      <c r="P21" s="11" t="n">
        <v>1013838</v>
      </c>
      <c r="Q21" s="11" t="n">
        <v>0</v>
      </c>
      <c r="R21" s="9"/>
      <c r="S21" s="11" t="n">
        <v>215072</v>
      </c>
      <c r="T21" s="11" t="n">
        <v>0</v>
      </c>
      <c r="U21" s="11" t="n">
        <v>0</v>
      </c>
      <c r="V21" s="11" t="n">
        <v>101554</v>
      </c>
      <c r="W21" s="8"/>
      <c r="X21" s="9"/>
      <c r="Y21" s="11" t="n">
        <v>0</v>
      </c>
      <c r="Z21" s="8"/>
      <c r="AA21" s="11" t="n">
        <v>5210015</v>
      </c>
      <c r="AB21" s="8"/>
      <c r="AC21" s="8"/>
      <c r="AD21" s="11" t="n">
        <v>124215</v>
      </c>
      <c r="AE21" s="8"/>
      <c r="AF21" s="11" t="n">
        <v>351127</v>
      </c>
      <c r="AG21" s="8"/>
      <c r="AH21" s="8"/>
      <c r="AI21" s="8"/>
      <c r="AJ21" s="8"/>
      <c r="AK21" s="11" t="n">
        <v>1107698</v>
      </c>
      <c r="AL21" s="8"/>
      <c r="AM21" s="8"/>
      <c r="AN21" s="8"/>
      <c r="AO21" s="8"/>
      <c r="AP21" s="19" t="n">
        <v>58151</v>
      </c>
      <c r="AQ21" s="11" t="n">
        <v>0</v>
      </c>
      <c r="AR21" s="8"/>
      <c r="AS21" s="8"/>
      <c r="AT21" s="8"/>
      <c r="AU21" s="11" t="n">
        <v>0</v>
      </c>
      <c r="AV21" s="8"/>
      <c r="AW21" s="8"/>
      <c r="AX21" s="8"/>
      <c r="AY21" s="11" t="n">
        <v>1770194</v>
      </c>
      <c r="AZ21" s="8"/>
      <c r="BA21" s="8"/>
      <c r="BB21" s="8"/>
      <c r="BC21" s="8"/>
      <c r="BD21" s="11" t="n">
        <v>0</v>
      </c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 customFormat="false" ht="16" hidden="false" customHeight="false" outlineLevel="0" collapsed="false">
      <c r="A22" s="0" t="s">
        <v>225</v>
      </c>
      <c r="B22" s="0" t="s">
        <v>226</v>
      </c>
      <c r="C22" s="32" t="s">
        <v>23</v>
      </c>
      <c r="D22" s="11" t="n">
        <v>0</v>
      </c>
      <c r="E22" s="11" t="n">
        <v>0</v>
      </c>
      <c r="F22" s="9"/>
      <c r="G22" s="11" t="n">
        <v>320965</v>
      </c>
      <c r="H22" s="8" t="n">
        <v>0</v>
      </c>
      <c r="I22" s="11" t="n">
        <v>68518</v>
      </c>
      <c r="J22" s="8" t="n">
        <v>0</v>
      </c>
      <c r="K22" s="8"/>
      <c r="L22" s="8"/>
      <c r="M22" s="8" t="n">
        <v>0</v>
      </c>
      <c r="N22" s="9"/>
      <c r="O22" s="8" t="n">
        <v>0</v>
      </c>
      <c r="P22" s="11" t="n">
        <v>0</v>
      </c>
      <c r="Q22" s="8" t="n">
        <v>0</v>
      </c>
      <c r="R22" s="9"/>
      <c r="S22" s="11" t="n">
        <v>53102</v>
      </c>
      <c r="T22" s="11" t="n">
        <v>0</v>
      </c>
      <c r="U22" s="11" t="n">
        <v>0</v>
      </c>
      <c r="V22" s="11" t="n">
        <v>0</v>
      </c>
      <c r="W22" s="8"/>
      <c r="X22" s="9"/>
      <c r="Y22" s="11" t="n">
        <v>0</v>
      </c>
      <c r="Z22" s="8"/>
      <c r="AA22" s="11" t="n">
        <v>496920</v>
      </c>
      <c r="AB22" s="8"/>
      <c r="AC22" s="8"/>
      <c r="AD22" s="8" t="n">
        <v>0</v>
      </c>
      <c r="AE22" s="8"/>
      <c r="AF22" s="11" t="n">
        <v>0</v>
      </c>
      <c r="AG22" s="8"/>
      <c r="AH22" s="8"/>
      <c r="AI22" s="8"/>
      <c r="AJ22" s="8"/>
      <c r="AK22" s="11" t="n">
        <v>418770</v>
      </c>
      <c r="AL22" s="8"/>
      <c r="AM22" s="8"/>
      <c r="AN22" s="8"/>
      <c r="AO22" s="8"/>
      <c r="AP22" s="11" t="n">
        <v>0</v>
      </c>
      <c r="AQ22" s="22" t="n">
        <v>0</v>
      </c>
      <c r="AR22" s="8"/>
      <c r="AS22" s="8"/>
      <c r="AT22" s="8"/>
      <c r="AU22" s="9" t="n">
        <v>254746</v>
      </c>
      <c r="AV22" s="8"/>
      <c r="AW22" s="8"/>
      <c r="AX22" s="8"/>
      <c r="AY22" s="11" t="n">
        <v>1351452</v>
      </c>
      <c r="AZ22" s="8"/>
      <c r="BA22" s="8"/>
      <c r="BB22" s="8"/>
      <c r="BC22" s="8"/>
      <c r="BD22" s="11" t="n">
        <v>100676</v>
      </c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</row>
    <row r="23" customFormat="false" ht="16" hidden="false" customHeight="false" outlineLevel="0" collapsed="false">
      <c r="A23" s="0" t="s">
        <v>225</v>
      </c>
      <c r="B23" s="0" t="s">
        <v>226</v>
      </c>
      <c r="C23" s="32" t="s">
        <v>24</v>
      </c>
      <c r="D23" s="11" t="n">
        <v>0</v>
      </c>
      <c r="E23" s="11" t="n">
        <v>0</v>
      </c>
      <c r="F23" s="9"/>
      <c r="G23" s="11" t="n">
        <v>886309</v>
      </c>
      <c r="H23" s="8" t="n">
        <v>0</v>
      </c>
      <c r="I23" s="8" t="n">
        <v>0</v>
      </c>
      <c r="J23" s="8" t="n">
        <v>0</v>
      </c>
      <c r="K23" s="8"/>
      <c r="L23" s="8"/>
      <c r="M23" s="8" t="n">
        <v>0</v>
      </c>
      <c r="N23" s="9"/>
      <c r="O23" s="11" t="n">
        <v>117584</v>
      </c>
      <c r="P23" s="11" t="n">
        <v>0</v>
      </c>
      <c r="Q23" s="8" t="n">
        <v>0</v>
      </c>
      <c r="R23" s="9"/>
      <c r="S23" s="11" t="n">
        <v>175955</v>
      </c>
      <c r="T23" s="11" t="n">
        <v>0</v>
      </c>
      <c r="U23" s="11" t="n">
        <v>0</v>
      </c>
      <c r="V23" s="11" t="n">
        <v>0</v>
      </c>
      <c r="W23" s="8"/>
      <c r="X23" s="9"/>
      <c r="Y23" s="11" t="n">
        <v>0</v>
      </c>
      <c r="Z23" s="8"/>
      <c r="AA23" s="11" t="n">
        <v>1668938</v>
      </c>
      <c r="AB23" s="8"/>
      <c r="AC23" s="8"/>
      <c r="AD23" s="11" t="n">
        <v>60640</v>
      </c>
      <c r="AE23" s="8"/>
      <c r="AF23" s="11" t="n">
        <v>0</v>
      </c>
      <c r="AG23" s="8"/>
      <c r="AH23" s="8"/>
      <c r="AI23" s="8"/>
      <c r="AJ23" s="8"/>
      <c r="AK23" s="11" t="n">
        <v>371188</v>
      </c>
      <c r="AL23" s="8"/>
      <c r="AM23" s="8"/>
      <c r="AN23" s="8"/>
      <c r="AO23" s="8"/>
      <c r="AP23" s="11" t="n">
        <v>0</v>
      </c>
      <c r="AQ23" s="22" t="n">
        <v>0</v>
      </c>
      <c r="AR23" s="8"/>
      <c r="AS23" s="8"/>
      <c r="AT23" s="8"/>
      <c r="AU23" s="9" t="n">
        <v>163749</v>
      </c>
      <c r="AV23" s="8"/>
      <c r="AW23" s="8"/>
      <c r="AX23" s="8"/>
      <c r="AY23" s="11" t="n">
        <v>1194878</v>
      </c>
      <c r="AZ23" s="8"/>
      <c r="BA23" s="8"/>
      <c r="BB23" s="8"/>
      <c r="BC23" s="8"/>
      <c r="BD23" s="11" t="n">
        <v>73312</v>
      </c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</row>
    <row r="24" customFormat="false" ht="16" hidden="false" customHeight="false" outlineLevel="0" collapsed="false">
      <c r="A24" s="0" t="s">
        <v>225</v>
      </c>
      <c r="B24" s="0" t="s">
        <v>226</v>
      </c>
      <c r="C24" s="32" t="s">
        <v>25</v>
      </c>
      <c r="D24" s="11" t="n">
        <v>0</v>
      </c>
      <c r="E24" s="11" t="n">
        <v>0</v>
      </c>
      <c r="F24" s="9"/>
      <c r="G24" s="11" t="n">
        <v>515572</v>
      </c>
      <c r="H24" s="11" t="n">
        <v>210972</v>
      </c>
      <c r="I24" s="11" t="n">
        <v>657995</v>
      </c>
      <c r="J24" s="8" t="n">
        <v>0</v>
      </c>
      <c r="K24" s="8"/>
      <c r="L24" s="8"/>
      <c r="M24" s="11" t="n">
        <v>93385</v>
      </c>
      <c r="N24" s="9"/>
      <c r="O24" s="11" t="n">
        <v>142709</v>
      </c>
      <c r="P24" s="11" t="n">
        <v>0</v>
      </c>
      <c r="Q24" s="8" t="n">
        <v>0</v>
      </c>
      <c r="R24" s="9"/>
      <c r="S24" s="11" t="n">
        <v>289375</v>
      </c>
      <c r="T24" s="11" t="n">
        <v>0</v>
      </c>
      <c r="U24" s="11" t="n">
        <v>0</v>
      </c>
      <c r="V24" s="11" t="n">
        <v>0</v>
      </c>
      <c r="W24" s="8"/>
      <c r="X24" s="9"/>
      <c r="Y24" s="11" t="n">
        <v>0</v>
      </c>
      <c r="Z24" s="8"/>
      <c r="AA24" s="11" t="n">
        <v>2165426</v>
      </c>
      <c r="AB24" s="8"/>
      <c r="AC24" s="8"/>
      <c r="AD24" s="11" t="n">
        <v>76661</v>
      </c>
      <c r="AE24" s="8"/>
      <c r="AF24" s="11" t="n">
        <v>0</v>
      </c>
      <c r="AG24" s="8"/>
      <c r="AH24" s="8"/>
      <c r="AI24" s="8"/>
      <c r="AJ24" s="8"/>
      <c r="AK24" s="11" t="n">
        <v>592075</v>
      </c>
      <c r="AL24" s="8"/>
      <c r="AM24" s="8"/>
      <c r="AN24" s="8"/>
      <c r="AO24" s="8"/>
      <c r="AP24" s="11" t="n">
        <v>0</v>
      </c>
      <c r="AQ24" s="11" t="n">
        <v>88915</v>
      </c>
      <c r="AR24" s="8"/>
      <c r="AS24" s="8"/>
      <c r="AT24" s="8"/>
      <c r="AU24" s="9" t="n">
        <v>151718</v>
      </c>
      <c r="AV24" s="8"/>
      <c r="AW24" s="8"/>
      <c r="AX24" s="8"/>
      <c r="AY24" s="11" t="n">
        <v>2197007</v>
      </c>
      <c r="AZ24" s="8"/>
      <c r="BA24" s="8"/>
      <c r="BB24" s="8"/>
      <c r="BC24" s="8"/>
      <c r="BD24" s="11" t="n">
        <v>90392</v>
      </c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  <row r="25" customFormat="false" ht="16" hidden="false" customHeight="false" outlineLevel="0" collapsed="false">
      <c r="A25" s="0" t="s">
        <v>225</v>
      </c>
      <c r="B25" s="0" t="s">
        <v>226</v>
      </c>
      <c r="C25" s="32" t="s">
        <v>26</v>
      </c>
      <c r="D25" s="11" t="n">
        <v>0</v>
      </c>
      <c r="E25" s="11" t="n">
        <v>0</v>
      </c>
      <c r="F25" s="9"/>
      <c r="G25" s="11" t="n">
        <v>868238</v>
      </c>
      <c r="H25" s="11" t="n">
        <v>209747</v>
      </c>
      <c r="I25" s="11" t="n">
        <v>801038</v>
      </c>
      <c r="J25" s="8" t="n">
        <v>0</v>
      </c>
      <c r="K25" s="8"/>
      <c r="L25" s="8"/>
      <c r="M25" s="8" t="n">
        <v>0</v>
      </c>
      <c r="N25" s="9"/>
      <c r="O25" s="11" t="n">
        <v>74742</v>
      </c>
      <c r="P25" s="11" t="n">
        <v>0</v>
      </c>
      <c r="Q25" s="8" t="n">
        <v>0</v>
      </c>
      <c r="R25" s="9"/>
      <c r="S25" s="11" t="n">
        <v>126650</v>
      </c>
      <c r="T25" s="11" t="n">
        <v>0</v>
      </c>
      <c r="U25" s="11" t="n">
        <v>0</v>
      </c>
      <c r="V25" s="11" t="n">
        <v>0</v>
      </c>
      <c r="W25" s="8"/>
      <c r="X25" s="9"/>
      <c r="Y25" s="11" t="n">
        <v>0</v>
      </c>
      <c r="Z25" s="8"/>
      <c r="AA25" s="11" t="n">
        <v>1474080</v>
      </c>
      <c r="AB25" s="8"/>
      <c r="AC25" s="8"/>
      <c r="AD25" s="11" t="n">
        <v>76192</v>
      </c>
      <c r="AE25" s="8"/>
      <c r="AF25" s="11" t="n">
        <v>0</v>
      </c>
      <c r="AG25" s="8"/>
      <c r="AH25" s="8"/>
      <c r="AI25" s="8"/>
      <c r="AJ25" s="8"/>
      <c r="AK25" s="11" t="n">
        <v>474163</v>
      </c>
      <c r="AL25" s="8"/>
      <c r="AM25" s="8"/>
      <c r="AN25" s="8"/>
      <c r="AO25" s="8"/>
      <c r="AP25" s="11" t="n">
        <v>0</v>
      </c>
      <c r="AQ25" s="11" t="n">
        <v>91503</v>
      </c>
      <c r="AR25" s="8"/>
      <c r="AS25" s="8"/>
      <c r="AT25" s="8"/>
      <c r="AU25" s="9" t="n">
        <v>145130</v>
      </c>
      <c r="AV25" s="8"/>
      <c r="AW25" s="8"/>
      <c r="AX25" s="8"/>
      <c r="AY25" s="11" t="n">
        <v>1680536</v>
      </c>
      <c r="AZ25" s="8"/>
      <c r="BA25" s="8"/>
      <c r="BB25" s="8"/>
      <c r="BC25" s="8"/>
      <c r="BD25" s="11" t="n">
        <v>77499</v>
      </c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</row>
    <row r="26" customFormat="false" ht="16" hidden="false" customHeight="false" outlineLevel="0" collapsed="false">
      <c r="A26" s="0" t="s">
        <v>225</v>
      </c>
      <c r="B26" s="0" t="s">
        <v>226</v>
      </c>
      <c r="C26" s="32" t="s">
        <v>27</v>
      </c>
      <c r="D26" s="11" t="n">
        <v>0</v>
      </c>
      <c r="E26" s="11" t="n">
        <v>0</v>
      </c>
      <c r="F26" s="9"/>
      <c r="G26" s="11" t="n">
        <v>0</v>
      </c>
      <c r="H26" s="11" t="n">
        <v>0</v>
      </c>
      <c r="I26" s="11" t="n">
        <v>0</v>
      </c>
      <c r="J26" s="11" t="n">
        <v>0</v>
      </c>
      <c r="K26" s="23"/>
      <c r="L26" s="23"/>
      <c r="M26" s="18" t="n">
        <v>79278</v>
      </c>
      <c r="N26" s="9"/>
      <c r="O26" s="18" t="n">
        <v>153016</v>
      </c>
      <c r="P26" s="11" t="n">
        <v>0</v>
      </c>
      <c r="Q26" s="11" t="n">
        <v>0</v>
      </c>
      <c r="R26" s="9"/>
      <c r="S26" s="18" t="n">
        <v>85438</v>
      </c>
      <c r="T26" s="11" t="n">
        <v>0</v>
      </c>
      <c r="U26" s="11" t="n">
        <v>0</v>
      </c>
      <c r="V26" s="11" t="n">
        <v>0</v>
      </c>
      <c r="W26" s="21"/>
      <c r="X26" s="9"/>
      <c r="Y26" s="11" t="n">
        <v>0</v>
      </c>
      <c r="Z26" s="23"/>
      <c r="AA26" s="18" t="n">
        <v>1217896</v>
      </c>
      <c r="AB26" s="8"/>
      <c r="AC26" s="8"/>
      <c r="AD26" s="11" t="n">
        <v>0</v>
      </c>
      <c r="AE26" s="8"/>
      <c r="AF26" s="11" t="n">
        <v>0</v>
      </c>
      <c r="AG26" s="8"/>
      <c r="AH26" s="8"/>
      <c r="AI26" s="8"/>
      <c r="AJ26" s="8"/>
      <c r="AK26" s="18" t="n">
        <v>1692269</v>
      </c>
      <c r="AL26" s="8"/>
      <c r="AM26" s="8"/>
      <c r="AN26" s="8"/>
      <c r="AO26" s="8"/>
      <c r="AP26" s="11" t="n">
        <v>0</v>
      </c>
      <c r="AQ26" s="21" t="n">
        <v>97916</v>
      </c>
      <c r="AR26" s="8"/>
      <c r="AS26" s="8"/>
      <c r="AT26" s="8"/>
      <c r="AU26" s="11" t="n">
        <v>0</v>
      </c>
      <c r="AV26" s="8"/>
      <c r="AW26" s="8"/>
      <c r="AX26" s="8"/>
      <c r="AY26" s="18" t="n">
        <v>2095493</v>
      </c>
      <c r="AZ26" s="8"/>
      <c r="BA26" s="8"/>
      <c r="BB26" s="8"/>
      <c r="BC26" s="8"/>
      <c r="BD26" s="11" t="n">
        <v>0</v>
      </c>
      <c r="BE26" s="23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customFormat="false" ht="16" hidden="false" customHeight="false" outlineLevel="0" collapsed="false">
      <c r="A27" s="0" t="s">
        <v>225</v>
      </c>
      <c r="B27" s="0" t="s">
        <v>227</v>
      </c>
      <c r="C27" s="32" t="s">
        <v>28</v>
      </c>
      <c r="D27" s="11" t="n">
        <v>0</v>
      </c>
      <c r="E27" s="11" t="n">
        <v>0</v>
      </c>
      <c r="F27" s="9"/>
      <c r="G27" s="11" t="n">
        <v>840146</v>
      </c>
      <c r="H27" s="11" t="n">
        <v>156567</v>
      </c>
      <c r="I27" s="11" t="n">
        <v>1309090</v>
      </c>
      <c r="J27" s="11" t="n">
        <v>103953</v>
      </c>
      <c r="K27" s="8"/>
      <c r="L27" s="8"/>
      <c r="M27" s="8" t="n">
        <v>0</v>
      </c>
      <c r="N27" s="9"/>
      <c r="O27" s="11" t="n">
        <v>202591</v>
      </c>
      <c r="P27" s="11" t="n">
        <v>0</v>
      </c>
      <c r="Q27" s="8" t="n">
        <v>0</v>
      </c>
      <c r="R27" s="9"/>
      <c r="S27" s="11" t="n">
        <v>263104</v>
      </c>
      <c r="T27" s="11" t="n">
        <v>0</v>
      </c>
      <c r="U27" s="11" t="n">
        <v>0</v>
      </c>
      <c r="V27" s="11" t="n">
        <v>0</v>
      </c>
      <c r="W27" s="8"/>
      <c r="X27" s="9"/>
      <c r="Y27" s="11" t="n">
        <v>0</v>
      </c>
      <c r="Z27" s="8"/>
      <c r="AA27" s="11" t="n">
        <v>6782307</v>
      </c>
      <c r="AB27" s="8"/>
      <c r="AC27" s="8"/>
      <c r="AD27" s="11" t="n">
        <v>115518</v>
      </c>
      <c r="AE27" s="8"/>
      <c r="AF27" s="11" t="n">
        <v>0</v>
      </c>
      <c r="AG27" s="8"/>
      <c r="AH27" s="8"/>
      <c r="AI27" s="8"/>
      <c r="AJ27" s="8"/>
      <c r="AK27" s="11" t="n">
        <v>496592</v>
      </c>
      <c r="AL27" s="8"/>
      <c r="AM27" s="8"/>
      <c r="AN27" s="8"/>
      <c r="AO27" s="8"/>
      <c r="AP27" s="11" t="n">
        <v>0</v>
      </c>
      <c r="AQ27" s="22" t="n">
        <v>0</v>
      </c>
      <c r="AR27" s="8"/>
      <c r="AS27" s="8"/>
      <c r="AT27" s="8"/>
      <c r="AU27" s="9" t="n">
        <v>191311</v>
      </c>
      <c r="AV27" s="8"/>
      <c r="AW27" s="8"/>
      <c r="AX27" s="8"/>
      <c r="AY27" s="19" t="n">
        <v>2072718</v>
      </c>
      <c r="AZ27" s="8"/>
      <c r="BA27" s="8"/>
      <c r="BB27" s="8"/>
      <c r="BC27" s="8"/>
      <c r="BD27" s="19" t="n">
        <v>84674</v>
      </c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</row>
    <row r="28" customFormat="false" ht="16" hidden="false" customHeight="false" outlineLevel="0" collapsed="false">
      <c r="A28" s="0" t="s">
        <v>225</v>
      </c>
      <c r="B28" s="0" t="s">
        <v>227</v>
      </c>
      <c r="C28" s="32" t="s">
        <v>29</v>
      </c>
      <c r="D28" s="11" t="n">
        <v>0</v>
      </c>
      <c r="E28" s="11" t="n">
        <v>0</v>
      </c>
      <c r="F28" s="9"/>
      <c r="G28" s="11" t="n">
        <v>1392228</v>
      </c>
      <c r="H28" s="11" t="n">
        <v>245113</v>
      </c>
      <c r="I28" s="11" t="n">
        <v>1062848</v>
      </c>
      <c r="J28" s="11" t="n">
        <v>50444</v>
      </c>
      <c r="K28" s="8"/>
      <c r="L28" s="8"/>
      <c r="M28" s="8" t="n">
        <v>0</v>
      </c>
      <c r="N28" s="9"/>
      <c r="O28" s="11" t="n">
        <v>137363</v>
      </c>
      <c r="P28" s="11" t="n">
        <v>0</v>
      </c>
      <c r="Q28" s="11" t="n">
        <v>56785</v>
      </c>
      <c r="R28" s="9"/>
      <c r="S28" s="11" t="n">
        <v>154327</v>
      </c>
      <c r="T28" s="11" t="n">
        <v>0</v>
      </c>
      <c r="U28" s="11" t="n">
        <v>0</v>
      </c>
      <c r="V28" s="11" t="n">
        <v>0</v>
      </c>
      <c r="W28" s="8"/>
      <c r="X28" s="9"/>
      <c r="Y28" s="11" t="n">
        <v>0</v>
      </c>
      <c r="Z28" s="8"/>
      <c r="AA28" s="11" t="n">
        <v>6262223</v>
      </c>
      <c r="AB28" s="8"/>
      <c r="AC28" s="8"/>
      <c r="AD28" s="11" t="n">
        <v>90093</v>
      </c>
      <c r="AE28" s="8"/>
      <c r="AF28" s="11" t="n">
        <v>0</v>
      </c>
      <c r="AG28" s="8"/>
      <c r="AH28" s="8"/>
      <c r="AI28" s="8"/>
      <c r="AJ28" s="8"/>
      <c r="AK28" s="11" t="n">
        <v>368583</v>
      </c>
      <c r="AL28" s="8"/>
      <c r="AM28" s="8"/>
      <c r="AN28" s="8"/>
      <c r="AO28" s="8"/>
      <c r="AP28" s="11" t="n">
        <v>0</v>
      </c>
      <c r="AQ28" s="22" t="n">
        <v>0</v>
      </c>
      <c r="AR28" s="8"/>
      <c r="AS28" s="8"/>
      <c r="AT28" s="8"/>
      <c r="AU28" s="9" t="n">
        <v>140391</v>
      </c>
      <c r="AV28" s="8"/>
      <c r="AW28" s="8"/>
      <c r="AX28" s="8"/>
      <c r="AY28" s="19" t="n">
        <v>1410480</v>
      </c>
      <c r="AZ28" s="8"/>
      <c r="BA28" s="8"/>
      <c r="BB28" s="8"/>
      <c r="BC28" s="8"/>
      <c r="BD28" s="19" t="n">
        <v>71006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</row>
    <row r="29" customFormat="false" ht="16" hidden="false" customHeight="false" outlineLevel="0" collapsed="false">
      <c r="A29" s="0" t="s">
        <v>225</v>
      </c>
      <c r="B29" s="0" t="s">
        <v>227</v>
      </c>
      <c r="C29" s="32" t="s">
        <v>30</v>
      </c>
      <c r="D29" s="11" t="n">
        <v>0</v>
      </c>
      <c r="E29" s="11" t="n">
        <v>0</v>
      </c>
      <c r="F29" s="9"/>
      <c r="G29" s="11" t="n">
        <v>785128</v>
      </c>
      <c r="H29" s="11" t="n">
        <v>66082</v>
      </c>
      <c r="I29" s="11" t="n">
        <v>1309090</v>
      </c>
      <c r="J29" s="11" t="n">
        <v>105840</v>
      </c>
      <c r="K29" s="8"/>
      <c r="L29" s="8"/>
      <c r="M29" s="8" t="n">
        <v>0</v>
      </c>
      <c r="N29" s="9"/>
      <c r="O29" s="11" t="n">
        <v>210770</v>
      </c>
      <c r="P29" s="11" t="n">
        <v>0</v>
      </c>
      <c r="Q29" s="8" t="n">
        <v>0</v>
      </c>
      <c r="R29" s="9"/>
      <c r="S29" s="11" t="n">
        <v>309708</v>
      </c>
      <c r="T29" s="11" t="n">
        <v>0</v>
      </c>
      <c r="U29" s="11" t="n">
        <v>0</v>
      </c>
      <c r="V29" s="11" t="n">
        <v>0</v>
      </c>
      <c r="W29" s="8"/>
      <c r="X29" s="9"/>
      <c r="Y29" s="11" t="n">
        <v>0</v>
      </c>
      <c r="Z29" s="8"/>
      <c r="AA29" s="11" t="n">
        <v>7761468</v>
      </c>
      <c r="AB29" s="8"/>
      <c r="AC29" s="8"/>
      <c r="AD29" s="11" t="n">
        <v>105557</v>
      </c>
      <c r="AE29" s="8"/>
      <c r="AF29" s="11" t="n">
        <v>0</v>
      </c>
      <c r="AG29" s="8"/>
      <c r="AH29" s="8"/>
      <c r="AI29" s="8"/>
      <c r="AJ29" s="8"/>
      <c r="AK29" s="11" t="n">
        <v>458677</v>
      </c>
      <c r="AL29" s="8"/>
      <c r="AM29" s="8"/>
      <c r="AN29" s="8"/>
      <c r="AO29" s="8"/>
      <c r="AP29" s="11" t="n">
        <v>0</v>
      </c>
      <c r="AQ29" s="22" t="n">
        <v>0</v>
      </c>
      <c r="AR29" s="8"/>
      <c r="AS29" s="8"/>
      <c r="AT29" s="8"/>
      <c r="AU29" s="9" t="n">
        <v>150201</v>
      </c>
      <c r="AV29" s="8"/>
      <c r="AW29" s="8"/>
      <c r="AX29" s="8"/>
      <c r="AY29" s="19" t="n">
        <v>2007991</v>
      </c>
      <c r="AZ29" s="8"/>
      <c r="BA29" s="8"/>
      <c r="BB29" s="8"/>
      <c r="BC29" s="8"/>
      <c r="BD29" s="19" t="n">
        <v>73337</v>
      </c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 customFormat="false" ht="16" hidden="false" customHeight="false" outlineLevel="0" collapsed="false">
      <c r="A30" s="0" t="s">
        <v>225</v>
      </c>
      <c r="B30" s="0" t="s">
        <v>227</v>
      </c>
      <c r="C30" s="32" t="s">
        <v>31</v>
      </c>
      <c r="D30" s="11" t="n">
        <v>0</v>
      </c>
      <c r="E30" s="11" t="n">
        <v>0</v>
      </c>
      <c r="F30" s="9"/>
      <c r="G30" s="11" t="n">
        <v>1526229</v>
      </c>
      <c r="H30" s="11" t="n">
        <v>548037</v>
      </c>
      <c r="I30" s="11" t="n">
        <v>610468</v>
      </c>
      <c r="J30" s="11" t="n">
        <v>71194</v>
      </c>
      <c r="K30" s="8"/>
      <c r="L30" s="8"/>
      <c r="M30" s="8" t="n">
        <v>0</v>
      </c>
      <c r="N30" s="9"/>
      <c r="O30" s="11" t="n">
        <v>130858</v>
      </c>
      <c r="P30" s="11" t="n">
        <v>0</v>
      </c>
      <c r="Q30" s="11" t="n">
        <v>75813</v>
      </c>
      <c r="R30" s="9"/>
      <c r="S30" s="11" t="n">
        <v>207946</v>
      </c>
      <c r="T30" s="11" t="n">
        <v>0</v>
      </c>
      <c r="U30" s="11" t="n">
        <v>0</v>
      </c>
      <c r="V30" s="11" t="n">
        <v>0</v>
      </c>
      <c r="W30" s="8"/>
      <c r="X30" s="9"/>
      <c r="Y30" s="11" t="n">
        <v>0</v>
      </c>
      <c r="Z30" s="8"/>
      <c r="AA30" s="11" t="n">
        <v>7084113</v>
      </c>
      <c r="AB30" s="8"/>
      <c r="AC30" s="8"/>
      <c r="AD30" s="11" t="n">
        <v>127324</v>
      </c>
      <c r="AE30" s="8"/>
      <c r="AF30" s="11" t="n">
        <v>0</v>
      </c>
      <c r="AG30" s="8"/>
      <c r="AH30" s="8"/>
      <c r="AI30" s="8"/>
      <c r="AJ30" s="8"/>
      <c r="AK30" s="11" t="n">
        <v>433399</v>
      </c>
      <c r="AL30" s="8"/>
      <c r="AM30" s="8"/>
      <c r="AN30" s="8"/>
      <c r="AO30" s="8"/>
      <c r="AP30" s="11" t="n">
        <v>0</v>
      </c>
      <c r="AQ30" s="22" t="n">
        <v>0</v>
      </c>
      <c r="AR30" s="8"/>
      <c r="AS30" s="8"/>
      <c r="AT30" s="8"/>
      <c r="AU30" s="9" t="n">
        <v>115261</v>
      </c>
      <c r="AV30" s="8"/>
      <c r="AW30" s="8"/>
      <c r="AX30" s="8"/>
      <c r="AY30" s="19" t="n">
        <v>1746404</v>
      </c>
      <c r="AZ30" s="8"/>
      <c r="BA30" s="8"/>
      <c r="BB30" s="8"/>
      <c r="BC30" s="8"/>
      <c r="BD30" s="19" t="n">
        <v>71048</v>
      </c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 customFormat="false" ht="16" hidden="false" customHeight="false" outlineLevel="0" collapsed="false">
      <c r="A31" s="0" t="s">
        <v>225</v>
      </c>
      <c r="B31" s="0" t="s">
        <v>227</v>
      </c>
      <c r="C31" s="32" t="s">
        <v>32</v>
      </c>
      <c r="D31" s="11" t="n">
        <v>0</v>
      </c>
      <c r="E31" s="11" t="n">
        <v>0</v>
      </c>
      <c r="F31" s="9"/>
      <c r="G31" s="11" t="n">
        <v>0</v>
      </c>
      <c r="H31" s="11" t="n">
        <v>0</v>
      </c>
      <c r="I31" s="11" t="n">
        <v>0</v>
      </c>
      <c r="J31" s="11" t="n">
        <v>0</v>
      </c>
      <c r="K31" s="21"/>
      <c r="L31" s="18"/>
      <c r="M31" s="8" t="n">
        <v>0</v>
      </c>
      <c r="N31" s="8"/>
      <c r="O31" s="18" t="n">
        <v>135461</v>
      </c>
      <c r="P31" s="11" t="n">
        <v>0</v>
      </c>
      <c r="Q31" s="11" t="n">
        <v>0</v>
      </c>
      <c r="R31" s="9"/>
      <c r="S31" s="18" t="n">
        <v>530923</v>
      </c>
      <c r="T31" s="11" t="n">
        <v>0</v>
      </c>
      <c r="U31" s="11" t="n">
        <v>0</v>
      </c>
      <c r="V31" s="11" t="n">
        <v>0</v>
      </c>
      <c r="W31" s="23"/>
      <c r="X31" s="8"/>
      <c r="Y31" s="11" t="n">
        <v>0</v>
      </c>
      <c r="Z31" s="23"/>
      <c r="AA31" s="18" t="n">
        <v>13087905</v>
      </c>
      <c r="AB31" s="8"/>
      <c r="AC31" s="8"/>
      <c r="AD31" s="11" t="n">
        <v>0</v>
      </c>
      <c r="AE31" s="8"/>
      <c r="AF31" s="11" t="n">
        <v>0</v>
      </c>
      <c r="AG31" s="8"/>
      <c r="AH31" s="8"/>
      <c r="AI31" s="8"/>
      <c r="AJ31" s="8"/>
      <c r="AK31" s="18" t="n">
        <v>2426632</v>
      </c>
      <c r="AL31" s="8"/>
      <c r="AM31" s="8"/>
      <c r="AN31" s="8"/>
      <c r="AO31" s="8"/>
      <c r="AP31" s="21" t="n">
        <v>96723</v>
      </c>
      <c r="AQ31" s="21" t="n">
        <v>245699</v>
      </c>
      <c r="AR31" s="8"/>
      <c r="AS31" s="8"/>
      <c r="AT31" s="8"/>
      <c r="AU31" s="11" t="n">
        <v>0</v>
      </c>
      <c r="AV31" s="8"/>
      <c r="AW31" s="8"/>
      <c r="AX31" s="8"/>
      <c r="AY31" s="18" t="n">
        <v>2891556</v>
      </c>
      <c r="AZ31" s="8"/>
      <c r="BA31" s="8"/>
      <c r="BB31" s="8"/>
      <c r="BC31" s="8"/>
      <c r="BD31" s="11" t="n">
        <v>0</v>
      </c>
      <c r="BE31" s="23"/>
      <c r="BF31" s="23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customFormat="false" ht="16" hidden="false" customHeight="false" outlineLevel="0" collapsed="false">
      <c r="A32" s="0" t="s">
        <v>228</v>
      </c>
      <c r="B32" s="0" t="s">
        <v>229</v>
      </c>
      <c r="C32" s="57" t="s">
        <v>33</v>
      </c>
      <c r="D32" s="11" t="n">
        <v>72782</v>
      </c>
      <c r="E32" s="11" t="n">
        <v>119451</v>
      </c>
      <c r="F32" s="8"/>
      <c r="G32" s="11" t="n">
        <v>217717</v>
      </c>
      <c r="H32" s="8" t="n">
        <v>0</v>
      </c>
      <c r="I32" s="8" t="n">
        <v>0</v>
      </c>
      <c r="J32" s="11" t="n">
        <v>80981</v>
      </c>
      <c r="K32" s="8" t="n">
        <v>0</v>
      </c>
      <c r="L32" s="8" t="n">
        <v>0</v>
      </c>
      <c r="M32" s="8" t="n">
        <v>0</v>
      </c>
      <c r="N32" s="9"/>
      <c r="O32" s="11" t="n">
        <v>83263</v>
      </c>
      <c r="P32" s="8"/>
      <c r="Q32" s="8"/>
      <c r="R32" s="8"/>
      <c r="S32" s="11" t="n">
        <v>218656</v>
      </c>
      <c r="T32" s="8" t="n">
        <v>0</v>
      </c>
      <c r="U32" s="11" t="n">
        <v>360410</v>
      </c>
      <c r="V32" s="8"/>
      <c r="W32" s="11" t="n">
        <v>1836055</v>
      </c>
      <c r="X32" s="8" t="n">
        <v>0</v>
      </c>
      <c r="Y32" s="8" t="n">
        <v>0</v>
      </c>
      <c r="Z32" s="8" t="n">
        <v>0</v>
      </c>
      <c r="AA32" s="11" t="n">
        <v>8963819</v>
      </c>
      <c r="AB32" s="11" t="n">
        <v>414750</v>
      </c>
      <c r="AC32" s="8" t="n">
        <v>0</v>
      </c>
      <c r="AD32" s="8" t="n">
        <v>0</v>
      </c>
      <c r="AE32" s="8" t="n">
        <v>0</v>
      </c>
      <c r="AF32" s="8" t="n">
        <v>0</v>
      </c>
      <c r="AG32" s="22"/>
      <c r="AH32" s="11" t="n">
        <v>139532</v>
      </c>
      <c r="AI32" s="8" t="n">
        <v>0</v>
      </c>
      <c r="AJ32" s="19" t="n">
        <v>99765</v>
      </c>
      <c r="AK32" s="22"/>
      <c r="AL32" s="11" t="n">
        <v>226327</v>
      </c>
      <c r="AM32" s="11" t="n">
        <v>616220</v>
      </c>
      <c r="AN32" s="11" t="n">
        <v>596960</v>
      </c>
      <c r="AO32" s="8" t="n">
        <v>0</v>
      </c>
      <c r="AP32" s="22"/>
      <c r="AQ32" s="22"/>
      <c r="AR32" s="22"/>
      <c r="AS32" s="22" t="n">
        <v>0</v>
      </c>
      <c r="AT32" s="8" t="n">
        <v>0</v>
      </c>
      <c r="AU32" s="9"/>
      <c r="AV32" s="22"/>
      <c r="AW32" s="22"/>
      <c r="AX32" s="8" t="n">
        <v>0</v>
      </c>
      <c r="AY32" s="22"/>
      <c r="AZ32" s="22"/>
      <c r="BA32" s="22"/>
      <c r="BB32" s="22"/>
      <c r="BC32" s="22"/>
      <c r="BD32" s="22"/>
      <c r="BE32" s="22"/>
      <c r="BF32" s="22" t="n">
        <v>0</v>
      </c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</row>
    <row r="33" customFormat="false" ht="16" hidden="false" customHeight="false" outlineLevel="0" collapsed="false">
      <c r="A33" s="0" t="s">
        <v>228</v>
      </c>
      <c r="B33" s="0" t="s">
        <v>229</v>
      </c>
      <c r="C33" s="57" t="s">
        <v>34</v>
      </c>
      <c r="D33" s="11" t="n">
        <v>158092</v>
      </c>
      <c r="E33" s="8" t="n">
        <v>0</v>
      </c>
      <c r="F33" s="8"/>
      <c r="G33" s="11" t="n">
        <v>449020</v>
      </c>
      <c r="H33" s="8" t="n">
        <v>0</v>
      </c>
      <c r="I33" s="8" t="n">
        <v>0</v>
      </c>
      <c r="J33" s="11" t="n">
        <v>295319</v>
      </c>
      <c r="K33" s="8" t="n">
        <v>0</v>
      </c>
      <c r="L33" s="8" t="n">
        <v>0</v>
      </c>
      <c r="M33" s="11" t="n">
        <v>260184</v>
      </c>
      <c r="N33" s="9"/>
      <c r="O33" s="11" t="n">
        <v>113029</v>
      </c>
      <c r="P33" s="8"/>
      <c r="Q33" s="8"/>
      <c r="R33" s="8"/>
      <c r="S33" s="11" t="n">
        <v>63315</v>
      </c>
      <c r="T33" s="11" t="n">
        <v>79679</v>
      </c>
      <c r="U33" s="8" t="n">
        <v>0</v>
      </c>
      <c r="V33" s="8"/>
      <c r="W33" s="11" t="n">
        <v>4758693</v>
      </c>
      <c r="X33" s="19" t="n">
        <v>1342754</v>
      </c>
      <c r="Y33" s="8" t="n">
        <v>0</v>
      </c>
      <c r="Z33" s="19" t="n">
        <v>78229</v>
      </c>
      <c r="AA33" s="11" t="n">
        <v>5020894</v>
      </c>
      <c r="AB33" s="11" t="n">
        <v>259349</v>
      </c>
      <c r="AC33" s="8" t="n">
        <v>0</v>
      </c>
      <c r="AD33" s="11" t="n">
        <v>75599</v>
      </c>
      <c r="AE33" s="8" t="n">
        <v>0</v>
      </c>
      <c r="AF33" s="8" t="n">
        <v>0</v>
      </c>
      <c r="AG33" s="22"/>
      <c r="AH33" s="11" t="n">
        <v>99188</v>
      </c>
      <c r="AI33" s="8" t="n">
        <v>0</v>
      </c>
      <c r="AJ33" s="19" t="n">
        <v>136543</v>
      </c>
      <c r="AK33" s="22"/>
      <c r="AL33" s="11" t="n">
        <v>243982</v>
      </c>
      <c r="AM33" s="11" t="n">
        <v>720171</v>
      </c>
      <c r="AN33" s="11" t="n">
        <v>534705</v>
      </c>
      <c r="AO33" s="8" t="n">
        <v>0</v>
      </c>
      <c r="AP33" s="22"/>
      <c r="AQ33" s="22"/>
      <c r="AR33" s="22"/>
      <c r="AS33" s="11" t="n">
        <v>105669</v>
      </c>
      <c r="AT33" s="8" t="n">
        <v>0</v>
      </c>
      <c r="AU33" s="9"/>
      <c r="AV33" s="22"/>
      <c r="AW33" s="22"/>
      <c r="AX33" s="11" t="n">
        <v>119961</v>
      </c>
      <c r="AY33" s="22"/>
      <c r="AZ33" s="22"/>
      <c r="BA33" s="22"/>
      <c r="BB33" s="22"/>
      <c r="BC33" s="22"/>
      <c r="BD33" s="22"/>
      <c r="BE33" s="22"/>
      <c r="BF33" s="22" t="n">
        <v>0</v>
      </c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 customFormat="false" ht="16" hidden="false" customHeight="false" outlineLevel="0" collapsed="false">
      <c r="A34" s="0" t="s">
        <v>228</v>
      </c>
      <c r="B34" s="0" t="s">
        <v>229</v>
      </c>
      <c r="C34" s="57" t="s">
        <v>35</v>
      </c>
      <c r="D34" s="11" t="n">
        <v>154266</v>
      </c>
      <c r="E34" s="11" t="n">
        <v>2755630</v>
      </c>
      <c r="F34" s="8"/>
      <c r="G34" s="11" t="n">
        <v>2741250</v>
      </c>
      <c r="H34" s="8" t="n">
        <v>0</v>
      </c>
      <c r="I34" s="8" t="n">
        <v>0</v>
      </c>
      <c r="J34" s="11" t="n">
        <v>111457</v>
      </c>
      <c r="K34" s="8" t="n">
        <v>0</v>
      </c>
      <c r="L34" s="8" t="n">
        <v>0</v>
      </c>
      <c r="M34" s="11" t="n">
        <v>138973</v>
      </c>
      <c r="N34" s="9"/>
      <c r="O34" s="11" t="n">
        <v>221152</v>
      </c>
      <c r="P34" s="8"/>
      <c r="Q34" s="8"/>
      <c r="R34" s="8"/>
      <c r="S34" s="8" t="n">
        <v>0</v>
      </c>
      <c r="T34" s="11" t="n">
        <v>80637</v>
      </c>
      <c r="U34" s="11" t="n">
        <v>250118</v>
      </c>
      <c r="V34" s="8"/>
      <c r="W34" s="11" t="n">
        <v>3243667</v>
      </c>
      <c r="X34" s="19" t="n">
        <v>1956541</v>
      </c>
      <c r="Y34" s="11" t="n">
        <v>328075</v>
      </c>
      <c r="Z34" s="11" t="n">
        <v>128560</v>
      </c>
      <c r="AA34" s="11" t="n">
        <v>11793571</v>
      </c>
      <c r="AB34" s="11" t="n">
        <v>519476</v>
      </c>
      <c r="AC34" s="11" t="n">
        <v>60571</v>
      </c>
      <c r="AD34" s="11" t="n">
        <v>220444</v>
      </c>
      <c r="AE34" s="8" t="n">
        <v>0</v>
      </c>
      <c r="AF34" s="8" t="n">
        <v>0</v>
      </c>
      <c r="AG34" s="22"/>
      <c r="AH34" s="11" t="n">
        <v>50123</v>
      </c>
      <c r="AI34" s="8" t="n">
        <v>0</v>
      </c>
      <c r="AJ34" s="19" t="n">
        <v>1245017</v>
      </c>
      <c r="AK34" s="22"/>
      <c r="AL34" s="11" t="n">
        <v>236940</v>
      </c>
      <c r="AM34" s="11" t="n">
        <v>767151</v>
      </c>
      <c r="AN34" s="11" t="n">
        <v>699348</v>
      </c>
      <c r="AO34" s="8" t="n">
        <v>0</v>
      </c>
      <c r="AP34" s="22"/>
      <c r="AQ34" s="22"/>
      <c r="AR34" s="22"/>
      <c r="AS34" s="11" t="n">
        <v>423357</v>
      </c>
      <c r="AT34" s="8" t="n">
        <v>0</v>
      </c>
      <c r="AU34" s="9"/>
      <c r="AV34" s="22"/>
      <c r="AW34" s="22"/>
      <c r="AX34" s="11" t="n">
        <v>220303</v>
      </c>
      <c r="AY34" s="22"/>
      <c r="AZ34" s="22"/>
      <c r="BA34" s="22"/>
      <c r="BB34" s="22"/>
      <c r="BC34" s="22"/>
      <c r="BD34" s="22"/>
      <c r="BE34" s="22"/>
      <c r="BF34" s="22" t="n">
        <v>0</v>
      </c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 customFormat="false" ht="16" hidden="false" customHeight="false" outlineLevel="0" collapsed="false">
      <c r="A35" s="0" t="s">
        <v>228</v>
      </c>
      <c r="B35" s="0" t="s">
        <v>229</v>
      </c>
      <c r="C35" s="57" t="s">
        <v>36</v>
      </c>
      <c r="D35" s="11" t="n">
        <v>165447</v>
      </c>
      <c r="E35" s="11" t="n">
        <v>2864780</v>
      </c>
      <c r="F35" s="8"/>
      <c r="G35" s="11" t="n">
        <v>229514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11" t="n">
        <v>206705</v>
      </c>
      <c r="N35" s="9"/>
      <c r="O35" s="11" t="n">
        <v>114655</v>
      </c>
      <c r="P35" s="8"/>
      <c r="Q35" s="8"/>
      <c r="R35" s="8"/>
      <c r="S35" s="11" t="n">
        <v>164087</v>
      </c>
      <c r="T35" s="11" t="n">
        <v>108080</v>
      </c>
      <c r="U35" s="11" t="n">
        <v>213643</v>
      </c>
      <c r="V35" s="8"/>
      <c r="W35" s="11" t="n">
        <v>2178787</v>
      </c>
      <c r="X35" s="19" t="n">
        <v>2501751</v>
      </c>
      <c r="Y35" s="8" t="n">
        <v>0</v>
      </c>
      <c r="Z35" s="8" t="n">
        <v>0</v>
      </c>
      <c r="AA35" s="11" t="n">
        <v>13739133</v>
      </c>
      <c r="AB35" s="11" t="n">
        <v>270080</v>
      </c>
      <c r="AC35" s="8" t="n">
        <v>0</v>
      </c>
      <c r="AD35" s="11" t="n">
        <v>160189</v>
      </c>
      <c r="AE35" s="8" t="n">
        <v>0</v>
      </c>
      <c r="AF35" s="8" t="n">
        <v>0</v>
      </c>
      <c r="AG35" s="22"/>
      <c r="AH35" s="11" t="n">
        <v>151978</v>
      </c>
      <c r="AI35" s="8" t="n">
        <v>0</v>
      </c>
      <c r="AJ35" s="19" t="n">
        <v>976709</v>
      </c>
      <c r="AK35" s="22"/>
      <c r="AL35" s="11" t="n">
        <v>919278</v>
      </c>
      <c r="AM35" s="11" t="n">
        <v>766601</v>
      </c>
      <c r="AN35" s="11" t="n">
        <v>513983</v>
      </c>
      <c r="AO35" s="8" t="n">
        <v>0</v>
      </c>
      <c r="AP35" s="22"/>
      <c r="AQ35" s="22"/>
      <c r="AR35" s="22"/>
      <c r="AS35" s="11" t="n">
        <v>653601</v>
      </c>
      <c r="AT35" s="8" t="n">
        <v>0</v>
      </c>
      <c r="AU35" s="9"/>
      <c r="AV35" s="22"/>
      <c r="AW35" s="22"/>
      <c r="AX35" s="11" t="n">
        <v>822512</v>
      </c>
      <c r="AY35" s="22"/>
      <c r="AZ35" s="22"/>
      <c r="BA35" s="22"/>
      <c r="BB35" s="22"/>
      <c r="BC35" s="22"/>
      <c r="BD35" s="22"/>
      <c r="BE35" s="22"/>
      <c r="BF35" s="11" t="n">
        <v>62602</v>
      </c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 customFormat="false" ht="16" hidden="false" customHeight="false" outlineLevel="0" collapsed="false">
      <c r="A36" s="0" t="s">
        <v>228</v>
      </c>
      <c r="B36" s="0" t="s">
        <v>229</v>
      </c>
      <c r="C36" s="57" t="s">
        <v>37</v>
      </c>
      <c r="D36" s="11" t="n">
        <v>257291</v>
      </c>
      <c r="E36" s="11" t="n">
        <v>2979582</v>
      </c>
      <c r="F36" s="8"/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11" t="n">
        <v>216432</v>
      </c>
      <c r="N36" s="9"/>
      <c r="O36" s="11" t="n">
        <v>94646</v>
      </c>
      <c r="P36" s="8"/>
      <c r="Q36" s="8"/>
      <c r="R36" s="8"/>
      <c r="S36" s="11" t="n">
        <v>218357</v>
      </c>
      <c r="T36" s="8" t="n">
        <v>0</v>
      </c>
      <c r="U36" s="11" t="n">
        <v>493008</v>
      </c>
      <c r="V36" s="8"/>
      <c r="W36" s="11" t="n">
        <v>3249923</v>
      </c>
      <c r="X36" s="19" t="n">
        <v>1751337</v>
      </c>
      <c r="Y36" s="11" t="n">
        <v>146266</v>
      </c>
      <c r="Z36" s="11" t="n">
        <v>153234</v>
      </c>
      <c r="AA36" s="11" t="n">
        <v>12346889</v>
      </c>
      <c r="AB36" s="11" t="n">
        <v>237442</v>
      </c>
      <c r="AC36" s="11" t="n">
        <v>90067</v>
      </c>
      <c r="AD36" s="11" t="n">
        <v>92165</v>
      </c>
      <c r="AE36" s="8" t="n">
        <v>0</v>
      </c>
      <c r="AF36" s="11" t="n">
        <v>155690</v>
      </c>
      <c r="AG36" s="22"/>
      <c r="AH36" s="11" t="n">
        <v>65690</v>
      </c>
      <c r="AI36" s="8" t="n">
        <v>0</v>
      </c>
      <c r="AJ36" s="19" t="n">
        <v>2229916</v>
      </c>
      <c r="AK36" s="22"/>
      <c r="AL36" s="11" t="n">
        <v>2173133</v>
      </c>
      <c r="AM36" s="11" t="n">
        <v>862790</v>
      </c>
      <c r="AN36" s="11" t="n">
        <v>709941</v>
      </c>
      <c r="AO36" s="8" t="n">
        <v>0</v>
      </c>
      <c r="AP36" s="22"/>
      <c r="AQ36" s="22"/>
      <c r="AR36" s="22"/>
      <c r="AS36" s="11" t="n">
        <v>517587</v>
      </c>
      <c r="AT36" s="8" t="n">
        <v>0</v>
      </c>
      <c r="AU36" s="9"/>
      <c r="AV36" s="22"/>
      <c r="AW36" s="22"/>
      <c r="AX36" s="11" t="n">
        <v>494295</v>
      </c>
      <c r="AY36" s="22"/>
      <c r="AZ36" s="22"/>
      <c r="BA36" s="22"/>
      <c r="BB36" s="22"/>
      <c r="BC36" s="22"/>
      <c r="BD36" s="22"/>
      <c r="BE36" s="22"/>
      <c r="BF36" s="11" t="n">
        <v>72073</v>
      </c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 customFormat="false" ht="16" hidden="false" customHeight="false" outlineLevel="0" collapsed="false">
      <c r="A37" s="0" t="s">
        <v>228</v>
      </c>
      <c r="B37" s="0" t="s">
        <v>230</v>
      </c>
      <c r="C37" s="57" t="s">
        <v>38</v>
      </c>
      <c r="D37" s="8" t="n">
        <v>0</v>
      </c>
      <c r="E37" s="11" t="n">
        <v>123501</v>
      </c>
      <c r="F37" s="8"/>
      <c r="G37" s="11" t="n">
        <v>405146</v>
      </c>
      <c r="H37" s="11" t="n">
        <v>552437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9"/>
      <c r="O37" s="8" t="n">
        <v>0</v>
      </c>
      <c r="P37" s="8"/>
      <c r="Q37" s="8"/>
      <c r="R37" s="8"/>
      <c r="S37" s="11" t="n">
        <v>246595</v>
      </c>
      <c r="T37" s="8" t="n">
        <v>0</v>
      </c>
      <c r="U37" s="11" t="n">
        <v>528402</v>
      </c>
      <c r="V37" s="8"/>
      <c r="W37" s="11" t="n">
        <v>1400568</v>
      </c>
      <c r="X37" s="8" t="n">
        <v>0</v>
      </c>
      <c r="Y37" s="8" t="n">
        <v>0</v>
      </c>
      <c r="Z37" s="8" t="n">
        <v>0</v>
      </c>
      <c r="AA37" s="11" t="n">
        <v>10672383</v>
      </c>
      <c r="AB37" s="11" t="n">
        <v>322861</v>
      </c>
      <c r="AC37" s="8" t="n">
        <v>0</v>
      </c>
      <c r="AD37" s="8" t="n">
        <v>0</v>
      </c>
      <c r="AE37" s="8" t="n">
        <v>0</v>
      </c>
      <c r="AF37" s="8" t="n">
        <v>0</v>
      </c>
      <c r="AG37" s="22"/>
      <c r="AH37" s="11" t="n">
        <v>230084</v>
      </c>
      <c r="AI37" s="8" t="n">
        <v>0</v>
      </c>
      <c r="AJ37" s="19" t="n">
        <v>280508</v>
      </c>
      <c r="AK37" s="22"/>
      <c r="AL37" s="11" t="n">
        <v>417596</v>
      </c>
      <c r="AM37" s="11" t="n">
        <v>315631</v>
      </c>
      <c r="AN37" s="11" t="n">
        <v>436851</v>
      </c>
      <c r="AO37" s="8" t="n">
        <v>0</v>
      </c>
      <c r="AP37" s="22"/>
      <c r="AQ37" s="22"/>
      <c r="AR37" s="22"/>
      <c r="AS37" s="11" t="n">
        <v>332309</v>
      </c>
      <c r="AT37" s="8" t="n">
        <v>0</v>
      </c>
      <c r="AU37" s="9"/>
      <c r="AV37" s="22"/>
      <c r="AW37" s="22"/>
      <c r="AX37" s="11" t="n">
        <v>458202</v>
      </c>
      <c r="AY37" s="22"/>
      <c r="AZ37" s="22"/>
      <c r="BA37" s="22"/>
      <c r="BB37" s="22"/>
      <c r="BC37" s="22"/>
      <c r="BD37" s="22"/>
      <c r="BE37" s="22"/>
      <c r="BF37" s="11" t="n">
        <v>146708</v>
      </c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 customFormat="false" ht="16" hidden="false" customHeight="false" outlineLevel="0" collapsed="false">
      <c r="A38" s="0" t="s">
        <v>228</v>
      </c>
      <c r="B38" s="0" t="s">
        <v>230</v>
      </c>
      <c r="C38" s="57" t="s">
        <v>39</v>
      </c>
      <c r="D38" s="11" t="n">
        <v>245490</v>
      </c>
      <c r="E38" s="11" t="n">
        <v>5398605</v>
      </c>
      <c r="F38" s="8"/>
      <c r="G38" s="11" t="n">
        <v>738399</v>
      </c>
      <c r="H38" s="8" t="n">
        <v>0</v>
      </c>
      <c r="I38" s="8" t="n">
        <v>0</v>
      </c>
      <c r="J38" s="11" t="n">
        <v>171282</v>
      </c>
      <c r="K38" s="8" t="n">
        <v>0</v>
      </c>
      <c r="L38" s="8" t="n">
        <v>0</v>
      </c>
      <c r="M38" s="11" t="n">
        <v>331291</v>
      </c>
      <c r="N38" s="9"/>
      <c r="O38" s="8" t="n">
        <v>0</v>
      </c>
      <c r="P38" s="8"/>
      <c r="Q38" s="8"/>
      <c r="R38" s="8"/>
      <c r="S38" s="11" t="n">
        <v>213899</v>
      </c>
      <c r="T38" s="8" t="n">
        <v>0</v>
      </c>
      <c r="U38" s="8" t="n">
        <v>0</v>
      </c>
      <c r="V38" s="8"/>
      <c r="W38" s="11" t="n">
        <v>7765793</v>
      </c>
      <c r="X38" s="19" t="n">
        <v>3059172</v>
      </c>
      <c r="Y38" s="8" t="n">
        <v>0</v>
      </c>
      <c r="Z38" s="8" t="n">
        <v>0</v>
      </c>
      <c r="AA38" s="11" t="n">
        <v>9037455</v>
      </c>
      <c r="AB38" s="11" t="n">
        <v>201412</v>
      </c>
      <c r="AC38" s="8" t="n">
        <v>0</v>
      </c>
      <c r="AD38" s="11" t="n">
        <v>421872</v>
      </c>
      <c r="AE38" s="8" t="n">
        <v>0</v>
      </c>
      <c r="AF38" s="11" t="n">
        <v>204783</v>
      </c>
      <c r="AG38" s="22"/>
      <c r="AH38" s="8" t="n">
        <v>0</v>
      </c>
      <c r="AI38" s="8" t="n">
        <v>0</v>
      </c>
      <c r="AJ38" s="19" t="n">
        <v>2654044</v>
      </c>
      <c r="AK38" s="22"/>
      <c r="AL38" s="11" t="n">
        <v>2526340</v>
      </c>
      <c r="AM38" s="11" t="n">
        <v>443382</v>
      </c>
      <c r="AN38" s="11" t="n">
        <v>520750</v>
      </c>
      <c r="AO38" s="8" t="n">
        <v>0</v>
      </c>
      <c r="AP38" s="22"/>
      <c r="AQ38" s="22"/>
      <c r="AR38" s="22"/>
      <c r="AS38" s="11" t="n">
        <v>834807</v>
      </c>
      <c r="AT38" s="8" t="n">
        <v>0</v>
      </c>
      <c r="AU38" s="9"/>
      <c r="AV38" s="22"/>
      <c r="AW38" s="22"/>
      <c r="AX38" s="11" t="n">
        <v>1265320</v>
      </c>
      <c r="AY38" s="22"/>
      <c r="AZ38" s="22"/>
      <c r="BA38" s="22"/>
      <c r="BB38" s="22"/>
      <c r="BC38" s="22"/>
      <c r="BD38" s="22"/>
      <c r="BE38" s="22"/>
      <c r="BF38" s="13" t="n">
        <v>133733</v>
      </c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 customFormat="false" ht="16" hidden="false" customHeight="false" outlineLevel="0" collapsed="false">
      <c r="A39" s="0" t="s">
        <v>228</v>
      </c>
      <c r="B39" s="0" t="s">
        <v>230</v>
      </c>
      <c r="C39" s="57" t="s">
        <v>40</v>
      </c>
      <c r="D39" s="11" t="n">
        <v>464030</v>
      </c>
      <c r="E39" s="11" t="n">
        <v>1418380</v>
      </c>
      <c r="F39" s="8"/>
      <c r="G39" s="11" t="n">
        <v>2816991</v>
      </c>
      <c r="H39" s="11" t="n">
        <v>919172</v>
      </c>
      <c r="I39" s="8" t="n">
        <v>0</v>
      </c>
      <c r="J39" s="8" t="n">
        <v>0</v>
      </c>
      <c r="K39" s="8" t="n">
        <v>0</v>
      </c>
      <c r="L39" s="8" t="n">
        <v>0</v>
      </c>
      <c r="M39" s="11" t="n">
        <v>186812</v>
      </c>
      <c r="N39" s="9"/>
      <c r="O39" s="11" t="n">
        <v>195548</v>
      </c>
      <c r="P39" s="8"/>
      <c r="Q39" s="8"/>
      <c r="R39" s="8"/>
      <c r="S39" s="11" t="n">
        <v>253310</v>
      </c>
      <c r="T39" s="8" t="n">
        <v>0</v>
      </c>
      <c r="U39" s="11" t="n">
        <v>603395</v>
      </c>
      <c r="V39" s="8"/>
      <c r="W39" s="11" t="n">
        <v>4007625</v>
      </c>
      <c r="X39" s="19" t="n">
        <v>1383807</v>
      </c>
      <c r="Y39" s="11" t="n">
        <v>173245</v>
      </c>
      <c r="Z39" s="8" t="n">
        <v>0</v>
      </c>
      <c r="AA39" s="11" t="n">
        <v>10928654</v>
      </c>
      <c r="AB39" s="11" t="n">
        <v>445853</v>
      </c>
      <c r="AC39" s="8" t="n">
        <v>0</v>
      </c>
      <c r="AD39" s="11" t="n">
        <v>704490</v>
      </c>
      <c r="AE39" s="8" t="n">
        <v>0</v>
      </c>
      <c r="AF39" s="8" t="n">
        <v>0</v>
      </c>
      <c r="AG39" s="22"/>
      <c r="AH39" s="11" t="n">
        <v>299340</v>
      </c>
      <c r="AI39" s="8" t="n">
        <v>0</v>
      </c>
      <c r="AJ39" s="19" t="n">
        <v>1902515</v>
      </c>
      <c r="AK39" s="22"/>
      <c r="AL39" s="11" t="n">
        <v>177301</v>
      </c>
      <c r="AM39" s="11" t="n">
        <v>326505</v>
      </c>
      <c r="AN39" s="11" t="n">
        <v>446231</v>
      </c>
      <c r="AO39" s="8" t="n">
        <v>0</v>
      </c>
      <c r="AP39" s="22"/>
      <c r="AQ39" s="22"/>
      <c r="AR39" s="22"/>
      <c r="AS39" s="11" t="n">
        <v>1504377</v>
      </c>
      <c r="AT39" s="8" t="n">
        <v>0</v>
      </c>
      <c r="AU39" s="9"/>
      <c r="AV39" s="22"/>
      <c r="AW39" s="22"/>
      <c r="AX39" s="8" t="n">
        <v>0</v>
      </c>
      <c r="AY39" s="22"/>
      <c r="AZ39" s="22"/>
      <c r="BA39" s="22"/>
      <c r="BB39" s="22"/>
      <c r="BC39" s="22"/>
      <c r="BD39" s="22"/>
      <c r="BE39" s="22"/>
      <c r="BF39" s="11" t="n">
        <v>187550</v>
      </c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 customFormat="false" ht="16" hidden="false" customHeight="false" outlineLevel="0" collapsed="false">
      <c r="A40" s="0" t="s">
        <v>228</v>
      </c>
      <c r="B40" s="0" t="s">
        <v>230</v>
      </c>
      <c r="C40" s="57" t="s">
        <v>41</v>
      </c>
      <c r="D40" s="11" t="n">
        <v>0</v>
      </c>
      <c r="E40" s="11" t="n">
        <v>1132339</v>
      </c>
      <c r="F40" s="8"/>
      <c r="G40" s="11" t="n">
        <v>601736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11" t="n">
        <v>186812</v>
      </c>
      <c r="N40" s="9"/>
      <c r="O40" s="8" t="n">
        <v>0</v>
      </c>
      <c r="P40" s="8"/>
      <c r="Q40" s="8"/>
      <c r="R40" s="8"/>
      <c r="S40" s="8" t="n">
        <v>0</v>
      </c>
      <c r="T40" s="8" t="n">
        <v>0</v>
      </c>
      <c r="U40" s="8" t="n">
        <v>0</v>
      </c>
      <c r="V40" s="8"/>
      <c r="W40" s="11" t="n">
        <v>9898560</v>
      </c>
      <c r="X40" s="19" t="n">
        <v>2140101</v>
      </c>
      <c r="Y40" s="8" t="n">
        <v>0</v>
      </c>
      <c r="Z40" s="8" t="n">
        <v>0</v>
      </c>
      <c r="AA40" s="11" t="n">
        <v>9724620</v>
      </c>
      <c r="AB40" s="11" t="n">
        <v>358783</v>
      </c>
      <c r="AC40" s="8" t="n">
        <v>0</v>
      </c>
      <c r="AD40" s="11" t="n">
        <v>280708</v>
      </c>
      <c r="AE40" s="8" t="n">
        <v>0</v>
      </c>
      <c r="AF40" s="8" t="n">
        <v>0</v>
      </c>
      <c r="AG40" s="22"/>
      <c r="AH40" s="8" t="n">
        <v>0</v>
      </c>
      <c r="AI40" s="8" t="n">
        <v>0</v>
      </c>
      <c r="AJ40" s="19" t="n">
        <v>2056831</v>
      </c>
      <c r="AK40" s="22"/>
      <c r="AL40" s="11" t="n">
        <v>1341480</v>
      </c>
      <c r="AM40" s="11" t="n">
        <v>431146</v>
      </c>
      <c r="AN40" s="11" t="n">
        <v>371797</v>
      </c>
      <c r="AO40" s="8" t="n">
        <v>0</v>
      </c>
      <c r="AP40" s="22"/>
      <c r="AQ40" s="22"/>
      <c r="AR40" s="22"/>
      <c r="AS40" s="11" t="n">
        <v>1414962</v>
      </c>
      <c r="AT40" s="8" t="n">
        <v>0</v>
      </c>
      <c r="AU40" s="9"/>
      <c r="AV40" s="22"/>
      <c r="AW40" s="22"/>
      <c r="AX40" s="11" t="n">
        <v>1475968</v>
      </c>
      <c r="AY40" s="22"/>
      <c r="AZ40" s="22"/>
      <c r="BA40" s="22"/>
      <c r="BB40" s="22"/>
      <c r="BC40" s="22"/>
      <c r="BD40" s="22"/>
      <c r="BE40" s="22"/>
      <c r="BF40" s="11" t="n">
        <v>263572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 customFormat="false" ht="16" hidden="false" customHeight="false" outlineLevel="0" collapsed="false">
      <c r="A41" s="0" t="s">
        <v>228</v>
      </c>
      <c r="B41" s="0" t="s">
        <v>230</v>
      </c>
      <c r="C41" s="57" t="s">
        <v>42</v>
      </c>
      <c r="D41" s="11" t="n">
        <v>216975</v>
      </c>
      <c r="E41" s="11" t="n">
        <v>1972423</v>
      </c>
      <c r="F41" s="8"/>
      <c r="G41" s="11" t="n">
        <v>601858</v>
      </c>
      <c r="H41" s="8" t="n">
        <v>0</v>
      </c>
      <c r="I41" s="8" t="n">
        <v>0</v>
      </c>
      <c r="J41" s="11" t="n">
        <v>153432</v>
      </c>
      <c r="K41" s="8" t="n">
        <v>0</v>
      </c>
      <c r="L41" s="8" t="n">
        <v>0</v>
      </c>
      <c r="M41" s="11" t="n">
        <v>297159</v>
      </c>
      <c r="N41" s="9"/>
      <c r="O41" s="11" t="n">
        <v>154471</v>
      </c>
      <c r="P41" s="8"/>
      <c r="Q41" s="8"/>
      <c r="R41" s="8"/>
      <c r="S41" s="8" t="n">
        <v>0</v>
      </c>
      <c r="T41" s="8" t="n">
        <v>0</v>
      </c>
      <c r="U41" s="8" t="n">
        <v>0</v>
      </c>
      <c r="V41" s="8"/>
      <c r="W41" s="11" t="n">
        <v>9991209</v>
      </c>
      <c r="X41" s="19" t="n">
        <v>1924978</v>
      </c>
      <c r="Y41" s="8" t="n">
        <v>0</v>
      </c>
      <c r="Z41" s="8" t="n">
        <v>0</v>
      </c>
      <c r="AA41" s="11" t="n">
        <v>11098959</v>
      </c>
      <c r="AB41" s="11" t="n">
        <v>283587</v>
      </c>
      <c r="AC41" s="8" t="n">
        <v>0</v>
      </c>
      <c r="AD41" s="11" t="n">
        <v>357840</v>
      </c>
      <c r="AE41" s="8" t="n">
        <v>0</v>
      </c>
      <c r="AF41" s="8" t="n">
        <v>0</v>
      </c>
      <c r="AG41" s="22"/>
      <c r="AH41" s="8" t="n">
        <v>0</v>
      </c>
      <c r="AI41" s="8" t="n">
        <v>0</v>
      </c>
      <c r="AJ41" s="19" t="n">
        <v>653072</v>
      </c>
      <c r="AK41" s="22"/>
      <c r="AL41" s="11" t="n">
        <v>2038751</v>
      </c>
      <c r="AM41" s="11" t="n">
        <v>469015</v>
      </c>
      <c r="AN41" s="11" t="n">
        <v>476178</v>
      </c>
      <c r="AO41" s="8" t="n">
        <v>0</v>
      </c>
      <c r="AP41" s="22"/>
      <c r="AQ41" s="22"/>
      <c r="AR41" s="22"/>
      <c r="AS41" s="11" t="n">
        <v>1644906</v>
      </c>
      <c r="AT41" s="8" t="n">
        <v>0</v>
      </c>
      <c r="AU41" s="9"/>
      <c r="AV41" s="22"/>
      <c r="AW41" s="22"/>
      <c r="AX41" s="11" t="n">
        <v>2030548</v>
      </c>
      <c r="AY41" s="22"/>
      <c r="AZ41" s="22"/>
      <c r="BA41" s="22"/>
      <c r="BB41" s="22"/>
      <c r="BC41" s="22"/>
      <c r="BD41" s="22"/>
      <c r="BE41" s="22"/>
      <c r="BF41" s="11" t="n">
        <v>174715</v>
      </c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 customFormat="false" ht="16" hidden="false" customHeight="false" outlineLevel="0" collapsed="false">
      <c r="A42" s="0" t="s">
        <v>228</v>
      </c>
      <c r="B42" s="0" t="s">
        <v>229</v>
      </c>
      <c r="C42" s="58" t="s">
        <v>43</v>
      </c>
      <c r="D42" s="8" t="n">
        <v>0</v>
      </c>
      <c r="E42" s="11" t="n">
        <v>0</v>
      </c>
      <c r="F42" s="8"/>
      <c r="G42" s="11" t="n">
        <v>4593791</v>
      </c>
      <c r="H42" s="11" t="n">
        <v>2992449</v>
      </c>
      <c r="I42" s="8" t="n">
        <v>0</v>
      </c>
      <c r="J42" s="11" t="n">
        <v>759098</v>
      </c>
      <c r="K42" s="11" t="n">
        <v>485375</v>
      </c>
      <c r="L42" s="8" t="n">
        <v>0</v>
      </c>
      <c r="M42" s="11" t="n">
        <v>216150</v>
      </c>
      <c r="N42" s="9"/>
      <c r="O42" s="11" t="n">
        <v>348919</v>
      </c>
      <c r="P42" s="8"/>
      <c r="Q42" s="8"/>
      <c r="R42" s="8"/>
      <c r="S42" s="11" t="n">
        <v>380392</v>
      </c>
      <c r="T42" s="11" t="n">
        <v>302615</v>
      </c>
      <c r="U42" s="11" t="n">
        <v>1287201</v>
      </c>
      <c r="V42" s="8"/>
      <c r="W42" s="11" t="n">
        <v>8342977</v>
      </c>
      <c r="X42" s="19" t="n">
        <v>2234272</v>
      </c>
      <c r="Y42" s="11" t="n">
        <v>224725</v>
      </c>
      <c r="Z42" s="8" t="n">
        <v>0</v>
      </c>
      <c r="AA42" s="11" t="n">
        <v>4257835</v>
      </c>
      <c r="AB42" s="8" t="n">
        <v>0</v>
      </c>
      <c r="AC42" s="19" t="n">
        <v>277538</v>
      </c>
      <c r="AD42" s="11" t="n">
        <v>586549</v>
      </c>
      <c r="AE42" s="8" t="n">
        <v>0</v>
      </c>
      <c r="AF42" s="8" t="n">
        <v>0</v>
      </c>
      <c r="AG42" s="22"/>
      <c r="AH42" s="8" t="n">
        <v>0</v>
      </c>
      <c r="AI42" s="8" t="n">
        <v>0</v>
      </c>
      <c r="AJ42" s="19" t="n">
        <v>499357</v>
      </c>
      <c r="AK42" s="22"/>
      <c r="AL42" s="8" t="n">
        <v>0</v>
      </c>
      <c r="AM42" s="11" t="n">
        <v>389023</v>
      </c>
      <c r="AN42" s="8" t="n">
        <v>0</v>
      </c>
      <c r="AO42" s="8" t="n">
        <v>0</v>
      </c>
      <c r="AP42" s="22"/>
      <c r="AQ42" s="22"/>
      <c r="AR42" s="22"/>
      <c r="AS42" s="11" t="n">
        <v>997986</v>
      </c>
      <c r="AT42" s="8" t="n">
        <v>0</v>
      </c>
      <c r="AU42" s="9"/>
      <c r="AV42" s="22"/>
      <c r="AW42" s="22"/>
      <c r="AX42" s="11" t="n">
        <v>336517</v>
      </c>
      <c r="AY42" s="22"/>
      <c r="AZ42" s="22"/>
      <c r="BA42" s="22"/>
      <c r="BB42" s="22"/>
      <c r="BC42" s="22"/>
      <c r="BD42" s="22"/>
      <c r="BE42" s="22"/>
      <c r="BF42" s="22" t="n">
        <v>0</v>
      </c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 customFormat="false" ht="16" hidden="false" customHeight="false" outlineLevel="0" collapsed="false">
      <c r="A43" s="0" t="s">
        <v>228</v>
      </c>
      <c r="B43" s="0" t="s">
        <v>229</v>
      </c>
      <c r="C43" s="58" t="s">
        <v>44</v>
      </c>
      <c r="D43" s="8" t="n">
        <v>0</v>
      </c>
      <c r="E43" s="11" t="n">
        <v>2100747</v>
      </c>
      <c r="F43" s="8"/>
      <c r="G43" s="11" t="n">
        <v>1556357</v>
      </c>
      <c r="H43" s="8" t="n">
        <v>0</v>
      </c>
      <c r="I43" s="8" t="n">
        <v>0</v>
      </c>
      <c r="J43" s="8" t="n">
        <v>0</v>
      </c>
      <c r="K43" s="11" t="n">
        <v>376964</v>
      </c>
      <c r="L43" s="8" t="n">
        <v>0</v>
      </c>
      <c r="M43" s="8" t="n">
        <v>0</v>
      </c>
      <c r="N43" s="9"/>
      <c r="O43" s="11" t="n">
        <v>227796</v>
      </c>
      <c r="P43" s="8"/>
      <c r="Q43" s="8"/>
      <c r="R43" s="8"/>
      <c r="S43" s="11" t="n">
        <v>282434</v>
      </c>
      <c r="T43" s="8" t="n">
        <v>0</v>
      </c>
      <c r="U43" s="8" t="n">
        <v>0</v>
      </c>
      <c r="V43" s="8"/>
      <c r="W43" s="11" t="n">
        <v>2459069</v>
      </c>
      <c r="X43" s="19" t="n">
        <v>1433351</v>
      </c>
      <c r="Y43" s="11" t="n">
        <v>290026</v>
      </c>
      <c r="Z43" s="11" t="n">
        <v>265644</v>
      </c>
      <c r="AA43" s="11" t="n">
        <v>13725691</v>
      </c>
      <c r="AB43" s="11" t="n">
        <v>673230</v>
      </c>
      <c r="AC43" s="19" t="n">
        <v>159405</v>
      </c>
      <c r="AD43" s="8" t="n">
        <v>0</v>
      </c>
      <c r="AE43" s="8" t="n">
        <v>0</v>
      </c>
      <c r="AF43" s="8" t="n">
        <v>0</v>
      </c>
      <c r="AG43" s="22"/>
      <c r="AH43" s="11" t="n">
        <v>158021</v>
      </c>
      <c r="AI43" s="8" t="n">
        <v>0</v>
      </c>
      <c r="AJ43" s="19" t="n">
        <v>560505</v>
      </c>
      <c r="AK43" s="22"/>
      <c r="AL43" s="8" t="n">
        <v>0</v>
      </c>
      <c r="AM43" s="11" t="n">
        <v>546083</v>
      </c>
      <c r="AN43" s="11" t="n">
        <v>391414</v>
      </c>
      <c r="AO43" s="8" t="n">
        <v>0</v>
      </c>
      <c r="AP43" s="22"/>
      <c r="AQ43" s="22"/>
      <c r="AR43" s="22"/>
      <c r="AS43" s="11" t="n">
        <v>849044</v>
      </c>
      <c r="AT43" s="8" t="n">
        <v>0</v>
      </c>
      <c r="AU43" s="9"/>
      <c r="AV43" s="22"/>
      <c r="AW43" s="22"/>
      <c r="AX43" s="11" t="n">
        <v>161420</v>
      </c>
      <c r="AY43" s="22"/>
      <c r="AZ43" s="22"/>
      <c r="BA43" s="22"/>
      <c r="BB43" s="22"/>
      <c r="BC43" s="22"/>
      <c r="BD43" s="22"/>
      <c r="BE43" s="22"/>
      <c r="BF43" s="13" t="n">
        <v>121447</v>
      </c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 customFormat="false" ht="16" hidden="false" customHeight="false" outlineLevel="0" collapsed="false">
      <c r="A44" s="0" t="s">
        <v>228</v>
      </c>
      <c r="B44" s="0" t="s">
        <v>229</v>
      </c>
      <c r="C44" s="58" t="s">
        <v>45</v>
      </c>
      <c r="D44" s="8" t="n">
        <v>0</v>
      </c>
      <c r="E44" s="11" t="n">
        <v>0</v>
      </c>
      <c r="F44" s="8"/>
      <c r="G44" s="11" t="n">
        <v>818478</v>
      </c>
      <c r="H44" s="11" t="n">
        <v>952843</v>
      </c>
      <c r="I44" s="8" t="n">
        <v>0</v>
      </c>
      <c r="J44" s="8" t="n">
        <v>0</v>
      </c>
      <c r="K44" s="11" t="n">
        <v>652996</v>
      </c>
      <c r="L44" s="8" t="n">
        <v>0</v>
      </c>
      <c r="M44" s="11" t="n">
        <v>440817</v>
      </c>
      <c r="N44" s="9"/>
      <c r="O44" s="11" t="n">
        <v>172824</v>
      </c>
      <c r="P44" s="8"/>
      <c r="Q44" s="8"/>
      <c r="R44" s="8"/>
      <c r="S44" s="8" t="n">
        <v>0</v>
      </c>
      <c r="T44" s="8" t="n">
        <v>0</v>
      </c>
      <c r="U44" s="11" t="n">
        <v>295691</v>
      </c>
      <c r="V44" s="8"/>
      <c r="W44" s="11" t="n">
        <v>6362319</v>
      </c>
      <c r="X44" s="19" t="n">
        <v>3105858</v>
      </c>
      <c r="Y44" s="8" t="n">
        <v>0</v>
      </c>
      <c r="Z44" s="8" t="n">
        <v>0</v>
      </c>
      <c r="AA44" s="11" t="n">
        <v>2006588</v>
      </c>
      <c r="AB44" s="11" t="n">
        <v>411246</v>
      </c>
      <c r="AC44" s="8" t="n">
        <v>0</v>
      </c>
      <c r="AD44" s="8" t="n">
        <v>0</v>
      </c>
      <c r="AE44" s="8" t="n">
        <v>0</v>
      </c>
      <c r="AF44" s="8" t="n">
        <v>0</v>
      </c>
      <c r="AG44" s="22"/>
      <c r="AH44" s="8" t="n">
        <v>0</v>
      </c>
      <c r="AI44" s="8" t="n">
        <v>0</v>
      </c>
      <c r="AJ44" s="19" t="n">
        <v>159552</v>
      </c>
      <c r="AK44" s="22"/>
      <c r="AL44" s="8" t="n">
        <v>0</v>
      </c>
      <c r="AM44" s="11" t="n">
        <v>213409</v>
      </c>
      <c r="AN44" s="8" t="n">
        <v>0</v>
      </c>
      <c r="AO44" s="8" t="n">
        <v>0</v>
      </c>
      <c r="AP44" s="22"/>
      <c r="AQ44" s="22"/>
      <c r="AR44" s="22"/>
      <c r="AS44" s="11" t="n">
        <v>290081</v>
      </c>
      <c r="AT44" s="8" t="n">
        <v>0</v>
      </c>
      <c r="AU44" s="9"/>
      <c r="AV44" s="22"/>
      <c r="AW44" s="22"/>
      <c r="AX44" s="8" t="n">
        <v>0</v>
      </c>
      <c r="AY44" s="22"/>
      <c r="AZ44" s="22"/>
      <c r="BA44" s="22"/>
      <c r="BB44" s="22"/>
      <c r="BC44" s="22"/>
      <c r="BD44" s="22"/>
      <c r="BE44" s="22"/>
      <c r="BF44" s="13" t="n">
        <v>109399</v>
      </c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 customFormat="false" ht="16" hidden="false" customHeight="false" outlineLevel="0" collapsed="false">
      <c r="A45" s="0" t="s">
        <v>228</v>
      </c>
      <c r="B45" s="0" t="s">
        <v>229</v>
      </c>
      <c r="C45" s="58" t="s">
        <v>46</v>
      </c>
      <c r="D45" s="8" t="n">
        <v>0</v>
      </c>
      <c r="E45" s="11" t="n">
        <v>0</v>
      </c>
      <c r="F45" s="8"/>
      <c r="G45" s="11" t="n">
        <v>925725</v>
      </c>
      <c r="H45" s="11" t="n">
        <v>872643</v>
      </c>
      <c r="I45" s="8" t="n">
        <v>0</v>
      </c>
      <c r="J45" s="8" t="n">
        <v>0</v>
      </c>
      <c r="K45" s="11" t="n">
        <v>841665</v>
      </c>
      <c r="L45" s="8" t="n">
        <v>0</v>
      </c>
      <c r="M45" s="11" t="n">
        <v>634921</v>
      </c>
      <c r="N45" s="9"/>
      <c r="O45" s="11" t="n">
        <v>285764</v>
      </c>
      <c r="P45" s="8"/>
      <c r="Q45" s="8"/>
      <c r="R45" s="8"/>
      <c r="S45" s="8" t="n">
        <v>0</v>
      </c>
      <c r="T45" s="11" t="n">
        <v>93933</v>
      </c>
      <c r="U45" s="11" t="n">
        <v>385151</v>
      </c>
      <c r="V45" s="8"/>
      <c r="W45" s="11" t="n">
        <v>4710524</v>
      </c>
      <c r="X45" s="19" t="n">
        <v>1478897</v>
      </c>
      <c r="Y45" s="8" t="n">
        <v>0</v>
      </c>
      <c r="Z45" s="11" t="n">
        <v>160587</v>
      </c>
      <c r="AA45" s="11" t="n">
        <v>896822</v>
      </c>
      <c r="AB45" s="11" t="n">
        <v>443795</v>
      </c>
      <c r="AC45" s="19" t="n">
        <v>109969</v>
      </c>
      <c r="AD45" s="8" t="n">
        <v>0</v>
      </c>
      <c r="AE45" s="8" t="n">
        <v>0</v>
      </c>
      <c r="AF45" s="8" t="n">
        <v>0</v>
      </c>
      <c r="AG45" s="22"/>
      <c r="AH45" s="8" t="n">
        <v>0</v>
      </c>
      <c r="AI45" s="8" t="n">
        <v>0</v>
      </c>
      <c r="AJ45" s="8" t="n">
        <v>0</v>
      </c>
      <c r="AK45" s="22"/>
      <c r="AL45" s="8" t="n">
        <v>0</v>
      </c>
      <c r="AM45" s="11" t="n">
        <v>161968</v>
      </c>
      <c r="AN45" s="8" t="n">
        <v>0</v>
      </c>
      <c r="AO45" s="8" t="n">
        <v>0</v>
      </c>
      <c r="AP45" s="22"/>
      <c r="AQ45" s="22"/>
      <c r="AR45" s="22"/>
      <c r="AS45" s="11" t="n">
        <v>95115</v>
      </c>
      <c r="AT45" s="8" t="n">
        <v>0</v>
      </c>
      <c r="AU45" s="9"/>
      <c r="AV45" s="22"/>
      <c r="AW45" s="22"/>
      <c r="AX45" s="8" t="n">
        <v>0</v>
      </c>
      <c r="AY45" s="22"/>
      <c r="AZ45" s="22"/>
      <c r="BA45" s="22"/>
      <c r="BB45" s="22"/>
      <c r="BC45" s="22"/>
      <c r="BD45" s="22"/>
      <c r="BE45" s="22"/>
      <c r="BF45" s="13" t="n">
        <v>67823</v>
      </c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 customFormat="false" ht="16" hidden="false" customHeight="false" outlineLevel="0" collapsed="false">
      <c r="A46" s="0" t="s">
        <v>228</v>
      </c>
      <c r="B46" s="0" t="s">
        <v>229</v>
      </c>
      <c r="C46" s="58" t="s">
        <v>47</v>
      </c>
      <c r="D46" s="8" t="n">
        <v>0</v>
      </c>
      <c r="E46" s="11" t="n">
        <v>0</v>
      </c>
      <c r="F46" s="8"/>
      <c r="G46" s="11" t="n">
        <v>635916</v>
      </c>
      <c r="H46" s="11" t="n">
        <v>564067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9"/>
      <c r="O46" s="11" t="n">
        <v>85577</v>
      </c>
      <c r="P46" s="8"/>
      <c r="Q46" s="8"/>
      <c r="R46" s="8"/>
      <c r="S46" s="11" t="n">
        <v>60927</v>
      </c>
      <c r="T46" s="8" t="n">
        <v>0</v>
      </c>
      <c r="U46" s="11" t="n">
        <v>170196</v>
      </c>
      <c r="V46" s="8"/>
      <c r="W46" s="11" t="n">
        <v>1546224</v>
      </c>
      <c r="X46" s="8" t="n">
        <v>0</v>
      </c>
      <c r="Y46" s="8" t="n">
        <v>0</v>
      </c>
      <c r="Z46" s="8" t="n">
        <v>0</v>
      </c>
      <c r="AA46" s="11" t="n">
        <v>1243337</v>
      </c>
      <c r="AB46" s="11" t="n">
        <v>89553</v>
      </c>
      <c r="AC46" s="8" t="n">
        <v>0</v>
      </c>
      <c r="AD46" s="8" t="n">
        <v>0</v>
      </c>
      <c r="AE46" s="8" t="n">
        <v>0</v>
      </c>
      <c r="AF46" s="8" t="n">
        <v>0</v>
      </c>
      <c r="AG46" s="22"/>
      <c r="AH46" s="8" t="n">
        <v>0</v>
      </c>
      <c r="AI46" s="8" t="n">
        <v>0</v>
      </c>
      <c r="AJ46" s="19" t="n">
        <v>301572</v>
      </c>
      <c r="AK46" s="22"/>
      <c r="AL46" s="11" t="n">
        <v>56849</v>
      </c>
      <c r="AM46" s="11" t="n">
        <v>103804</v>
      </c>
      <c r="AN46" s="8" t="n">
        <v>0</v>
      </c>
      <c r="AO46" s="8" t="n">
        <v>0</v>
      </c>
      <c r="AP46" s="22"/>
      <c r="AQ46" s="22"/>
      <c r="AR46" s="22"/>
      <c r="AS46" s="11" t="n">
        <v>352609</v>
      </c>
      <c r="AT46" s="8" t="n">
        <v>0</v>
      </c>
      <c r="AU46" s="9"/>
      <c r="AV46" s="22"/>
      <c r="AW46" s="22"/>
      <c r="AX46" s="11" t="n">
        <v>151796</v>
      </c>
      <c r="AY46" s="22"/>
      <c r="AZ46" s="22"/>
      <c r="BA46" s="22"/>
      <c r="BB46" s="22"/>
      <c r="BC46" s="22"/>
      <c r="BD46" s="22"/>
      <c r="BE46" s="22"/>
      <c r="BF46" s="11" t="n">
        <v>99558</v>
      </c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 customFormat="false" ht="16" hidden="false" customHeight="false" outlineLevel="0" collapsed="false">
      <c r="A47" s="0" t="s">
        <v>228</v>
      </c>
      <c r="B47" s="0" t="s">
        <v>230</v>
      </c>
      <c r="C47" s="58" t="s">
        <v>48</v>
      </c>
      <c r="D47" s="8" t="n">
        <v>0</v>
      </c>
      <c r="E47" s="11" t="n">
        <v>0</v>
      </c>
      <c r="F47" s="8"/>
      <c r="G47" s="11" t="n">
        <v>1443975</v>
      </c>
      <c r="H47" s="8" t="n">
        <v>0</v>
      </c>
      <c r="I47" s="8" t="n">
        <v>0</v>
      </c>
      <c r="J47" s="8" t="n">
        <v>0</v>
      </c>
      <c r="K47" s="11" t="n">
        <v>719792</v>
      </c>
      <c r="L47" s="11" t="n">
        <v>214722</v>
      </c>
      <c r="M47" s="11" t="n">
        <v>290888</v>
      </c>
      <c r="N47" s="9"/>
      <c r="O47" s="11" t="n">
        <v>308465</v>
      </c>
      <c r="P47" s="8"/>
      <c r="Q47" s="12"/>
      <c r="R47" s="8"/>
      <c r="S47" s="8" t="n">
        <v>0</v>
      </c>
      <c r="T47" s="8" t="n">
        <v>0</v>
      </c>
      <c r="U47" s="11" t="n">
        <v>309470</v>
      </c>
      <c r="V47" s="8"/>
      <c r="W47" s="19" t="n">
        <v>11316169</v>
      </c>
      <c r="X47" s="8" t="n">
        <v>0</v>
      </c>
      <c r="Y47" s="11" t="n">
        <v>144220</v>
      </c>
      <c r="Z47" s="8" t="n">
        <v>0</v>
      </c>
      <c r="AA47" s="11" t="n">
        <v>1592331</v>
      </c>
      <c r="AB47" s="11" t="n">
        <v>186653</v>
      </c>
      <c r="AC47" s="8" t="n">
        <v>0</v>
      </c>
      <c r="AD47" s="8" t="n">
        <v>0</v>
      </c>
      <c r="AE47" s="11" t="n">
        <v>301551</v>
      </c>
      <c r="AF47" s="8" t="n">
        <v>0</v>
      </c>
      <c r="AG47" s="22"/>
      <c r="AH47" s="8" t="n">
        <v>0</v>
      </c>
      <c r="AI47" s="8" t="n">
        <v>0</v>
      </c>
      <c r="AJ47" s="19" t="n">
        <v>1275136</v>
      </c>
      <c r="AK47" s="22"/>
      <c r="AL47" s="11" t="n">
        <v>373646</v>
      </c>
      <c r="AM47" s="11" t="n">
        <v>142532</v>
      </c>
      <c r="AN47" s="8" t="n">
        <v>0</v>
      </c>
      <c r="AO47" s="8" t="n">
        <v>0</v>
      </c>
      <c r="AP47" s="22"/>
      <c r="AQ47" s="22"/>
      <c r="AR47" s="22"/>
      <c r="AS47" s="11" t="n">
        <v>1257669</v>
      </c>
      <c r="AT47" s="8" t="n">
        <v>0</v>
      </c>
      <c r="AU47" s="9"/>
      <c r="AV47" s="22"/>
      <c r="AW47" s="22"/>
      <c r="AX47" s="11" t="n">
        <v>482499</v>
      </c>
      <c r="AY47" s="22"/>
      <c r="AZ47" s="22"/>
      <c r="BA47" s="22"/>
      <c r="BB47" s="22"/>
      <c r="BC47" s="22"/>
      <c r="BD47" s="22"/>
      <c r="BE47" s="22"/>
      <c r="BF47" s="11" t="n">
        <v>553094</v>
      </c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 customFormat="false" ht="16" hidden="false" customHeight="false" outlineLevel="0" collapsed="false">
      <c r="A48" s="0" t="s">
        <v>228</v>
      </c>
      <c r="B48" s="0" t="s">
        <v>230</v>
      </c>
      <c r="C48" s="58" t="s">
        <v>49</v>
      </c>
      <c r="D48" s="8" t="n">
        <v>0</v>
      </c>
      <c r="E48" s="11" t="n">
        <v>0</v>
      </c>
      <c r="F48" s="8"/>
      <c r="G48" s="11" t="n">
        <v>430258</v>
      </c>
      <c r="H48" s="11" t="n">
        <v>1105838</v>
      </c>
      <c r="I48" s="8" t="n">
        <v>0</v>
      </c>
      <c r="J48" s="8" t="n">
        <v>0</v>
      </c>
      <c r="K48" s="11" t="n">
        <v>1341476</v>
      </c>
      <c r="L48" s="8" t="n">
        <v>0</v>
      </c>
      <c r="M48" s="11" t="n">
        <v>553733</v>
      </c>
      <c r="N48" s="9"/>
      <c r="O48" s="11" t="n">
        <v>173497</v>
      </c>
      <c r="P48" s="8"/>
      <c r="Q48" s="12"/>
      <c r="R48" s="8"/>
      <c r="S48" s="8" t="n">
        <v>0</v>
      </c>
      <c r="T48" s="8" t="n">
        <v>0</v>
      </c>
      <c r="U48" s="11" t="n">
        <v>451246</v>
      </c>
      <c r="V48" s="8"/>
      <c r="W48" s="19" t="n">
        <v>6330153</v>
      </c>
      <c r="X48" s="8" t="n">
        <v>0</v>
      </c>
      <c r="Y48" s="8" t="n">
        <v>0</v>
      </c>
      <c r="Z48" s="8" t="n">
        <v>0</v>
      </c>
      <c r="AA48" s="11" t="n">
        <v>6970540</v>
      </c>
      <c r="AB48" s="11" t="n">
        <v>178945</v>
      </c>
      <c r="AC48" s="8" t="n">
        <v>0</v>
      </c>
      <c r="AD48" s="8" t="n">
        <v>0</v>
      </c>
      <c r="AE48" s="11" t="n">
        <v>171424</v>
      </c>
      <c r="AF48" s="8" t="n">
        <v>0</v>
      </c>
      <c r="AG48" s="22"/>
      <c r="AH48" s="8" t="n">
        <v>0</v>
      </c>
      <c r="AI48" s="8" t="n">
        <v>0</v>
      </c>
      <c r="AJ48" s="19" t="n">
        <v>198681</v>
      </c>
      <c r="AK48" s="22"/>
      <c r="AL48" s="11" t="n">
        <v>306951</v>
      </c>
      <c r="AM48" s="11" t="n">
        <v>408522</v>
      </c>
      <c r="AN48" s="8" t="n">
        <v>0</v>
      </c>
      <c r="AO48" s="8" t="n">
        <v>0</v>
      </c>
      <c r="AP48" s="22"/>
      <c r="AQ48" s="22"/>
      <c r="AR48" s="22"/>
      <c r="AS48" s="11" t="n">
        <v>287829</v>
      </c>
      <c r="AT48" s="8" t="n">
        <v>0</v>
      </c>
      <c r="AU48" s="9"/>
      <c r="AV48" s="22"/>
      <c r="AW48" s="22"/>
      <c r="AX48" s="8" t="n">
        <v>0</v>
      </c>
      <c r="AY48" s="22"/>
      <c r="AZ48" s="22"/>
      <c r="BA48" s="22"/>
      <c r="BB48" s="22"/>
      <c r="BC48" s="22"/>
      <c r="BD48" s="22"/>
      <c r="BE48" s="22"/>
      <c r="BF48" s="11" t="n">
        <v>439975</v>
      </c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 customFormat="false" ht="16" hidden="false" customHeight="false" outlineLevel="0" collapsed="false">
      <c r="A49" s="0" t="s">
        <v>228</v>
      </c>
      <c r="B49" s="0" t="s">
        <v>230</v>
      </c>
      <c r="C49" s="58" t="s">
        <v>50</v>
      </c>
      <c r="D49" s="8" t="n">
        <v>0</v>
      </c>
      <c r="E49" s="11" t="n">
        <v>71200</v>
      </c>
      <c r="F49" s="8"/>
      <c r="G49" s="11" t="n">
        <v>612393</v>
      </c>
      <c r="H49" s="11" t="n">
        <v>920844</v>
      </c>
      <c r="I49" s="8" t="n">
        <v>0</v>
      </c>
      <c r="J49" s="8" t="n">
        <v>0</v>
      </c>
      <c r="K49" s="11" t="n">
        <v>1437190</v>
      </c>
      <c r="L49" s="11" t="n">
        <v>149294</v>
      </c>
      <c r="M49" s="11" t="n">
        <v>608115</v>
      </c>
      <c r="N49" s="9"/>
      <c r="O49" s="11" t="n">
        <v>267753</v>
      </c>
      <c r="P49" s="8"/>
      <c r="Q49" s="12"/>
      <c r="R49" s="8"/>
      <c r="S49" s="11" t="n">
        <v>114084</v>
      </c>
      <c r="T49" s="8" t="n">
        <v>0</v>
      </c>
      <c r="U49" s="11" t="n">
        <v>282138</v>
      </c>
      <c r="V49" s="8"/>
      <c r="W49" s="19" t="n">
        <v>10477684</v>
      </c>
      <c r="X49" s="8" t="n">
        <v>0</v>
      </c>
      <c r="Y49" s="11" t="n">
        <v>88040</v>
      </c>
      <c r="Z49" s="8" t="n">
        <v>0</v>
      </c>
      <c r="AA49" s="11" t="n">
        <v>2274161</v>
      </c>
      <c r="AB49" s="11" t="n">
        <v>197864</v>
      </c>
      <c r="AC49" s="19" t="n">
        <v>130510</v>
      </c>
      <c r="AD49" s="11" t="n">
        <v>100140</v>
      </c>
      <c r="AE49" s="11" t="n">
        <v>254571</v>
      </c>
      <c r="AF49" s="8" t="n">
        <v>0</v>
      </c>
      <c r="AG49" s="22"/>
      <c r="AH49" s="8" t="n">
        <v>0</v>
      </c>
      <c r="AI49" s="8" t="n">
        <v>0</v>
      </c>
      <c r="AJ49" s="19" t="n">
        <v>265616</v>
      </c>
      <c r="AK49" s="22"/>
      <c r="AL49" s="11" t="n">
        <v>198782</v>
      </c>
      <c r="AM49" s="11" t="n">
        <v>153817</v>
      </c>
      <c r="AN49" s="8" t="n">
        <v>0</v>
      </c>
      <c r="AO49" s="8" t="n">
        <v>0</v>
      </c>
      <c r="AP49" s="22"/>
      <c r="AQ49" s="22"/>
      <c r="AR49" s="22"/>
      <c r="AS49" s="11" t="n">
        <v>178546</v>
      </c>
      <c r="AT49" s="8" t="n">
        <v>0</v>
      </c>
      <c r="AU49" s="9"/>
      <c r="AV49" s="22"/>
      <c r="AW49" s="22"/>
      <c r="AX49" s="11" t="n">
        <v>59911</v>
      </c>
      <c r="AY49" s="22"/>
      <c r="AZ49" s="22"/>
      <c r="BA49" s="22"/>
      <c r="BB49" s="22"/>
      <c r="BC49" s="22"/>
      <c r="BD49" s="22"/>
      <c r="BE49" s="22"/>
      <c r="BF49" s="11" t="n">
        <v>516248</v>
      </c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 customFormat="false" ht="16" hidden="false" customHeight="false" outlineLevel="0" collapsed="false">
      <c r="A50" s="0" t="s">
        <v>228</v>
      </c>
      <c r="B50" s="0" t="s">
        <v>230</v>
      </c>
      <c r="C50" s="58" t="s">
        <v>51</v>
      </c>
      <c r="D50" s="8" t="n">
        <v>0</v>
      </c>
      <c r="E50" s="11" t="n">
        <v>0</v>
      </c>
      <c r="F50" s="8"/>
      <c r="G50" s="11" t="n">
        <v>521478</v>
      </c>
      <c r="H50" s="11" t="n">
        <v>726757</v>
      </c>
      <c r="I50" s="8" t="n">
        <v>0</v>
      </c>
      <c r="J50" s="8" t="n">
        <v>0</v>
      </c>
      <c r="K50" s="11" t="n">
        <v>1098813</v>
      </c>
      <c r="L50" s="8" t="n">
        <v>0</v>
      </c>
      <c r="M50" s="11" t="n">
        <v>539042</v>
      </c>
      <c r="N50" s="9"/>
      <c r="O50" s="11" t="n">
        <v>185840</v>
      </c>
      <c r="P50" s="8"/>
      <c r="Q50" s="12"/>
      <c r="R50" s="8"/>
      <c r="S50" s="11" t="n">
        <v>125236</v>
      </c>
      <c r="T50" s="11" t="n">
        <v>50818</v>
      </c>
      <c r="U50" s="11" t="n">
        <v>229256</v>
      </c>
      <c r="V50" s="8"/>
      <c r="W50" s="19" t="n">
        <v>8408280</v>
      </c>
      <c r="X50" s="8" t="n">
        <v>0</v>
      </c>
      <c r="Y50" s="8" t="n">
        <v>0</v>
      </c>
      <c r="Z50" s="8" t="n">
        <v>0</v>
      </c>
      <c r="AA50" s="11" t="n">
        <v>2006092</v>
      </c>
      <c r="AB50" s="11" t="n">
        <v>106432</v>
      </c>
      <c r="AC50" s="19" t="n">
        <v>85656</v>
      </c>
      <c r="AD50" s="11" t="n">
        <v>82100</v>
      </c>
      <c r="AE50" s="11" t="n">
        <v>277327</v>
      </c>
      <c r="AF50" s="8" t="n">
        <v>0</v>
      </c>
      <c r="AG50" s="22"/>
      <c r="AH50" s="8" t="n">
        <v>0</v>
      </c>
      <c r="AI50" s="8" t="n">
        <v>0</v>
      </c>
      <c r="AJ50" s="19" t="n">
        <v>381346</v>
      </c>
      <c r="AK50" s="22"/>
      <c r="AL50" s="11" t="n">
        <v>53306</v>
      </c>
      <c r="AM50" s="11" t="n">
        <v>83078</v>
      </c>
      <c r="AN50" s="8" t="n">
        <v>0</v>
      </c>
      <c r="AO50" s="8" t="n">
        <v>0</v>
      </c>
      <c r="AP50" s="22"/>
      <c r="AQ50" s="22"/>
      <c r="AR50" s="22"/>
      <c r="AS50" s="11" t="n">
        <v>195093</v>
      </c>
      <c r="AT50" s="8" t="n">
        <v>0</v>
      </c>
      <c r="AU50" s="9"/>
      <c r="AV50" s="22"/>
      <c r="AW50" s="22"/>
      <c r="AX50" s="8" t="n">
        <v>0</v>
      </c>
      <c r="AY50" s="22"/>
      <c r="AZ50" s="22"/>
      <c r="BA50" s="22"/>
      <c r="BB50" s="22"/>
      <c r="BC50" s="22"/>
      <c r="BD50" s="22"/>
      <c r="BE50" s="22"/>
      <c r="BF50" s="11" t="n">
        <v>362422</v>
      </c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 customFormat="false" ht="16" hidden="false" customHeight="false" outlineLevel="0" collapsed="false">
      <c r="A51" s="0" t="s">
        <v>228</v>
      </c>
      <c r="B51" s="0" t="s">
        <v>230</v>
      </c>
      <c r="C51" s="58" t="s">
        <v>52</v>
      </c>
      <c r="D51" s="8" t="n">
        <v>0</v>
      </c>
      <c r="E51" s="11" t="n">
        <v>0</v>
      </c>
      <c r="F51" s="8"/>
      <c r="G51" s="11" t="n">
        <v>1257192</v>
      </c>
      <c r="H51" s="8" t="n">
        <v>0</v>
      </c>
      <c r="I51" s="8" t="n">
        <v>0</v>
      </c>
      <c r="J51" s="8" t="n">
        <v>0</v>
      </c>
      <c r="K51" s="11" t="n">
        <v>691874</v>
      </c>
      <c r="L51" s="11" t="n">
        <v>196600</v>
      </c>
      <c r="M51" s="11" t="n">
        <v>264088</v>
      </c>
      <c r="N51" s="9"/>
      <c r="O51" s="11" t="n">
        <v>325764</v>
      </c>
      <c r="P51" s="8"/>
      <c r="Q51" s="11"/>
      <c r="R51" s="8"/>
      <c r="S51" s="11" t="n">
        <v>106088</v>
      </c>
      <c r="T51" s="11" t="n">
        <v>77304</v>
      </c>
      <c r="U51" s="11" t="n">
        <v>313564</v>
      </c>
      <c r="V51" s="8"/>
      <c r="W51" s="19" t="n">
        <v>6122284</v>
      </c>
      <c r="X51" s="8" t="n">
        <v>0</v>
      </c>
      <c r="Y51" s="11" t="n">
        <v>199717</v>
      </c>
      <c r="Z51" s="8" t="n">
        <v>0</v>
      </c>
      <c r="AA51" s="11" t="n">
        <v>2050926</v>
      </c>
      <c r="AB51" s="11" t="n">
        <v>153090</v>
      </c>
      <c r="AC51" s="19" t="n">
        <v>183690</v>
      </c>
      <c r="AD51" s="11" t="n">
        <v>132599</v>
      </c>
      <c r="AE51" s="11" t="n">
        <v>347183</v>
      </c>
      <c r="AF51" s="8" t="n">
        <v>0</v>
      </c>
      <c r="AG51" s="22"/>
      <c r="AH51" s="8" t="n">
        <v>0</v>
      </c>
      <c r="AI51" s="8" t="n">
        <v>0</v>
      </c>
      <c r="AJ51" s="19" t="n">
        <v>1766587</v>
      </c>
      <c r="AK51" s="22"/>
      <c r="AL51" s="11" t="n">
        <v>422604</v>
      </c>
      <c r="AM51" s="11" t="n">
        <v>143921</v>
      </c>
      <c r="AN51" s="8" t="n">
        <v>0</v>
      </c>
      <c r="AO51" s="8" t="n">
        <v>0</v>
      </c>
      <c r="AP51" s="22"/>
      <c r="AQ51" s="22"/>
      <c r="AR51" s="22"/>
      <c r="AS51" s="11" t="n">
        <v>1411966</v>
      </c>
      <c r="AT51" s="8" t="n">
        <v>0</v>
      </c>
      <c r="AU51" s="9"/>
      <c r="AV51" s="22"/>
      <c r="AW51" s="22"/>
      <c r="AX51" s="11" t="n">
        <v>384342</v>
      </c>
      <c r="AY51" s="22"/>
      <c r="AZ51" s="22"/>
      <c r="BA51" s="22"/>
      <c r="BB51" s="22"/>
      <c r="BC51" s="22"/>
      <c r="BD51" s="22"/>
      <c r="BE51" s="22"/>
      <c r="BF51" s="11" t="n">
        <v>569141</v>
      </c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 customFormat="false" ht="16" hidden="false" customHeight="false" outlineLevel="0" collapsed="false">
      <c r="A52" s="0" t="s">
        <v>228</v>
      </c>
      <c r="B52" s="0" t="s">
        <v>229</v>
      </c>
      <c r="C52" s="56" t="s">
        <v>53</v>
      </c>
      <c r="D52" s="11" t="n">
        <v>102838</v>
      </c>
      <c r="E52" s="11" t="n">
        <v>407274</v>
      </c>
      <c r="F52" s="12"/>
      <c r="G52" s="11" t="n">
        <v>312919</v>
      </c>
      <c r="H52" s="11" t="n">
        <v>416155</v>
      </c>
      <c r="I52" s="11" t="n">
        <v>878501</v>
      </c>
      <c r="J52" s="8" t="n">
        <v>0</v>
      </c>
      <c r="K52" s="8" t="n">
        <v>0</v>
      </c>
      <c r="L52" s="8" t="n">
        <v>0</v>
      </c>
      <c r="M52" s="8" t="n">
        <v>0</v>
      </c>
      <c r="N52" s="9"/>
      <c r="O52" s="11" t="n">
        <v>180978</v>
      </c>
      <c r="P52" s="22"/>
      <c r="Q52" s="22"/>
      <c r="R52" s="22"/>
      <c r="S52" s="11" t="n">
        <v>613288</v>
      </c>
      <c r="T52" s="12" t="n">
        <v>0</v>
      </c>
      <c r="U52" s="11" t="n">
        <v>1220117</v>
      </c>
      <c r="V52" s="22"/>
      <c r="W52" s="11" t="n">
        <v>1089098</v>
      </c>
      <c r="X52" s="19" t="n">
        <v>297541</v>
      </c>
      <c r="Y52" s="12" t="n">
        <v>0</v>
      </c>
      <c r="Z52" s="8" t="n">
        <v>0</v>
      </c>
      <c r="AA52" s="11" t="n">
        <v>37125000</v>
      </c>
      <c r="AB52" s="11" t="n">
        <v>1013976</v>
      </c>
      <c r="AC52" s="19" t="n">
        <v>66660</v>
      </c>
      <c r="AD52" s="11" t="n">
        <v>94665</v>
      </c>
      <c r="AE52" s="12" t="n">
        <v>0</v>
      </c>
      <c r="AF52" s="8" t="n">
        <v>0</v>
      </c>
      <c r="AG52" s="22"/>
      <c r="AH52" s="11" t="n">
        <v>590669</v>
      </c>
      <c r="AI52" s="11" t="n">
        <v>254736</v>
      </c>
      <c r="AJ52" s="19" t="n">
        <v>77440</v>
      </c>
      <c r="AK52" s="8"/>
      <c r="AL52" s="11" t="n">
        <v>315708</v>
      </c>
      <c r="AM52" s="11" t="n">
        <v>296002</v>
      </c>
      <c r="AN52" s="19" t="n">
        <v>437807</v>
      </c>
      <c r="AO52" s="11" t="n">
        <v>50895</v>
      </c>
      <c r="AP52" s="22"/>
      <c r="AQ52" s="22"/>
      <c r="AR52" s="22"/>
      <c r="AS52" s="13" t="n">
        <v>0</v>
      </c>
      <c r="AT52" s="19" t="n">
        <v>85303</v>
      </c>
      <c r="AU52" s="9"/>
      <c r="AV52" s="22"/>
      <c r="AW52" s="22"/>
      <c r="AX52" s="19" t="n">
        <v>220455</v>
      </c>
      <c r="AY52" s="22"/>
      <c r="AZ52" s="22"/>
      <c r="BA52" s="22"/>
      <c r="BB52" s="22"/>
      <c r="BC52" s="22"/>
      <c r="BD52" s="22"/>
      <c r="BE52" s="22"/>
      <c r="BF52" s="22" t="n">
        <v>0</v>
      </c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 customFormat="false" ht="16" hidden="false" customHeight="false" outlineLevel="0" collapsed="false">
      <c r="A53" s="0" t="s">
        <v>228</v>
      </c>
      <c r="B53" s="0" t="s">
        <v>229</v>
      </c>
      <c r="C53" s="56" t="s">
        <v>54</v>
      </c>
      <c r="D53" s="11" t="n">
        <v>366196</v>
      </c>
      <c r="E53" s="11" t="n">
        <v>105844</v>
      </c>
      <c r="F53" s="12"/>
      <c r="G53" s="11" t="n">
        <v>922111</v>
      </c>
      <c r="H53" s="11" t="n">
        <v>405410</v>
      </c>
      <c r="I53" s="11" t="n">
        <v>1044023</v>
      </c>
      <c r="J53" s="8" t="n">
        <v>0</v>
      </c>
      <c r="K53" s="8" t="n">
        <v>0</v>
      </c>
      <c r="L53" s="8" t="n">
        <v>0</v>
      </c>
      <c r="M53" s="8" t="n">
        <v>0</v>
      </c>
      <c r="N53" s="9"/>
      <c r="O53" s="11" t="n">
        <v>350140</v>
      </c>
      <c r="P53" s="22"/>
      <c r="Q53" s="22"/>
      <c r="R53" s="22"/>
      <c r="S53" s="11" t="n">
        <v>533119</v>
      </c>
      <c r="T53" s="11" t="n">
        <v>138682</v>
      </c>
      <c r="U53" s="11" t="n">
        <v>1405586</v>
      </c>
      <c r="V53" s="22"/>
      <c r="W53" s="11" t="n">
        <v>1586875</v>
      </c>
      <c r="X53" s="19" t="n">
        <v>1330842</v>
      </c>
      <c r="Y53" s="11" t="n">
        <v>131327</v>
      </c>
      <c r="Z53" s="8" t="n">
        <v>0</v>
      </c>
      <c r="AA53" s="11" t="n">
        <v>25630541</v>
      </c>
      <c r="AB53" s="11" t="n">
        <v>922092</v>
      </c>
      <c r="AC53" s="19" t="n">
        <v>84463</v>
      </c>
      <c r="AD53" s="11" t="n">
        <v>138407</v>
      </c>
      <c r="AE53" s="12" t="n">
        <v>0</v>
      </c>
      <c r="AF53" s="8" t="n">
        <v>0</v>
      </c>
      <c r="AG53" s="22"/>
      <c r="AH53" s="11" t="n">
        <v>174814</v>
      </c>
      <c r="AI53" s="11" t="n">
        <v>237817</v>
      </c>
      <c r="AJ53" s="19" t="n">
        <v>174811</v>
      </c>
      <c r="AK53" s="8"/>
      <c r="AL53" s="11" t="n">
        <v>364610</v>
      </c>
      <c r="AM53" s="11" t="n">
        <v>348566</v>
      </c>
      <c r="AN53" s="19" t="n">
        <v>501438</v>
      </c>
      <c r="AO53" s="11" t="n">
        <v>57295</v>
      </c>
      <c r="AP53" s="22"/>
      <c r="AQ53" s="22"/>
      <c r="AR53" s="22"/>
      <c r="AS53" s="19" t="n">
        <v>95420</v>
      </c>
      <c r="AT53" s="19" t="n">
        <v>129277</v>
      </c>
      <c r="AU53" s="9"/>
      <c r="AV53" s="22"/>
      <c r="AW53" s="22"/>
      <c r="AX53" s="19" t="n">
        <v>327898</v>
      </c>
      <c r="AY53" s="22"/>
      <c r="AZ53" s="22"/>
      <c r="BA53" s="22"/>
      <c r="BB53" s="22"/>
      <c r="BC53" s="22"/>
      <c r="BD53" s="22"/>
      <c r="BE53" s="22"/>
      <c r="BF53" s="22" t="n">
        <v>0</v>
      </c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 customFormat="false" ht="16" hidden="false" customHeight="false" outlineLevel="0" collapsed="false">
      <c r="A54" s="0" t="s">
        <v>228</v>
      </c>
      <c r="B54" s="0" t="s">
        <v>229</v>
      </c>
      <c r="C54" s="56" t="s">
        <v>55</v>
      </c>
      <c r="D54" s="11" t="n">
        <v>168119</v>
      </c>
      <c r="E54" s="11" t="n">
        <v>201974</v>
      </c>
      <c r="F54" s="12"/>
      <c r="G54" s="11" t="n">
        <v>790827</v>
      </c>
      <c r="H54" s="11" t="n">
        <v>185434</v>
      </c>
      <c r="I54" s="11" t="n">
        <v>920649</v>
      </c>
      <c r="J54" s="8" t="n">
        <v>0</v>
      </c>
      <c r="K54" s="8" t="n">
        <v>0</v>
      </c>
      <c r="L54" s="8" t="n">
        <v>0</v>
      </c>
      <c r="M54" s="8" t="n">
        <v>0</v>
      </c>
      <c r="N54" s="9"/>
      <c r="O54" s="11" t="n">
        <v>120517</v>
      </c>
      <c r="P54" s="22"/>
      <c r="Q54" s="22"/>
      <c r="R54" s="22"/>
      <c r="S54" s="11" t="n">
        <v>358184</v>
      </c>
      <c r="T54" s="11" t="n">
        <v>96881</v>
      </c>
      <c r="U54" s="11" t="n">
        <v>1206319</v>
      </c>
      <c r="V54" s="22"/>
      <c r="W54" s="12" t="n">
        <v>0</v>
      </c>
      <c r="X54" s="19" t="n">
        <v>292562</v>
      </c>
      <c r="Y54" s="12" t="n">
        <v>0</v>
      </c>
      <c r="Z54" s="8" t="n">
        <v>0</v>
      </c>
      <c r="AA54" s="11" t="n">
        <v>28478038</v>
      </c>
      <c r="AB54" s="11" t="n">
        <v>647846</v>
      </c>
      <c r="AC54" s="19" t="n">
        <v>53945</v>
      </c>
      <c r="AD54" s="11" t="n">
        <v>123534</v>
      </c>
      <c r="AE54" s="12" t="n">
        <v>0</v>
      </c>
      <c r="AF54" s="8" t="n">
        <v>0</v>
      </c>
      <c r="AG54" s="22"/>
      <c r="AH54" s="11" t="n">
        <v>153504</v>
      </c>
      <c r="AI54" s="11" t="n">
        <v>222587</v>
      </c>
      <c r="AJ54" s="19" t="n">
        <v>360272</v>
      </c>
      <c r="AK54" s="8"/>
      <c r="AL54" s="11" t="n">
        <v>437056</v>
      </c>
      <c r="AM54" s="11" t="n">
        <v>361440</v>
      </c>
      <c r="AN54" s="19" t="n">
        <v>600925</v>
      </c>
      <c r="AO54" s="11" t="n">
        <v>65646</v>
      </c>
      <c r="AP54" s="22"/>
      <c r="AQ54" s="22"/>
      <c r="AR54" s="22"/>
      <c r="AS54" s="19" t="n">
        <v>266974</v>
      </c>
      <c r="AT54" s="19" t="n">
        <v>128608</v>
      </c>
      <c r="AU54" s="9"/>
      <c r="AV54" s="22"/>
      <c r="AW54" s="22"/>
      <c r="AX54" s="19" t="n">
        <v>430422</v>
      </c>
      <c r="AY54" s="22"/>
      <c r="AZ54" s="22"/>
      <c r="BA54" s="22"/>
      <c r="BB54" s="22"/>
      <c r="BC54" s="22"/>
      <c r="BD54" s="22"/>
      <c r="BE54" s="22"/>
      <c r="BF54" s="19" t="n">
        <v>284883</v>
      </c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 customFormat="false" ht="16" hidden="false" customHeight="false" outlineLevel="0" collapsed="false">
      <c r="A55" s="0" t="s">
        <v>228</v>
      </c>
      <c r="B55" s="0" t="s">
        <v>229</v>
      </c>
      <c r="C55" s="56" t="s">
        <v>56</v>
      </c>
      <c r="D55" s="12" t="n">
        <v>0</v>
      </c>
      <c r="E55" s="11" t="n">
        <v>100302</v>
      </c>
      <c r="F55" s="12"/>
      <c r="G55" s="11" t="n">
        <v>484660</v>
      </c>
      <c r="H55" s="11" t="n">
        <v>454496</v>
      </c>
      <c r="I55" s="11" t="n">
        <v>524710</v>
      </c>
      <c r="J55" s="8" t="n">
        <v>0</v>
      </c>
      <c r="K55" s="8" t="n">
        <v>0</v>
      </c>
      <c r="L55" s="8" t="n">
        <v>0</v>
      </c>
      <c r="M55" s="8" t="n">
        <v>0</v>
      </c>
      <c r="N55" s="9"/>
      <c r="O55" s="11" t="n">
        <v>96861</v>
      </c>
      <c r="P55" s="22"/>
      <c r="Q55" s="22"/>
      <c r="R55" s="22"/>
      <c r="S55" s="11" t="n">
        <v>528587</v>
      </c>
      <c r="T55" s="11" t="n">
        <v>61466</v>
      </c>
      <c r="U55" s="11" t="n">
        <v>768442</v>
      </c>
      <c r="V55" s="22"/>
      <c r="W55" s="11" t="n">
        <v>2178707</v>
      </c>
      <c r="X55" s="19" t="n">
        <v>546953</v>
      </c>
      <c r="Y55" s="12" t="n">
        <v>0</v>
      </c>
      <c r="Z55" s="8" t="n">
        <v>0</v>
      </c>
      <c r="AA55" s="11" t="n">
        <v>18337136</v>
      </c>
      <c r="AB55" s="11" t="n">
        <v>409427</v>
      </c>
      <c r="AC55" s="12" t="n">
        <v>0</v>
      </c>
      <c r="AD55" s="11" t="n">
        <v>81767</v>
      </c>
      <c r="AE55" s="12" t="n">
        <v>0</v>
      </c>
      <c r="AF55" s="8" t="n">
        <v>0</v>
      </c>
      <c r="AG55" s="22"/>
      <c r="AH55" s="11" t="n">
        <v>323499</v>
      </c>
      <c r="AI55" s="11" t="n">
        <v>167137</v>
      </c>
      <c r="AJ55" s="19" t="n">
        <v>463341</v>
      </c>
      <c r="AK55" s="8"/>
      <c r="AL55" s="11" t="n">
        <v>428548</v>
      </c>
      <c r="AM55" s="11" t="n">
        <v>267344</v>
      </c>
      <c r="AN55" s="19" t="n">
        <v>438524</v>
      </c>
      <c r="AO55" s="12" t="n">
        <v>0</v>
      </c>
      <c r="AP55" s="22"/>
      <c r="AQ55" s="22"/>
      <c r="AR55" s="22"/>
      <c r="AS55" s="19" t="n">
        <v>586721</v>
      </c>
      <c r="AT55" s="19" t="n">
        <v>133784</v>
      </c>
      <c r="AU55" s="9"/>
      <c r="AV55" s="22"/>
      <c r="AW55" s="22"/>
      <c r="AX55" s="19" t="n">
        <v>617888</v>
      </c>
      <c r="AY55" s="22"/>
      <c r="AZ55" s="22"/>
      <c r="BA55" s="22"/>
      <c r="BB55" s="22"/>
      <c r="BC55" s="22"/>
      <c r="BD55" s="22"/>
      <c r="BE55" s="22"/>
      <c r="BF55" s="19" t="n">
        <v>551104</v>
      </c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 customFormat="false" ht="16" hidden="false" customHeight="false" outlineLevel="0" collapsed="false">
      <c r="A56" s="0" t="s">
        <v>228</v>
      </c>
      <c r="B56" s="0" t="s">
        <v>230</v>
      </c>
      <c r="C56" s="56" t="s">
        <v>57</v>
      </c>
      <c r="D56" s="11" t="n">
        <v>224198</v>
      </c>
      <c r="E56" s="11" t="n">
        <v>213164</v>
      </c>
      <c r="F56" s="12"/>
      <c r="G56" s="11" t="n">
        <v>809906</v>
      </c>
      <c r="H56" s="11" t="n">
        <v>706936</v>
      </c>
      <c r="I56" s="11" t="n">
        <v>932763</v>
      </c>
      <c r="J56" s="8" t="n">
        <v>0</v>
      </c>
      <c r="K56" s="8" t="n">
        <v>0</v>
      </c>
      <c r="L56" s="8" t="n">
        <v>0</v>
      </c>
      <c r="M56" s="8" t="n">
        <v>0</v>
      </c>
      <c r="N56" s="9"/>
      <c r="O56" s="11" t="n">
        <v>203944</v>
      </c>
      <c r="P56" s="22"/>
      <c r="Q56" s="22"/>
      <c r="R56" s="22"/>
      <c r="S56" s="11" t="n">
        <v>436552</v>
      </c>
      <c r="T56" s="11" t="n">
        <v>0</v>
      </c>
      <c r="U56" s="19" t="n">
        <v>1209988</v>
      </c>
      <c r="V56" s="22"/>
      <c r="W56" s="11" t="n">
        <v>12921628</v>
      </c>
      <c r="X56" s="8" t="n">
        <v>0</v>
      </c>
      <c r="Y56" s="11" t="n">
        <v>83664</v>
      </c>
      <c r="Z56" s="8" t="n">
        <v>0</v>
      </c>
      <c r="AA56" s="11" t="n">
        <v>18573029</v>
      </c>
      <c r="AB56" s="11" t="n">
        <v>91195</v>
      </c>
      <c r="AC56" s="11" t="n">
        <v>131925</v>
      </c>
      <c r="AD56" s="11" t="n">
        <v>141355</v>
      </c>
      <c r="AE56" s="11" t="n">
        <v>115156</v>
      </c>
      <c r="AF56" s="8" t="n">
        <v>0</v>
      </c>
      <c r="AG56" s="22"/>
      <c r="AH56" s="11" t="n">
        <v>173217</v>
      </c>
      <c r="AI56" s="11" t="n">
        <v>119002</v>
      </c>
      <c r="AJ56" s="19" t="n">
        <v>525712</v>
      </c>
      <c r="AK56" s="8"/>
      <c r="AL56" s="11" t="n">
        <v>1285724</v>
      </c>
      <c r="AM56" s="11" t="n">
        <v>142353</v>
      </c>
      <c r="AN56" s="19" t="n">
        <v>424489</v>
      </c>
      <c r="AO56" s="11" t="n">
        <v>79448</v>
      </c>
      <c r="AP56" s="22"/>
      <c r="AQ56" s="22"/>
      <c r="AR56" s="22"/>
      <c r="AS56" s="19" t="n">
        <v>4396492</v>
      </c>
      <c r="AT56" s="19" t="n">
        <v>111623</v>
      </c>
      <c r="AU56" s="9"/>
      <c r="AV56" s="22"/>
      <c r="AW56" s="22"/>
      <c r="AX56" s="19" t="n">
        <v>2800635</v>
      </c>
      <c r="AY56" s="22"/>
      <c r="AZ56" s="22"/>
      <c r="BA56" s="22"/>
      <c r="BB56" s="22"/>
      <c r="BC56" s="22"/>
      <c r="BD56" s="22"/>
      <c r="BE56" s="22"/>
      <c r="BF56" s="19" t="n">
        <v>1528228</v>
      </c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 customFormat="false" ht="16" hidden="false" customHeight="false" outlineLevel="0" collapsed="false">
      <c r="A57" s="0" t="s">
        <v>228</v>
      </c>
      <c r="B57" s="0" t="s">
        <v>230</v>
      </c>
      <c r="C57" s="56" t="s">
        <v>58</v>
      </c>
      <c r="D57" s="11" t="n">
        <v>191043</v>
      </c>
      <c r="E57" s="11" t="n">
        <v>113006</v>
      </c>
      <c r="F57" s="12"/>
      <c r="G57" s="11" t="n">
        <v>531903</v>
      </c>
      <c r="H57" s="11" t="n">
        <v>512688</v>
      </c>
      <c r="I57" s="11" t="n">
        <v>1026786</v>
      </c>
      <c r="J57" s="8" t="n">
        <v>0</v>
      </c>
      <c r="K57" s="8" t="n">
        <v>0</v>
      </c>
      <c r="L57" s="8" t="n">
        <v>0</v>
      </c>
      <c r="M57" s="8" t="n">
        <v>0</v>
      </c>
      <c r="N57" s="9"/>
      <c r="O57" s="11" t="n">
        <v>236598</v>
      </c>
      <c r="P57" s="22"/>
      <c r="Q57" s="22"/>
      <c r="R57" s="22"/>
      <c r="S57" s="11" t="n">
        <v>492060</v>
      </c>
      <c r="T57" s="11" t="n">
        <v>64027</v>
      </c>
      <c r="U57" s="19" t="n">
        <v>2282603</v>
      </c>
      <c r="V57" s="22"/>
      <c r="W57" s="11" t="n">
        <v>7584736</v>
      </c>
      <c r="X57" s="8" t="n">
        <v>0</v>
      </c>
      <c r="Y57" s="11" t="n">
        <v>182915</v>
      </c>
      <c r="Z57" s="8" t="n">
        <v>0</v>
      </c>
      <c r="AA57" s="11" t="n">
        <v>24462435</v>
      </c>
      <c r="AB57" s="11" t="n">
        <v>114948</v>
      </c>
      <c r="AC57" s="11" t="n">
        <v>88116</v>
      </c>
      <c r="AD57" s="11" t="n">
        <v>71410</v>
      </c>
      <c r="AE57" s="11" t="n">
        <v>99820</v>
      </c>
      <c r="AF57" s="8" t="n">
        <v>0</v>
      </c>
      <c r="AG57" s="22"/>
      <c r="AH57" s="11" t="n">
        <v>172688</v>
      </c>
      <c r="AI57" s="11" t="n">
        <v>125798</v>
      </c>
      <c r="AJ57" s="19" t="n">
        <v>524913</v>
      </c>
      <c r="AK57" s="8"/>
      <c r="AL57" s="11" t="n">
        <v>1297487</v>
      </c>
      <c r="AM57" s="11" t="n">
        <v>383895</v>
      </c>
      <c r="AN57" s="19" t="n">
        <v>621874</v>
      </c>
      <c r="AO57" s="11" t="n">
        <v>55187</v>
      </c>
      <c r="AP57" s="22"/>
      <c r="AQ57" s="22"/>
      <c r="AR57" s="22"/>
      <c r="AS57" s="19" t="n">
        <v>1447782</v>
      </c>
      <c r="AT57" s="19" t="n">
        <v>81423</v>
      </c>
      <c r="AU57" s="9"/>
      <c r="AV57" s="22"/>
      <c r="AW57" s="22"/>
      <c r="AX57" s="19" t="n">
        <v>3287479</v>
      </c>
      <c r="AY57" s="22"/>
      <c r="AZ57" s="22"/>
      <c r="BA57" s="22"/>
      <c r="BB57" s="22"/>
      <c r="BC57" s="22"/>
      <c r="BD57" s="22"/>
      <c r="BE57" s="22"/>
      <c r="BF57" s="19" t="n">
        <v>1937240</v>
      </c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 customFormat="false" ht="16" hidden="false" customHeight="false" outlineLevel="0" collapsed="false">
      <c r="A58" s="0" t="s">
        <v>228</v>
      </c>
      <c r="B58" s="0" t="s">
        <v>230</v>
      </c>
      <c r="C58" s="56" t="s">
        <v>59</v>
      </c>
      <c r="D58" s="8" t="n">
        <v>0</v>
      </c>
      <c r="E58" s="19" t="n">
        <v>100112</v>
      </c>
      <c r="F58" s="9"/>
      <c r="G58" s="19" t="n">
        <v>219493</v>
      </c>
      <c r="H58" s="8" t="n">
        <v>0</v>
      </c>
      <c r="I58" s="8" t="n">
        <v>0</v>
      </c>
      <c r="J58" s="8" t="n">
        <v>0</v>
      </c>
      <c r="K58" s="19" t="n">
        <v>109543</v>
      </c>
      <c r="L58" s="19" t="n">
        <v>173727</v>
      </c>
      <c r="M58" s="8" t="n">
        <v>0</v>
      </c>
      <c r="N58" s="9"/>
      <c r="O58" s="19" t="n">
        <v>164078</v>
      </c>
      <c r="P58" s="9"/>
      <c r="Q58" s="9"/>
      <c r="R58" s="9"/>
      <c r="S58" s="8" t="n">
        <v>0</v>
      </c>
      <c r="T58" s="19" t="n">
        <v>76978</v>
      </c>
      <c r="U58" s="19" t="n">
        <v>585679</v>
      </c>
      <c r="V58" s="9"/>
      <c r="W58" s="19" t="n">
        <v>12179961</v>
      </c>
      <c r="X58" s="19" t="n">
        <v>629727</v>
      </c>
      <c r="Y58" s="8" t="n">
        <v>0</v>
      </c>
      <c r="Z58" s="8" t="n">
        <v>0</v>
      </c>
      <c r="AA58" s="19" t="n">
        <v>10710622</v>
      </c>
      <c r="AB58" s="19" t="n">
        <v>87884</v>
      </c>
      <c r="AC58" s="19" t="n">
        <v>116106</v>
      </c>
      <c r="AD58" s="19" t="n">
        <v>83352</v>
      </c>
      <c r="AE58" s="8" t="n">
        <v>0</v>
      </c>
      <c r="AF58" s="8" t="n">
        <v>0</v>
      </c>
      <c r="AG58" s="9"/>
      <c r="AH58" s="8" t="n">
        <v>0</v>
      </c>
      <c r="AI58" s="19" t="n">
        <v>98575</v>
      </c>
      <c r="AJ58" s="19" t="n">
        <v>727805</v>
      </c>
      <c r="AK58" s="9"/>
      <c r="AL58" s="19" t="n">
        <v>1136661</v>
      </c>
      <c r="AM58" s="19" t="n">
        <v>154214</v>
      </c>
      <c r="AN58" s="19" t="n">
        <v>278470</v>
      </c>
      <c r="AO58" s="19" t="n">
        <v>54359</v>
      </c>
      <c r="AP58" s="9"/>
      <c r="AQ58" s="9"/>
      <c r="AR58" s="9"/>
      <c r="AS58" s="19" t="n">
        <v>1031358</v>
      </c>
      <c r="AT58" s="8" t="n">
        <v>0</v>
      </c>
      <c r="AU58" s="9"/>
      <c r="AV58" s="9"/>
      <c r="AW58" s="9"/>
      <c r="AX58" s="19" t="n">
        <v>260136</v>
      </c>
      <c r="AY58" s="9"/>
      <c r="AZ58" s="9"/>
      <c r="BA58" s="9"/>
      <c r="BB58" s="9"/>
      <c r="BC58" s="9"/>
      <c r="BD58" s="9"/>
      <c r="BE58" s="9"/>
      <c r="BF58" s="19" t="n">
        <v>1087800</v>
      </c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</row>
    <row r="59" customFormat="false" ht="16" hidden="false" customHeight="false" outlineLevel="0" collapsed="false">
      <c r="A59" s="0" t="s">
        <v>231</v>
      </c>
      <c r="B59" s="0" t="s">
        <v>232</v>
      </c>
      <c r="C59" s="59" t="s">
        <v>60</v>
      </c>
      <c r="D59" s="11" t="n">
        <v>1335746</v>
      </c>
      <c r="E59" s="11" t="n">
        <v>10739591</v>
      </c>
      <c r="F59" s="11" t="n">
        <v>127719</v>
      </c>
      <c r="G59" s="11" t="n">
        <v>3891622</v>
      </c>
      <c r="H59" s="8" t="n">
        <v>664734</v>
      </c>
      <c r="I59" s="8"/>
      <c r="J59" s="11" t="n">
        <v>353713</v>
      </c>
      <c r="K59" s="8"/>
      <c r="L59" s="11" t="n">
        <v>138071</v>
      </c>
      <c r="M59" s="8"/>
      <c r="N59" s="8" t="n">
        <v>0</v>
      </c>
      <c r="O59" s="8" t="n">
        <v>154284</v>
      </c>
      <c r="P59" s="8"/>
      <c r="Q59" s="8" t="n">
        <v>149124</v>
      </c>
      <c r="R59" s="13" t="n">
        <v>105966</v>
      </c>
      <c r="S59" s="11" t="n">
        <v>636845</v>
      </c>
      <c r="T59" s="11" t="n">
        <v>173087</v>
      </c>
      <c r="U59" s="8"/>
      <c r="V59" s="8"/>
      <c r="W59" s="8"/>
      <c r="X59" s="19" t="n">
        <v>5985957</v>
      </c>
      <c r="Y59" s="11" t="n">
        <v>408380</v>
      </c>
      <c r="Z59" s="8" t="n">
        <v>0</v>
      </c>
      <c r="AA59" s="11" t="n">
        <v>12137381</v>
      </c>
      <c r="AB59" s="8"/>
      <c r="AC59" s="11" t="n">
        <v>204993</v>
      </c>
      <c r="AD59" s="11" t="n">
        <v>715127</v>
      </c>
      <c r="AE59" s="8"/>
      <c r="AF59" s="11" t="n">
        <v>203554</v>
      </c>
      <c r="AG59" s="11" t="n">
        <v>186787</v>
      </c>
      <c r="AH59" s="8"/>
      <c r="AI59" s="8"/>
      <c r="AJ59" s="11" t="n">
        <v>308038</v>
      </c>
      <c r="AK59" s="11" t="n">
        <v>5449509</v>
      </c>
      <c r="AL59" s="8"/>
      <c r="AM59" s="8"/>
      <c r="AN59" s="8"/>
      <c r="AO59" s="11" t="n">
        <v>145400</v>
      </c>
      <c r="AP59" s="11" t="n">
        <v>108830</v>
      </c>
      <c r="AQ59" s="8"/>
      <c r="AR59" s="11" t="n">
        <v>1303753</v>
      </c>
      <c r="AS59" s="11" t="n">
        <v>428336</v>
      </c>
      <c r="AT59" s="11" t="n">
        <v>584398</v>
      </c>
      <c r="AU59" s="8"/>
      <c r="AV59" s="8" t="n">
        <v>0</v>
      </c>
      <c r="AW59" s="11" t="n">
        <v>51900</v>
      </c>
      <c r="AX59" s="8" t="n">
        <v>0</v>
      </c>
      <c r="AY59" s="8"/>
      <c r="AZ59" s="8" t="n">
        <v>0</v>
      </c>
      <c r="BA59" s="11" t="n">
        <v>1120106</v>
      </c>
      <c r="BB59" s="11" t="n">
        <v>96559</v>
      </c>
      <c r="BC59" s="8" t="n">
        <v>0</v>
      </c>
      <c r="BD59" s="8"/>
      <c r="BE59" s="11" t="n">
        <v>219638</v>
      </c>
      <c r="BF59" s="8"/>
      <c r="BG59" s="8" t="n">
        <v>0</v>
      </c>
      <c r="BH59" s="8" t="n">
        <v>0</v>
      </c>
      <c r="BI59" s="11" t="n">
        <v>1087630</v>
      </c>
      <c r="BJ59" s="8" t="n">
        <v>0</v>
      </c>
      <c r="BK59" s="8" t="n">
        <v>0</v>
      </c>
      <c r="BL59" s="8" t="n">
        <v>0</v>
      </c>
      <c r="BM59" s="8" t="n">
        <v>0</v>
      </c>
      <c r="BN59" s="8" t="n">
        <v>0</v>
      </c>
      <c r="BO59" s="11" t="n">
        <v>1119579</v>
      </c>
      <c r="BP59" s="8" t="n">
        <v>0</v>
      </c>
      <c r="BQ59" s="11" t="n">
        <v>1061325</v>
      </c>
      <c r="BR59" s="11" t="n">
        <v>10282706</v>
      </c>
    </row>
    <row r="60" customFormat="false" ht="16" hidden="false" customHeight="false" outlineLevel="0" collapsed="false">
      <c r="A60" s="0" t="s">
        <v>231</v>
      </c>
      <c r="B60" s="0" t="s">
        <v>232</v>
      </c>
      <c r="C60" s="59" t="s">
        <v>61</v>
      </c>
      <c r="D60" s="11" t="n">
        <v>1077717</v>
      </c>
      <c r="E60" s="11" t="n">
        <v>7443452</v>
      </c>
      <c r="F60" s="11" t="n">
        <v>99116</v>
      </c>
      <c r="G60" s="11" t="n">
        <v>2439108</v>
      </c>
      <c r="H60" s="11" t="n">
        <v>522829</v>
      </c>
      <c r="I60" s="8"/>
      <c r="J60" s="11" t="n">
        <v>152483</v>
      </c>
      <c r="K60" s="8"/>
      <c r="L60" s="8" t="n">
        <v>0</v>
      </c>
      <c r="M60" s="8"/>
      <c r="N60" s="8" t="n">
        <v>0</v>
      </c>
      <c r="O60" s="11" t="n">
        <v>112048</v>
      </c>
      <c r="P60" s="8"/>
      <c r="Q60" s="11" t="n">
        <v>113513</v>
      </c>
      <c r="R60" s="8" t="n">
        <v>86354</v>
      </c>
      <c r="S60" s="11" t="n">
        <v>392103</v>
      </c>
      <c r="T60" s="11" t="n">
        <v>110047</v>
      </c>
      <c r="U60" s="8"/>
      <c r="V60" s="8"/>
      <c r="W60" s="8"/>
      <c r="X60" s="19" t="n">
        <v>3989960</v>
      </c>
      <c r="Y60" s="11" t="n">
        <v>252076</v>
      </c>
      <c r="Z60" s="8" t="n">
        <v>0</v>
      </c>
      <c r="AA60" s="11" t="n">
        <v>7723728</v>
      </c>
      <c r="AB60" s="8"/>
      <c r="AC60" s="11" t="n">
        <v>92508</v>
      </c>
      <c r="AD60" s="11" t="n">
        <v>415206</v>
      </c>
      <c r="AE60" s="8"/>
      <c r="AF60" s="11" t="n">
        <v>168148</v>
      </c>
      <c r="AG60" s="11" t="n">
        <v>85904</v>
      </c>
      <c r="AH60" s="8"/>
      <c r="AI60" s="8"/>
      <c r="AJ60" s="11" t="n">
        <v>383685</v>
      </c>
      <c r="AK60" s="11" t="n">
        <v>2069148</v>
      </c>
      <c r="AL60" s="8"/>
      <c r="AM60" s="8"/>
      <c r="AN60" s="8"/>
      <c r="AO60" s="11" t="n">
        <v>99866</v>
      </c>
      <c r="AP60" s="8" t="n">
        <v>0</v>
      </c>
      <c r="AQ60" s="8"/>
      <c r="AR60" s="11" t="n">
        <v>1124989</v>
      </c>
      <c r="AS60" s="11" t="n">
        <v>623212</v>
      </c>
      <c r="AT60" s="11" t="n">
        <v>324415</v>
      </c>
      <c r="AU60" s="8"/>
      <c r="AV60" s="11" t="n">
        <v>173839</v>
      </c>
      <c r="AW60" s="11" t="n">
        <v>101263</v>
      </c>
      <c r="AX60" s="8" t="n">
        <v>0</v>
      </c>
      <c r="AY60" s="8"/>
      <c r="AZ60" s="8" t="n">
        <v>0</v>
      </c>
      <c r="BA60" s="11" t="n">
        <v>2260282</v>
      </c>
      <c r="BB60" s="11" t="n">
        <v>303186</v>
      </c>
      <c r="BC60" s="11" t="n">
        <v>68203</v>
      </c>
      <c r="BD60" s="8"/>
      <c r="BE60" s="11" t="n">
        <v>202598</v>
      </c>
      <c r="BF60" s="8"/>
      <c r="BG60" s="8" t="n">
        <v>0</v>
      </c>
      <c r="BH60" s="8" t="n">
        <v>0</v>
      </c>
      <c r="BI60" s="11" t="n">
        <v>2533698</v>
      </c>
      <c r="BJ60" s="8" t="n">
        <v>0</v>
      </c>
      <c r="BK60" s="11" t="n">
        <v>68658</v>
      </c>
      <c r="BL60" s="8" t="n">
        <v>0</v>
      </c>
      <c r="BM60" s="11" t="n">
        <v>400513</v>
      </c>
      <c r="BN60" s="8" t="n">
        <v>0</v>
      </c>
      <c r="BO60" s="11" t="n">
        <v>979951</v>
      </c>
      <c r="BP60" s="8" t="n">
        <v>0</v>
      </c>
      <c r="BQ60" s="11" t="n">
        <v>650859</v>
      </c>
      <c r="BR60" s="11" t="n">
        <v>106378505</v>
      </c>
    </row>
    <row r="61" customFormat="false" ht="16" hidden="false" customHeight="false" outlineLevel="0" collapsed="false">
      <c r="A61" s="0" t="s">
        <v>231</v>
      </c>
      <c r="B61" s="0" t="s">
        <v>232</v>
      </c>
      <c r="C61" s="59" t="s">
        <v>62</v>
      </c>
      <c r="D61" s="11" t="n">
        <v>893609</v>
      </c>
      <c r="E61" s="11" t="n">
        <v>6250253</v>
      </c>
      <c r="F61" s="11" t="n">
        <v>83418</v>
      </c>
      <c r="G61" s="11" t="n">
        <v>2314358</v>
      </c>
      <c r="H61" s="11" t="n">
        <v>524002</v>
      </c>
      <c r="I61" s="8"/>
      <c r="J61" s="11" t="n">
        <v>135522</v>
      </c>
      <c r="K61" s="8"/>
      <c r="L61" s="11" t="n">
        <v>82601</v>
      </c>
      <c r="M61" s="8"/>
      <c r="N61" s="8" t="n">
        <v>0</v>
      </c>
      <c r="O61" s="11" t="n">
        <v>88526</v>
      </c>
      <c r="P61" s="8"/>
      <c r="Q61" s="11" t="n">
        <v>95518</v>
      </c>
      <c r="R61" s="11" t="n">
        <v>67095</v>
      </c>
      <c r="S61" s="11" t="n">
        <v>275232</v>
      </c>
      <c r="T61" s="11" t="n">
        <v>76816</v>
      </c>
      <c r="U61" s="8"/>
      <c r="V61" s="8"/>
      <c r="W61" s="8"/>
      <c r="X61" s="19" t="n">
        <v>3174018</v>
      </c>
      <c r="Y61" s="11" t="n">
        <v>250529</v>
      </c>
      <c r="Z61" s="8" t="n">
        <v>0</v>
      </c>
      <c r="AA61" s="11" t="n">
        <v>6210576</v>
      </c>
      <c r="AB61" s="8"/>
      <c r="AC61" s="11" t="n">
        <v>108991</v>
      </c>
      <c r="AD61" s="11" t="n">
        <v>407557</v>
      </c>
      <c r="AE61" s="8"/>
      <c r="AF61" s="11" t="n">
        <v>118337</v>
      </c>
      <c r="AG61" s="11" t="n">
        <v>106202</v>
      </c>
      <c r="AH61" s="8"/>
      <c r="AI61" s="8"/>
      <c r="AJ61" s="11" t="n">
        <v>394008</v>
      </c>
      <c r="AK61" s="11" t="n">
        <v>3316273</v>
      </c>
      <c r="AL61" s="8"/>
      <c r="AM61" s="8"/>
      <c r="AN61" s="8"/>
      <c r="AO61" s="11" t="n">
        <v>95894</v>
      </c>
      <c r="AP61" s="8" t="n">
        <v>0</v>
      </c>
      <c r="AQ61" s="8"/>
      <c r="AR61" s="11" t="n">
        <v>1238561</v>
      </c>
      <c r="AS61" s="11" t="n">
        <v>712079</v>
      </c>
      <c r="AT61" s="11" t="n">
        <v>328561</v>
      </c>
      <c r="AU61" s="8"/>
      <c r="AV61" s="11" t="n">
        <v>161042</v>
      </c>
      <c r="AW61" s="11" t="n">
        <v>178266</v>
      </c>
      <c r="AX61" s="8" t="n">
        <v>0</v>
      </c>
      <c r="AY61" s="8"/>
      <c r="AZ61" s="8" t="n">
        <v>0</v>
      </c>
      <c r="BA61" s="11" t="n">
        <v>2407249</v>
      </c>
      <c r="BB61" s="11" t="n">
        <v>446725</v>
      </c>
      <c r="BC61" s="11" t="n">
        <v>123501</v>
      </c>
      <c r="BD61" s="8"/>
      <c r="BE61" s="11" t="n">
        <v>211215</v>
      </c>
      <c r="BF61" s="8"/>
      <c r="BG61" s="11" t="n">
        <v>70060</v>
      </c>
      <c r="BH61" s="11" t="n">
        <v>113303</v>
      </c>
      <c r="BI61" s="11" t="n">
        <v>3621289</v>
      </c>
      <c r="BJ61" s="11" t="n">
        <v>144229</v>
      </c>
      <c r="BK61" s="11" t="n">
        <v>134147</v>
      </c>
      <c r="BL61" s="11" t="n">
        <v>88404</v>
      </c>
      <c r="BM61" s="11" t="n">
        <v>652645</v>
      </c>
      <c r="BN61" s="8" t="n">
        <v>0</v>
      </c>
      <c r="BO61" s="11" t="n">
        <v>1718402</v>
      </c>
      <c r="BP61" s="8" t="n">
        <v>0</v>
      </c>
      <c r="BQ61" s="11" t="n">
        <v>1970524</v>
      </c>
      <c r="BR61" s="11" t="n">
        <v>112700686</v>
      </c>
    </row>
    <row r="62" customFormat="false" ht="16" hidden="false" customHeight="false" outlineLevel="0" collapsed="false">
      <c r="A62" s="0" t="s">
        <v>231</v>
      </c>
      <c r="B62" s="0" t="s">
        <v>232</v>
      </c>
      <c r="C62" s="59" t="s">
        <v>63</v>
      </c>
      <c r="D62" s="11" t="n">
        <v>809390</v>
      </c>
      <c r="E62" s="11" t="n">
        <v>7626831</v>
      </c>
      <c r="F62" s="11" t="n">
        <v>175461</v>
      </c>
      <c r="G62" s="11" t="n">
        <v>2591269</v>
      </c>
      <c r="H62" s="11" t="n">
        <v>604543</v>
      </c>
      <c r="I62" s="8"/>
      <c r="J62" s="11" t="n">
        <v>115800</v>
      </c>
      <c r="K62" s="8"/>
      <c r="L62" s="11" t="n">
        <v>69547</v>
      </c>
      <c r="M62" s="8"/>
      <c r="N62" s="8" t="n">
        <v>0</v>
      </c>
      <c r="O62" s="11" t="n">
        <v>85508</v>
      </c>
      <c r="P62" s="8"/>
      <c r="Q62" s="11" t="n">
        <v>103160</v>
      </c>
      <c r="R62" s="8" t="n">
        <v>0</v>
      </c>
      <c r="S62" s="11" t="n">
        <v>189839</v>
      </c>
      <c r="T62" s="11" t="n">
        <v>73358</v>
      </c>
      <c r="U62" s="8"/>
      <c r="V62" s="8"/>
      <c r="W62" s="8"/>
      <c r="X62" s="19" t="n">
        <v>3017282</v>
      </c>
      <c r="Y62" s="11" t="n">
        <v>348774</v>
      </c>
      <c r="Z62" s="8" t="n">
        <v>0</v>
      </c>
      <c r="AA62" s="11" t="n">
        <v>5653746</v>
      </c>
      <c r="AB62" s="8"/>
      <c r="AC62" s="11" t="n">
        <v>69789</v>
      </c>
      <c r="AD62" s="11" t="n">
        <v>487632</v>
      </c>
      <c r="AE62" s="8"/>
      <c r="AF62" s="8" t="n">
        <v>0</v>
      </c>
      <c r="AG62" s="11" t="n">
        <v>121811</v>
      </c>
      <c r="AH62" s="8"/>
      <c r="AI62" s="8"/>
      <c r="AJ62" s="11" t="n">
        <v>420686</v>
      </c>
      <c r="AK62" s="11" t="n">
        <v>4930272</v>
      </c>
      <c r="AL62" s="8"/>
      <c r="AM62" s="8"/>
      <c r="AN62" s="8"/>
      <c r="AO62" s="11" t="n">
        <v>112262</v>
      </c>
      <c r="AP62" s="11" t="n">
        <v>122108</v>
      </c>
      <c r="AQ62" s="8"/>
      <c r="AR62" s="11" t="n">
        <v>1910713</v>
      </c>
      <c r="AS62" s="11" t="n">
        <v>529364</v>
      </c>
      <c r="AT62" s="11" t="n">
        <v>470932</v>
      </c>
      <c r="AU62" s="8"/>
      <c r="AV62" s="11" t="n">
        <v>128731</v>
      </c>
      <c r="AW62" s="11" t="n">
        <v>125201</v>
      </c>
      <c r="AX62" s="8" t="n">
        <v>0</v>
      </c>
      <c r="AY62" s="8"/>
      <c r="AZ62" s="8" t="n">
        <v>0</v>
      </c>
      <c r="BA62" s="11" t="n">
        <v>4553996</v>
      </c>
      <c r="BB62" s="11" t="n">
        <v>357832</v>
      </c>
      <c r="BC62" s="11" t="n">
        <v>118849</v>
      </c>
      <c r="BD62" s="8"/>
      <c r="BE62" s="11" t="n">
        <v>386583</v>
      </c>
      <c r="BF62" s="8"/>
      <c r="BG62" s="11" t="n">
        <v>91450</v>
      </c>
      <c r="BH62" s="11" t="n">
        <v>111256</v>
      </c>
      <c r="BI62" s="11" t="n">
        <v>5051317</v>
      </c>
      <c r="BJ62" s="11" t="n">
        <v>137887</v>
      </c>
      <c r="BK62" s="11" t="n">
        <v>179352</v>
      </c>
      <c r="BL62" s="11" t="n">
        <v>119785</v>
      </c>
      <c r="BM62" s="11" t="n">
        <v>408288</v>
      </c>
      <c r="BN62" s="8" t="n">
        <v>0</v>
      </c>
      <c r="BO62" s="8" t="n">
        <v>2450605</v>
      </c>
      <c r="BP62" s="8" t="n">
        <v>0</v>
      </c>
      <c r="BQ62" s="11" t="n">
        <v>4268126</v>
      </c>
      <c r="BR62" s="11" t="n">
        <v>93089962</v>
      </c>
    </row>
    <row r="63" customFormat="false" ht="16" hidden="false" customHeight="false" outlineLevel="0" collapsed="false">
      <c r="A63" s="0" t="s">
        <v>231</v>
      </c>
      <c r="B63" s="0" t="s">
        <v>233</v>
      </c>
      <c r="C63" s="59" t="s">
        <v>64</v>
      </c>
      <c r="D63" s="11" t="n">
        <v>608402</v>
      </c>
      <c r="E63" s="11" t="n">
        <v>3717130</v>
      </c>
      <c r="F63" s="8" t="n">
        <v>0</v>
      </c>
      <c r="G63" s="11" t="n">
        <v>2973792</v>
      </c>
      <c r="H63" s="8" t="n">
        <v>0</v>
      </c>
      <c r="I63" s="8"/>
      <c r="J63" s="8" t="n">
        <v>0</v>
      </c>
      <c r="K63" s="8"/>
      <c r="L63" s="8" t="n">
        <v>0</v>
      </c>
      <c r="M63" s="8"/>
      <c r="N63" s="8" t="n">
        <v>0</v>
      </c>
      <c r="O63" s="11" t="n">
        <v>128022</v>
      </c>
      <c r="P63" s="8"/>
      <c r="Q63" s="11" t="n">
        <v>140813</v>
      </c>
      <c r="R63" s="8" t="n">
        <v>0</v>
      </c>
      <c r="S63" s="11" t="n">
        <v>139641</v>
      </c>
      <c r="T63" s="11" t="n">
        <v>60794</v>
      </c>
      <c r="U63" s="8"/>
      <c r="V63" s="8"/>
      <c r="W63" s="8"/>
      <c r="X63" s="19" t="n">
        <v>3879386</v>
      </c>
      <c r="Y63" s="11" t="n">
        <v>646981</v>
      </c>
      <c r="Z63" s="8" t="n">
        <v>0</v>
      </c>
      <c r="AA63" s="11" t="n">
        <v>8341626</v>
      </c>
      <c r="AB63" s="8"/>
      <c r="AC63" s="8" t="n">
        <v>0</v>
      </c>
      <c r="AD63" s="11" t="n">
        <v>476972</v>
      </c>
      <c r="AE63" s="8"/>
      <c r="AF63" s="8" t="n">
        <v>0</v>
      </c>
      <c r="AG63" s="11" t="n">
        <v>63082</v>
      </c>
      <c r="AH63" s="8"/>
      <c r="AI63" s="8"/>
      <c r="AJ63" s="11" t="n">
        <v>2271616</v>
      </c>
      <c r="AK63" s="11" t="n">
        <v>5518148</v>
      </c>
      <c r="AL63" s="8"/>
      <c r="AM63" s="8"/>
      <c r="AN63" s="8"/>
      <c r="AO63" s="11" t="n">
        <v>77569</v>
      </c>
      <c r="AP63" s="8" t="n">
        <v>0</v>
      </c>
      <c r="AQ63" s="8"/>
      <c r="AR63" s="11" t="n">
        <v>799527</v>
      </c>
      <c r="AS63" s="11" t="n">
        <v>841414</v>
      </c>
      <c r="AT63" s="11" t="n">
        <v>556478</v>
      </c>
      <c r="AU63" s="8"/>
      <c r="AV63" s="8" t="n">
        <v>0</v>
      </c>
      <c r="AW63" s="8" t="n">
        <v>0</v>
      </c>
      <c r="AX63" s="8" t="n">
        <v>0</v>
      </c>
      <c r="AY63" s="8"/>
      <c r="AZ63" s="8" t="n">
        <v>0</v>
      </c>
      <c r="BA63" s="11" t="n">
        <v>2479369</v>
      </c>
      <c r="BB63" s="11" t="n">
        <v>80690</v>
      </c>
      <c r="BC63" s="8" t="n">
        <v>0</v>
      </c>
      <c r="BD63" s="8"/>
      <c r="BE63" s="11" t="n">
        <v>218444</v>
      </c>
      <c r="BF63" s="8"/>
      <c r="BG63" s="11" t="n">
        <v>90264</v>
      </c>
      <c r="BH63" s="8" t="n">
        <v>0</v>
      </c>
      <c r="BI63" s="11" t="n">
        <v>802253</v>
      </c>
      <c r="BJ63" s="8" t="n">
        <v>0</v>
      </c>
      <c r="BK63" s="8" t="n">
        <v>0</v>
      </c>
      <c r="BL63" s="8" t="n">
        <v>0</v>
      </c>
      <c r="BM63" s="8" t="n">
        <v>0</v>
      </c>
      <c r="BN63" s="8" t="n">
        <v>0</v>
      </c>
      <c r="BO63" s="8" t="n">
        <v>166612</v>
      </c>
      <c r="BP63" s="8" t="n">
        <v>0</v>
      </c>
      <c r="BQ63" s="11" t="n">
        <v>64116</v>
      </c>
      <c r="BR63" s="11" t="n">
        <v>95504755</v>
      </c>
    </row>
    <row r="64" customFormat="false" ht="16" hidden="false" customHeight="false" outlineLevel="0" collapsed="false">
      <c r="A64" s="0" t="s">
        <v>231</v>
      </c>
      <c r="B64" s="0" t="s">
        <v>233</v>
      </c>
      <c r="C64" s="59" t="s">
        <v>65</v>
      </c>
      <c r="D64" s="11" t="n">
        <v>947309</v>
      </c>
      <c r="E64" s="11" t="n">
        <v>5157444</v>
      </c>
      <c r="F64" s="8" t="n">
        <v>0</v>
      </c>
      <c r="G64" s="11" t="n">
        <v>2507968</v>
      </c>
      <c r="H64" s="8" t="n">
        <v>0</v>
      </c>
      <c r="I64" s="8"/>
      <c r="J64" s="11" t="n">
        <v>204422</v>
      </c>
      <c r="K64" s="8"/>
      <c r="L64" s="11" t="n">
        <v>89753</v>
      </c>
      <c r="M64" s="8"/>
      <c r="N64" s="8" t="n">
        <v>0</v>
      </c>
      <c r="O64" s="11" t="n">
        <v>90122</v>
      </c>
      <c r="P64" s="8"/>
      <c r="Q64" s="11" t="n">
        <v>116323</v>
      </c>
      <c r="R64" s="11" t="n">
        <v>105656</v>
      </c>
      <c r="S64" s="8" t="n">
        <v>0</v>
      </c>
      <c r="T64" s="11" t="n">
        <v>138306</v>
      </c>
      <c r="U64" s="8"/>
      <c r="V64" s="8"/>
      <c r="W64" s="8"/>
      <c r="X64" s="19" t="n">
        <v>3355434</v>
      </c>
      <c r="Y64" s="11" t="n">
        <v>351600</v>
      </c>
      <c r="Z64" s="8" t="n">
        <v>0</v>
      </c>
      <c r="AA64" s="11" t="n">
        <v>8328364</v>
      </c>
      <c r="AB64" s="8"/>
      <c r="AC64" s="11" t="n">
        <v>79016</v>
      </c>
      <c r="AD64" s="11" t="n">
        <v>481816</v>
      </c>
      <c r="AE64" s="8"/>
      <c r="AF64" s="8" t="n">
        <v>0</v>
      </c>
      <c r="AG64" s="8" t="n">
        <v>0</v>
      </c>
      <c r="AH64" s="8"/>
      <c r="AI64" s="8"/>
      <c r="AJ64" s="11" t="n">
        <v>1155205</v>
      </c>
      <c r="AK64" s="11" t="n">
        <v>7058046</v>
      </c>
      <c r="AL64" s="8"/>
      <c r="AM64" s="8"/>
      <c r="AN64" s="8"/>
      <c r="AO64" s="11" t="n">
        <v>63099</v>
      </c>
      <c r="AP64" s="11" t="n">
        <v>177595</v>
      </c>
      <c r="AQ64" s="8"/>
      <c r="AR64" s="11" t="n">
        <v>1545013</v>
      </c>
      <c r="AS64" s="11" t="n">
        <v>590411</v>
      </c>
      <c r="AT64" s="11" t="n">
        <v>296451</v>
      </c>
      <c r="AU64" s="8"/>
      <c r="AV64" s="8" t="n">
        <v>0</v>
      </c>
      <c r="AW64" s="11" t="n">
        <v>164633</v>
      </c>
      <c r="AX64" s="8" t="n">
        <v>0</v>
      </c>
      <c r="AY64" s="8"/>
      <c r="AZ64" s="8" t="n">
        <v>0</v>
      </c>
      <c r="BA64" s="11" t="n">
        <v>5542281</v>
      </c>
      <c r="BB64" s="11" t="n">
        <v>348812</v>
      </c>
      <c r="BC64" s="8" t="n">
        <v>0</v>
      </c>
      <c r="BD64" s="8"/>
      <c r="BE64" s="11" t="n">
        <v>229405</v>
      </c>
      <c r="BF64" s="8"/>
      <c r="BG64" s="11" t="n">
        <v>120597</v>
      </c>
      <c r="BH64" s="8" t="n">
        <v>0</v>
      </c>
      <c r="BI64" s="11" t="n">
        <v>3764377</v>
      </c>
      <c r="BJ64" s="11" t="n">
        <v>308213</v>
      </c>
      <c r="BK64" s="11" t="n">
        <v>82496</v>
      </c>
      <c r="BL64" s="8" t="n">
        <v>0</v>
      </c>
      <c r="BM64" s="11" t="n">
        <v>57578</v>
      </c>
      <c r="BN64" s="8" t="n">
        <v>0</v>
      </c>
      <c r="BO64" s="11" t="n">
        <v>329919</v>
      </c>
      <c r="BP64" s="8" t="n">
        <v>0</v>
      </c>
      <c r="BQ64" s="11" t="n">
        <v>119065</v>
      </c>
      <c r="BR64" s="11" t="n">
        <v>111534573</v>
      </c>
    </row>
    <row r="65" customFormat="false" ht="16" hidden="false" customHeight="false" outlineLevel="0" collapsed="false">
      <c r="A65" s="0" t="s">
        <v>231</v>
      </c>
      <c r="B65" s="0" t="s">
        <v>233</v>
      </c>
      <c r="C65" s="59" t="s">
        <v>66</v>
      </c>
      <c r="D65" s="11" t="n">
        <v>961495</v>
      </c>
      <c r="E65" s="11" t="n">
        <v>6648458</v>
      </c>
      <c r="F65" s="8" t="n">
        <v>0</v>
      </c>
      <c r="G65" s="11" t="n">
        <v>2460826</v>
      </c>
      <c r="H65" s="11" t="n">
        <v>552271</v>
      </c>
      <c r="I65" s="8"/>
      <c r="J65" s="11" t="n">
        <v>140271</v>
      </c>
      <c r="K65" s="8"/>
      <c r="L65" s="11" t="n">
        <v>63628</v>
      </c>
      <c r="M65" s="8"/>
      <c r="N65" s="8" t="n">
        <v>0</v>
      </c>
      <c r="O65" s="11" t="n">
        <v>131277</v>
      </c>
      <c r="P65" s="8"/>
      <c r="Q65" s="11" t="n">
        <v>123060</v>
      </c>
      <c r="R65" s="11" t="n">
        <v>68534</v>
      </c>
      <c r="S65" s="11" t="n">
        <v>262306</v>
      </c>
      <c r="T65" s="11" t="n">
        <v>53366</v>
      </c>
      <c r="U65" s="8"/>
      <c r="V65" s="8"/>
      <c r="W65" s="8"/>
      <c r="X65" s="19" t="n">
        <v>3614046</v>
      </c>
      <c r="Y65" s="11" t="n">
        <v>411137</v>
      </c>
      <c r="Z65" s="8" t="n">
        <v>0</v>
      </c>
      <c r="AA65" s="11" t="n">
        <v>8357066</v>
      </c>
      <c r="AB65" s="8"/>
      <c r="AC65" s="11" t="n">
        <v>92671</v>
      </c>
      <c r="AD65" s="11" t="n">
        <v>446101</v>
      </c>
      <c r="AE65" s="8"/>
      <c r="AF65" s="8" t="n">
        <v>0</v>
      </c>
      <c r="AG65" s="8" t="n">
        <v>0</v>
      </c>
      <c r="AH65" s="8"/>
      <c r="AI65" s="8"/>
      <c r="AJ65" s="11" t="n">
        <v>1082152</v>
      </c>
      <c r="AK65" s="11" t="n">
        <v>6356903</v>
      </c>
      <c r="AL65" s="8"/>
      <c r="AM65" s="8"/>
      <c r="AN65" s="8"/>
      <c r="AO65" s="11" t="n">
        <v>121836</v>
      </c>
      <c r="AP65" s="11" t="n">
        <v>144705</v>
      </c>
      <c r="AQ65" s="8"/>
      <c r="AR65" s="11" t="n">
        <v>1900921</v>
      </c>
      <c r="AS65" s="11" t="n">
        <v>673916</v>
      </c>
      <c r="AT65" s="11" t="n">
        <v>319697</v>
      </c>
      <c r="AU65" s="8"/>
      <c r="AV65" s="11" t="n">
        <v>344949</v>
      </c>
      <c r="AW65" s="11" t="n">
        <v>261433</v>
      </c>
      <c r="AX65" s="8" t="n">
        <v>0</v>
      </c>
      <c r="AY65" s="8"/>
      <c r="AZ65" s="8" t="n">
        <v>0</v>
      </c>
      <c r="BA65" s="11" t="n">
        <v>7740141</v>
      </c>
      <c r="BB65" s="11" t="n">
        <v>617095</v>
      </c>
      <c r="BC65" s="11" t="n">
        <v>171353</v>
      </c>
      <c r="BD65" s="8"/>
      <c r="BE65" s="11" t="n">
        <v>257087</v>
      </c>
      <c r="BF65" s="8"/>
      <c r="BG65" s="11" t="n">
        <v>231601</v>
      </c>
      <c r="BH65" s="8" t="n">
        <v>0</v>
      </c>
      <c r="BI65" s="11" t="n">
        <v>8126177</v>
      </c>
      <c r="BJ65" s="11" t="n">
        <v>535396</v>
      </c>
      <c r="BK65" s="11" t="n">
        <v>254789</v>
      </c>
      <c r="BL65" s="11" t="n">
        <v>66340</v>
      </c>
      <c r="BM65" s="11" t="n">
        <v>112673</v>
      </c>
      <c r="BN65" s="8" t="n">
        <v>0</v>
      </c>
      <c r="BO65" s="11" t="n">
        <v>752512</v>
      </c>
      <c r="BP65" s="8" t="n">
        <v>0</v>
      </c>
      <c r="BQ65" s="11" t="n">
        <v>301336</v>
      </c>
      <c r="BR65" s="11" t="n">
        <v>43562718</v>
      </c>
    </row>
    <row r="66" customFormat="false" ht="16" hidden="false" customHeight="false" outlineLevel="0" collapsed="false">
      <c r="A66" s="0" t="s">
        <v>231</v>
      </c>
      <c r="B66" s="0" t="s">
        <v>232</v>
      </c>
      <c r="C66" s="59" t="s">
        <v>67</v>
      </c>
      <c r="D66" s="11" t="n">
        <v>155389</v>
      </c>
      <c r="E66" s="11" t="n">
        <v>1010300</v>
      </c>
      <c r="F66" s="8" t="n">
        <v>0</v>
      </c>
      <c r="G66" s="11" t="n">
        <v>3917970</v>
      </c>
      <c r="H66" s="12" t="n">
        <v>735781</v>
      </c>
      <c r="I66" s="8"/>
      <c r="J66" s="11" t="n">
        <v>528832</v>
      </c>
      <c r="K66" s="8"/>
      <c r="L66" s="11" t="n">
        <v>381024</v>
      </c>
      <c r="M66" s="8"/>
      <c r="N66" s="19" t="n">
        <v>1550481</v>
      </c>
      <c r="O66" s="11" t="n">
        <v>82608</v>
      </c>
      <c r="P66" s="8"/>
      <c r="Q66" s="12" t="n">
        <v>183084</v>
      </c>
      <c r="R66" s="12" t="n">
        <v>53025</v>
      </c>
      <c r="S66" s="11" t="n">
        <v>501035</v>
      </c>
      <c r="T66" s="11" t="n">
        <v>76840</v>
      </c>
      <c r="U66" s="8"/>
      <c r="V66" s="8"/>
      <c r="W66" s="8"/>
      <c r="X66" s="19" t="n">
        <v>3569454</v>
      </c>
      <c r="Y66" s="11" t="n">
        <v>388765</v>
      </c>
      <c r="Z66" s="8" t="n">
        <v>0</v>
      </c>
      <c r="AA66" s="11" t="n">
        <v>4505387</v>
      </c>
      <c r="AB66" s="8"/>
      <c r="AC66" s="11" t="n">
        <v>228006</v>
      </c>
      <c r="AD66" s="11" t="n">
        <v>180008</v>
      </c>
      <c r="AE66" s="8"/>
      <c r="AF66" s="8" t="n">
        <v>0</v>
      </c>
      <c r="AG66" s="11" t="n">
        <v>163793</v>
      </c>
      <c r="AH66" s="8"/>
      <c r="AI66" s="8"/>
      <c r="AJ66" s="11" t="n">
        <v>106588</v>
      </c>
      <c r="AK66" s="11" t="n">
        <v>800115</v>
      </c>
      <c r="AL66" s="8"/>
      <c r="AM66" s="8"/>
      <c r="AN66" s="8"/>
      <c r="AO66" s="11" t="n">
        <v>274686</v>
      </c>
      <c r="AP66" s="19" t="n">
        <v>172459</v>
      </c>
      <c r="AQ66" s="8"/>
      <c r="AR66" s="11" t="n">
        <v>181784</v>
      </c>
      <c r="AS66" s="11" t="n">
        <v>257232</v>
      </c>
      <c r="AT66" s="11" t="n">
        <v>254013</v>
      </c>
      <c r="AU66" s="8"/>
      <c r="AV66" s="8" t="n">
        <v>0</v>
      </c>
      <c r="AW66" s="8" t="n">
        <v>0</v>
      </c>
      <c r="AX66" s="8" t="n">
        <v>0</v>
      </c>
      <c r="AY66" s="8"/>
      <c r="AZ66" s="11" t="n">
        <v>70872</v>
      </c>
      <c r="BA66" s="11" t="n">
        <v>98723</v>
      </c>
      <c r="BB66" s="11" t="n">
        <v>302852</v>
      </c>
      <c r="BC66" s="8" t="n">
        <v>0</v>
      </c>
      <c r="BD66" s="8"/>
      <c r="BE66" s="11" t="n">
        <v>122437</v>
      </c>
      <c r="BF66" s="8"/>
      <c r="BG66" s="11" t="n">
        <v>62303</v>
      </c>
      <c r="BH66" s="8" t="n">
        <v>0</v>
      </c>
      <c r="BI66" s="11" t="n">
        <v>723882</v>
      </c>
      <c r="BJ66" s="8" t="n">
        <v>0</v>
      </c>
      <c r="BK66" s="11" t="n">
        <v>59160</v>
      </c>
      <c r="BL66" s="8" t="n">
        <v>0</v>
      </c>
      <c r="BM66" s="8" t="n">
        <v>0</v>
      </c>
      <c r="BN66" s="11" t="n">
        <v>133915</v>
      </c>
      <c r="BO66" s="11" t="n">
        <v>152145</v>
      </c>
      <c r="BP66" s="11" t="n">
        <v>247622</v>
      </c>
      <c r="BQ66" s="11" t="n">
        <v>79080</v>
      </c>
      <c r="BR66" s="11" t="n">
        <v>64083889</v>
      </c>
    </row>
    <row r="67" customFormat="false" ht="16" hidden="false" customHeight="false" outlineLevel="0" collapsed="false">
      <c r="A67" s="0" t="s">
        <v>231</v>
      </c>
      <c r="B67" s="0" t="s">
        <v>232</v>
      </c>
      <c r="C67" s="59" t="s">
        <v>68</v>
      </c>
      <c r="D67" s="11" t="n">
        <v>55674</v>
      </c>
      <c r="E67" s="11" t="n">
        <v>833894</v>
      </c>
      <c r="F67" s="8" t="n">
        <v>0</v>
      </c>
      <c r="G67" s="11" t="n">
        <v>1895126</v>
      </c>
      <c r="H67" s="12" t="n">
        <v>368391</v>
      </c>
      <c r="I67" s="8"/>
      <c r="J67" s="11" t="n">
        <v>160664</v>
      </c>
      <c r="K67" s="8"/>
      <c r="L67" s="11" t="n">
        <v>158705</v>
      </c>
      <c r="M67" s="8"/>
      <c r="N67" s="19" t="n">
        <v>1682575</v>
      </c>
      <c r="O67" s="11" t="n">
        <v>62721</v>
      </c>
      <c r="P67" s="8"/>
      <c r="Q67" s="12" t="n">
        <v>77576</v>
      </c>
      <c r="R67" s="8" t="n">
        <v>0</v>
      </c>
      <c r="S67" s="11" t="n">
        <v>259701</v>
      </c>
      <c r="T67" s="8" t="n">
        <v>0</v>
      </c>
      <c r="U67" s="8"/>
      <c r="V67" s="8"/>
      <c r="W67" s="8"/>
      <c r="X67" s="19" t="n">
        <v>2868248</v>
      </c>
      <c r="Y67" s="11" t="n">
        <v>111779</v>
      </c>
      <c r="Z67" s="8" t="n">
        <v>0</v>
      </c>
      <c r="AA67" s="11" t="n">
        <v>2548897</v>
      </c>
      <c r="AB67" s="8"/>
      <c r="AC67" s="8" t="n">
        <v>0</v>
      </c>
      <c r="AD67" s="11" t="n">
        <v>63669</v>
      </c>
      <c r="AE67" s="8"/>
      <c r="AF67" s="8" t="n">
        <v>0</v>
      </c>
      <c r="AG67" s="11" t="n">
        <v>66071</v>
      </c>
      <c r="AH67" s="8"/>
      <c r="AI67" s="8"/>
      <c r="AJ67" s="11" t="n">
        <v>81508</v>
      </c>
      <c r="AK67" s="11" t="n">
        <v>293287</v>
      </c>
      <c r="AL67" s="8"/>
      <c r="AM67" s="8"/>
      <c r="AN67" s="8"/>
      <c r="AO67" s="11" t="n">
        <v>132490</v>
      </c>
      <c r="AP67" s="19" t="n">
        <v>59778</v>
      </c>
      <c r="AQ67" s="8"/>
      <c r="AR67" s="11" t="n">
        <v>299078</v>
      </c>
      <c r="AS67" s="11" t="n">
        <v>235580</v>
      </c>
      <c r="AT67" s="11" t="n">
        <v>235434</v>
      </c>
      <c r="AU67" s="8"/>
      <c r="AV67" s="8" t="n">
        <v>0</v>
      </c>
      <c r="AW67" s="8" t="n">
        <v>0</v>
      </c>
      <c r="AX67" s="8" t="n">
        <v>0</v>
      </c>
      <c r="AY67" s="8"/>
      <c r="AZ67" s="11" t="n">
        <v>93940</v>
      </c>
      <c r="BA67" s="11" t="n">
        <v>489438</v>
      </c>
      <c r="BB67" s="11" t="n">
        <v>411519</v>
      </c>
      <c r="BC67" s="8" t="n">
        <v>0</v>
      </c>
      <c r="BD67" s="8"/>
      <c r="BE67" s="11" t="n">
        <v>99484</v>
      </c>
      <c r="BF67" s="8"/>
      <c r="BG67" s="8" t="n">
        <v>0</v>
      </c>
      <c r="BH67" s="8" t="n">
        <v>0</v>
      </c>
      <c r="BI67" s="11" t="n">
        <v>1293239</v>
      </c>
      <c r="BJ67" s="8" t="n">
        <v>0</v>
      </c>
      <c r="BK67" s="11" t="n">
        <v>82803</v>
      </c>
      <c r="BL67" s="8" t="n">
        <v>0</v>
      </c>
      <c r="BM67" s="8" t="n">
        <v>0</v>
      </c>
      <c r="BN67" s="11" t="n">
        <v>201090</v>
      </c>
      <c r="BO67" s="11" t="n">
        <v>286061</v>
      </c>
      <c r="BP67" s="11" t="n">
        <v>303949</v>
      </c>
      <c r="BQ67" s="11" t="n">
        <v>112422</v>
      </c>
      <c r="BR67" s="11" t="n">
        <v>76383368</v>
      </c>
    </row>
    <row r="68" customFormat="false" ht="16" hidden="false" customHeight="false" outlineLevel="0" collapsed="false">
      <c r="A68" s="0" t="s">
        <v>231</v>
      </c>
      <c r="B68" s="0" t="s">
        <v>232</v>
      </c>
      <c r="C68" s="59" t="s">
        <v>69</v>
      </c>
      <c r="D68" s="11" t="n">
        <v>206308</v>
      </c>
      <c r="E68" s="11" t="n">
        <v>1059453</v>
      </c>
      <c r="F68" s="8" t="n">
        <v>0</v>
      </c>
      <c r="G68" s="11" t="n">
        <v>199890</v>
      </c>
      <c r="H68" s="12" t="n">
        <v>457109</v>
      </c>
      <c r="I68" s="8"/>
      <c r="J68" s="11" t="n">
        <v>365507</v>
      </c>
      <c r="K68" s="8"/>
      <c r="L68" s="11" t="n">
        <v>180890</v>
      </c>
      <c r="M68" s="8"/>
      <c r="N68" s="19" t="n">
        <v>1821750</v>
      </c>
      <c r="O68" s="11" t="n">
        <v>91226</v>
      </c>
      <c r="P68" s="8"/>
      <c r="Q68" s="12" t="n">
        <v>146555</v>
      </c>
      <c r="R68" s="8" t="n">
        <v>0</v>
      </c>
      <c r="S68" s="11" t="n">
        <v>555535</v>
      </c>
      <c r="T68" s="11" t="n">
        <v>96188</v>
      </c>
      <c r="U68" s="8"/>
      <c r="V68" s="8"/>
      <c r="W68" s="8"/>
      <c r="X68" s="19" t="n">
        <v>3954594</v>
      </c>
      <c r="Y68" s="11" t="n">
        <v>169612</v>
      </c>
      <c r="Z68" s="8" t="n">
        <v>0</v>
      </c>
      <c r="AA68" s="11" t="n">
        <v>3497616</v>
      </c>
      <c r="AB68" s="8"/>
      <c r="AC68" s="11" t="n">
        <v>176833</v>
      </c>
      <c r="AD68" s="11" t="n">
        <v>113874</v>
      </c>
      <c r="AE68" s="8"/>
      <c r="AF68" s="8" t="n">
        <v>0</v>
      </c>
      <c r="AG68" s="11" t="n">
        <v>118007</v>
      </c>
      <c r="AH68" s="8"/>
      <c r="AI68" s="8"/>
      <c r="AJ68" s="11" t="n">
        <v>85149</v>
      </c>
      <c r="AK68" s="11" t="n">
        <v>265880</v>
      </c>
      <c r="AL68" s="8"/>
      <c r="AM68" s="8"/>
      <c r="AN68" s="8"/>
      <c r="AO68" s="11" t="n">
        <v>206282</v>
      </c>
      <c r="AP68" s="8" t="n">
        <v>0</v>
      </c>
      <c r="AQ68" s="8"/>
      <c r="AR68" s="11" t="n">
        <v>314410</v>
      </c>
      <c r="AS68" s="11" t="n">
        <v>287789</v>
      </c>
      <c r="AT68" s="11" t="n">
        <v>323796</v>
      </c>
      <c r="AU68" s="8"/>
      <c r="AV68" s="8" t="n">
        <v>0</v>
      </c>
      <c r="AW68" s="8" t="n">
        <v>0</v>
      </c>
      <c r="AX68" s="8" t="n">
        <v>0</v>
      </c>
      <c r="AY68" s="8"/>
      <c r="AZ68" s="11" t="n">
        <v>103754</v>
      </c>
      <c r="BA68" s="11" t="n">
        <v>410418</v>
      </c>
      <c r="BB68" s="11" t="n">
        <v>519574</v>
      </c>
      <c r="BC68" s="8" t="n">
        <v>0</v>
      </c>
      <c r="BD68" s="8"/>
      <c r="BE68" s="11" t="n">
        <v>136105</v>
      </c>
      <c r="BF68" s="8"/>
      <c r="BG68" s="11" t="n">
        <v>96083</v>
      </c>
      <c r="BH68" s="8" t="n">
        <v>0</v>
      </c>
      <c r="BI68" s="11" t="n">
        <v>1683334</v>
      </c>
      <c r="BJ68" s="8" t="n">
        <v>0</v>
      </c>
      <c r="BK68" s="11" t="n">
        <v>138988</v>
      </c>
      <c r="BL68" s="8" t="n">
        <v>0</v>
      </c>
      <c r="BM68" s="11" t="n">
        <v>91864</v>
      </c>
      <c r="BN68" s="11" t="n">
        <v>314284</v>
      </c>
      <c r="BO68" s="11" t="n">
        <v>399067</v>
      </c>
      <c r="BP68" s="11" t="n">
        <v>470038</v>
      </c>
      <c r="BQ68" s="11" t="n">
        <v>136299</v>
      </c>
      <c r="BR68" s="11" t="n">
        <v>84586604</v>
      </c>
    </row>
    <row r="69" customFormat="false" ht="16" hidden="false" customHeight="false" outlineLevel="0" collapsed="false">
      <c r="A69" s="0" t="s">
        <v>231</v>
      </c>
      <c r="B69" s="0" t="s">
        <v>232</v>
      </c>
      <c r="C69" s="59" t="s">
        <v>70</v>
      </c>
      <c r="D69" s="8" t="n">
        <v>0</v>
      </c>
      <c r="E69" s="19" t="n">
        <v>1038526</v>
      </c>
      <c r="F69" s="8" t="n">
        <v>0</v>
      </c>
      <c r="G69" s="8" t="n">
        <v>0</v>
      </c>
      <c r="H69" s="19" t="n">
        <v>199127</v>
      </c>
      <c r="I69" s="8"/>
      <c r="J69" s="8" t="n">
        <v>0</v>
      </c>
      <c r="K69" s="8"/>
      <c r="L69" s="8" t="n">
        <v>0</v>
      </c>
      <c r="M69" s="8"/>
      <c r="N69" s="19" t="n">
        <v>1417005</v>
      </c>
      <c r="O69" s="8" t="n">
        <v>0</v>
      </c>
      <c r="P69" s="8"/>
      <c r="Q69" s="8" t="n">
        <v>0</v>
      </c>
      <c r="R69" s="8" t="n">
        <v>0</v>
      </c>
      <c r="S69" s="19" t="n">
        <v>56244</v>
      </c>
      <c r="T69" s="8" t="n">
        <v>0</v>
      </c>
      <c r="U69" s="8"/>
      <c r="V69" s="8"/>
      <c r="W69" s="8"/>
      <c r="X69" s="19" t="n">
        <v>1674709</v>
      </c>
      <c r="Y69" s="19" t="n">
        <v>64568</v>
      </c>
      <c r="Z69" s="19" t="n">
        <v>118318</v>
      </c>
      <c r="AA69" s="19" t="n">
        <v>2622897</v>
      </c>
      <c r="AB69" s="8"/>
      <c r="AC69" s="8" t="n">
        <v>0</v>
      </c>
      <c r="AD69" s="8" t="n">
        <v>0</v>
      </c>
      <c r="AE69" s="8"/>
      <c r="AF69" s="8" t="n">
        <v>0</v>
      </c>
      <c r="AG69" s="8" t="n">
        <v>0</v>
      </c>
      <c r="AH69" s="8"/>
      <c r="AI69" s="8"/>
      <c r="AJ69" s="19" t="n">
        <v>115864</v>
      </c>
      <c r="AK69" s="19" t="n">
        <v>1458984</v>
      </c>
      <c r="AL69" s="8"/>
      <c r="AM69" s="8"/>
      <c r="AN69" s="8"/>
      <c r="AO69" s="8" t="n">
        <v>0</v>
      </c>
      <c r="AP69" s="19" t="n">
        <v>159338</v>
      </c>
      <c r="AQ69" s="8"/>
      <c r="AR69" s="19" t="n">
        <v>158548</v>
      </c>
      <c r="AS69" s="19" t="n">
        <v>343124</v>
      </c>
      <c r="AT69" s="8" t="n">
        <v>0</v>
      </c>
      <c r="AU69" s="8"/>
      <c r="AV69" s="8" t="n">
        <v>0</v>
      </c>
      <c r="AW69" s="8" t="n">
        <v>0</v>
      </c>
      <c r="AX69" s="8" t="n">
        <v>0</v>
      </c>
      <c r="AY69" s="8"/>
      <c r="AZ69" s="19" t="n">
        <v>91673</v>
      </c>
      <c r="BA69" s="19" t="n">
        <v>148544</v>
      </c>
      <c r="BB69" s="19" t="n">
        <v>331798</v>
      </c>
      <c r="BC69" s="8" t="n">
        <v>0</v>
      </c>
      <c r="BD69" s="8"/>
      <c r="BE69" s="8" t="n">
        <v>0</v>
      </c>
      <c r="BF69" s="8"/>
      <c r="BG69" s="8" t="n">
        <v>0</v>
      </c>
      <c r="BH69" s="8" t="n">
        <v>0</v>
      </c>
      <c r="BI69" s="19" t="n">
        <v>672139</v>
      </c>
      <c r="BJ69" s="8" t="n">
        <v>0</v>
      </c>
      <c r="BK69" s="19" t="n">
        <v>91058</v>
      </c>
      <c r="BL69" s="8" t="n">
        <v>0</v>
      </c>
      <c r="BM69" s="19" t="n">
        <v>285335</v>
      </c>
      <c r="BN69" s="19" t="n">
        <v>141209</v>
      </c>
      <c r="BO69" s="19" t="n">
        <v>448711</v>
      </c>
      <c r="BP69" s="19" t="n">
        <v>1389615</v>
      </c>
      <c r="BQ69" s="19" t="n">
        <v>1477460</v>
      </c>
      <c r="BR69" s="19" t="n">
        <v>77981995</v>
      </c>
    </row>
    <row r="70" customFormat="false" ht="16" hidden="false" customHeight="false" outlineLevel="0" collapsed="false">
      <c r="A70" s="0" t="s">
        <v>231</v>
      </c>
      <c r="B70" s="0" t="s">
        <v>232</v>
      </c>
      <c r="C70" s="59" t="s">
        <v>71</v>
      </c>
      <c r="D70" s="8" t="n">
        <v>0</v>
      </c>
      <c r="E70" s="19" t="n">
        <v>746145</v>
      </c>
      <c r="F70" s="8" t="n">
        <v>0</v>
      </c>
      <c r="G70" s="8" t="n">
        <v>0</v>
      </c>
      <c r="H70" s="8" t="n">
        <v>0</v>
      </c>
      <c r="I70" s="8"/>
      <c r="J70" s="8" t="n">
        <v>0</v>
      </c>
      <c r="K70" s="8"/>
      <c r="L70" s="8" t="n">
        <v>0</v>
      </c>
      <c r="M70" s="8"/>
      <c r="N70" s="19" t="n">
        <v>843090</v>
      </c>
      <c r="O70" s="8" t="n">
        <v>0</v>
      </c>
      <c r="P70" s="8"/>
      <c r="Q70" s="8" t="n">
        <v>0</v>
      </c>
      <c r="R70" s="8" t="n">
        <v>0</v>
      </c>
      <c r="S70" s="19" t="n">
        <v>53025</v>
      </c>
      <c r="T70" s="8" t="n">
        <v>0</v>
      </c>
      <c r="U70" s="8"/>
      <c r="V70" s="8"/>
      <c r="W70" s="8"/>
      <c r="X70" s="19" t="n">
        <v>1112004</v>
      </c>
      <c r="Y70" s="19" t="n">
        <v>71493</v>
      </c>
      <c r="Z70" s="8" t="n">
        <v>0</v>
      </c>
      <c r="AA70" s="19" t="n">
        <v>2269429</v>
      </c>
      <c r="AB70" s="8"/>
      <c r="AC70" s="8" t="n">
        <v>0</v>
      </c>
      <c r="AD70" s="8" t="n">
        <v>0</v>
      </c>
      <c r="AE70" s="8"/>
      <c r="AF70" s="8" t="n">
        <v>0</v>
      </c>
      <c r="AG70" s="8" t="n">
        <v>0</v>
      </c>
      <c r="AH70" s="8"/>
      <c r="AI70" s="8"/>
      <c r="AJ70" s="19" t="n">
        <v>78116</v>
      </c>
      <c r="AK70" s="19" t="n">
        <v>995169</v>
      </c>
      <c r="AL70" s="8"/>
      <c r="AM70" s="8"/>
      <c r="AN70" s="8"/>
      <c r="AO70" s="8" t="n">
        <v>0</v>
      </c>
      <c r="AP70" s="19" t="n">
        <v>194881</v>
      </c>
      <c r="AQ70" s="8"/>
      <c r="AR70" s="19" t="n">
        <v>106502</v>
      </c>
      <c r="AS70" s="19" t="n">
        <v>322616</v>
      </c>
      <c r="AT70" s="8" t="n">
        <v>0</v>
      </c>
      <c r="AU70" s="8"/>
      <c r="AV70" s="8" t="n">
        <v>0</v>
      </c>
      <c r="AW70" s="8" t="n">
        <v>0</v>
      </c>
      <c r="AX70" s="8" t="n">
        <v>0</v>
      </c>
      <c r="AY70" s="8"/>
      <c r="AZ70" s="19" t="n">
        <v>89486</v>
      </c>
      <c r="BA70" s="19" t="n">
        <v>99315</v>
      </c>
      <c r="BB70" s="19" t="n">
        <v>559861</v>
      </c>
      <c r="BC70" s="8" t="n">
        <v>0</v>
      </c>
      <c r="BD70" s="8"/>
      <c r="BE70" s="8" t="n">
        <v>0</v>
      </c>
      <c r="BF70" s="8"/>
      <c r="BG70" s="8" t="n">
        <v>0</v>
      </c>
      <c r="BH70" s="8" t="n">
        <v>0</v>
      </c>
      <c r="BI70" s="19" t="n">
        <v>1719069</v>
      </c>
      <c r="BJ70" s="8" t="n">
        <v>0</v>
      </c>
      <c r="BK70" s="19" t="n">
        <v>163012</v>
      </c>
      <c r="BL70" s="8" t="n">
        <v>0</v>
      </c>
      <c r="BM70" s="19" t="n">
        <v>184046</v>
      </c>
      <c r="BN70" s="19" t="n">
        <v>206594</v>
      </c>
      <c r="BO70" s="19" t="n">
        <v>1084828</v>
      </c>
      <c r="BP70" s="19" t="n">
        <v>1869692</v>
      </c>
      <c r="BQ70" s="19" t="n">
        <v>1251665</v>
      </c>
      <c r="BR70" s="19" t="n">
        <v>85548553</v>
      </c>
    </row>
    <row r="71" customFormat="false" ht="16" hidden="false" customHeight="false" outlineLevel="0" collapsed="false">
      <c r="A71" s="0" t="s">
        <v>231</v>
      </c>
      <c r="B71" s="0" t="s">
        <v>233</v>
      </c>
      <c r="C71" s="60" t="s">
        <v>72</v>
      </c>
      <c r="D71" s="11" t="n">
        <v>138406</v>
      </c>
      <c r="E71" s="8" t="n">
        <v>0</v>
      </c>
      <c r="F71" s="8" t="n">
        <v>0</v>
      </c>
      <c r="G71" s="11" t="n">
        <v>2601103</v>
      </c>
      <c r="H71" s="11" t="n">
        <v>413560</v>
      </c>
      <c r="I71" s="8"/>
      <c r="J71" s="11" t="n">
        <v>369097</v>
      </c>
      <c r="K71" s="8"/>
      <c r="L71" s="11" t="n">
        <v>261039</v>
      </c>
      <c r="M71" s="8"/>
      <c r="N71" s="8" t="n">
        <v>0</v>
      </c>
      <c r="O71" s="8" t="n">
        <v>0</v>
      </c>
      <c r="P71" s="8"/>
      <c r="Q71" s="12" t="n">
        <v>137297</v>
      </c>
      <c r="R71" s="8" t="n">
        <v>0</v>
      </c>
      <c r="S71" s="11" t="n">
        <v>435021</v>
      </c>
      <c r="T71" s="11" t="n">
        <v>60756</v>
      </c>
      <c r="U71" s="8"/>
      <c r="V71" s="8"/>
      <c r="W71" s="8"/>
      <c r="X71" s="19" t="n">
        <v>1599561</v>
      </c>
      <c r="Y71" s="11" t="n">
        <v>291645</v>
      </c>
      <c r="Z71" s="8" t="n">
        <v>0</v>
      </c>
      <c r="AA71" s="11" t="n">
        <v>3384709</v>
      </c>
      <c r="AB71" s="8"/>
      <c r="AC71" s="11" t="n">
        <v>174979</v>
      </c>
      <c r="AD71" s="11" t="n">
        <v>85978</v>
      </c>
      <c r="AE71" s="8"/>
      <c r="AF71" s="8" t="n">
        <v>0</v>
      </c>
      <c r="AG71" s="11" t="n">
        <v>83980</v>
      </c>
      <c r="AH71" s="8"/>
      <c r="AI71" s="8"/>
      <c r="AJ71" s="11" t="n">
        <v>330785</v>
      </c>
      <c r="AK71" s="11" t="n">
        <v>546566</v>
      </c>
      <c r="AL71" s="8"/>
      <c r="AM71" s="8"/>
      <c r="AN71" s="8"/>
      <c r="AO71" s="11" t="n">
        <v>187563</v>
      </c>
      <c r="AP71" s="22" t="n">
        <v>108434</v>
      </c>
      <c r="AQ71" s="8"/>
      <c r="AR71" s="11" t="n">
        <v>90957</v>
      </c>
      <c r="AS71" s="11" t="n">
        <v>284966</v>
      </c>
      <c r="AT71" s="11" t="n">
        <v>255229</v>
      </c>
      <c r="AU71" s="8"/>
      <c r="AV71" s="8" t="n">
        <v>0</v>
      </c>
      <c r="AW71" s="8" t="n">
        <v>0</v>
      </c>
      <c r="AX71" s="8" t="n">
        <v>0</v>
      </c>
      <c r="AY71" s="8"/>
      <c r="AZ71" s="11" t="n">
        <v>87201</v>
      </c>
      <c r="BA71" s="11" t="n">
        <v>136896</v>
      </c>
      <c r="BB71" s="11" t="n">
        <v>320352</v>
      </c>
      <c r="BC71" s="8" t="n">
        <v>0</v>
      </c>
      <c r="BD71" s="8"/>
      <c r="BE71" s="11" t="n">
        <v>103548</v>
      </c>
      <c r="BF71" s="8"/>
      <c r="BG71" s="11" t="n">
        <v>110355</v>
      </c>
      <c r="BH71" s="8" t="n">
        <v>0</v>
      </c>
      <c r="BI71" s="11" t="n">
        <v>639394</v>
      </c>
      <c r="BJ71" s="11" t="n">
        <v>73677</v>
      </c>
      <c r="BK71" s="11" t="n">
        <v>60053</v>
      </c>
      <c r="BL71" s="8" t="n">
        <v>0</v>
      </c>
      <c r="BM71" s="8" t="n">
        <v>0</v>
      </c>
      <c r="BN71" s="11" t="n">
        <v>208765</v>
      </c>
      <c r="BO71" s="11" t="n">
        <v>172360</v>
      </c>
      <c r="BP71" s="8" t="n">
        <v>0</v>
      </c>
      <c r="BQ71" s="8" t="n">
        <v>0</v>
      </c>
      <c r="BR71" s="11" t="n">
        <v>72853935</v>
      </c>
    </row>
    <row r="72" customFormat="false" ht="16" hidden="false" customHeight="false" outlineLevel="0" collapsed="false">
      <c r="A72" s="0" t="s">
        <v>231</v>
      </c>
      <c r="B72" s="0" t="s">
        <v>233</v>
      </c>
      <c r="C72" s="60" t="s">
        <v>73</v>
      </c>
      <c r="D72" s="11" t="n">
        <v>157208</v>
      </c>
      <c r="E72" s="8" t="n">
        <v>0</v>
      </c>
      <c r="F72" s="8" t="n">
        <v>0</v>
      </c>
      <c r="G72" s="11" t="n">
        <v>2591407</v>
      </c>
      <c r="H72" s="11" t="n">
        <v>258187</v>
      </c>
      <c r="I72" s="8"/>
      <c r="J72" s="11" t="n">
        <v>333096</v>
      </c>
      <c r="K72" s="8"/>
      <c r="L72" s="11" t="n">
        <v>148155</v>
      </c>
      <c r="M72" s="8"/>
      <c r="N72" s="8" t="n">
        <v>0</v>
      </c>
      <c r="O72" s="11" t="n">
        <v>68374</v>
      </c>
      <c r="P72" s="8"/>
      <c r="Q72" s="12" t="n">
        <v>160630</v>
      </c>
      <c r="R72" s="12" t="n">
        <v>52938</v>
      </c>
      <c r="S72" s="11" t="n">
        <v>444798</v>
      </c>
      <c r="T72" s="11" t="n">
        <v>78297</v>
      </c>
      <c r="U72" s="8"/>
      <c r="V72" s="8"/>
      <c r="W72" s="8"/>
      <c r="X72" s="19" t="n">
        <v>1513337</v>
      </c>
      <c r="Y72" s="11" t="n">
        <v>244580</v>
      </c>
      <c r="Z72" s="8" t="n">
        <v>0</v>
      </c>
      <c r="AA72" s="11" t="n">
        <v>3232684</v>
      </c>
      <c r="AB72" s="8"/>
      <c r="AC72" s="11" t="n">
        <v>171949</v>
      </c>
      <c r="AD72" s="8" t="n">
        <v>0</v>
      </c>
      <c r="AE72" s="8"/>
      <c r="AF72" s="8" t="n">
        <v>0</v>
      </c>
      <c r="AG72" s="11" t="n">
        <v>79508</v>
      </c>
      <c r="AH72" s="8"/>
      <c r="AI72" s="8"/>
      <c r="AJ72" s="11" t="n">
        <v>436384</v>
      </c>
      <c r="AK72" s="11" t="n">
        <v>357739</v>
      </c>
      <c r="AL72" s="8"/>
      <c r="AM72" s="8"/>
      <c r="AN72" s="8"/>
      <c r="AO72" s="11" t="n">
        <v>182250</v>
      </c>
      <c r="AP72" s="22" t="n">
        <v>119064</v>
      </c>
      <c r="AQ72" s="8"/>
      <c r="AR72" s="11" t="n">
        <v>112115</v>
      </c>
      <c r="AS72" s="11" t="n">
        <v>447419</v>
      </c>
      <c r="AT72" s="11" t="n">
        <v>305231</v>
      </c>
      <c r="AU72" s="8"/>
      <c r="AV72" s="8" t="n">
        <v>0</v>
      </c>
      <c r="AW72" s="8" t="n">
        <v>0</v>
      </c>
      <c r="AX72" s="8" t="n">
        <v>0</v>
      </c>
      <c r="AY72" s="8"/>
      <c r="AZ72" s="11" t="n">
        <v>159402</v>
      </c>
      <c r="BA72" s="11" t="n">
        <v>303533</v>
      </c>
      <c r="BB72" s="11" t="n">
        <v>835199</v>
      </c>
      <c r="BC72" s="8" t="n">
        <v>0</v>
      </c>
      <c r="BD72" s="8"/>
      <c r="BE72" s="11" t="n">
        <v>172988</v>
      </c>
      <c r="BF72" s="8"/>
      <c r="BG72" s="11" t="n">
        <v>194966</v>
      </c>
      <c r="BH72" s="8" t="n">
        <v>0</v>
      </c>
      <c r="BI72" s="11" t="n">
        <v>1323482</v>
      </c>
      <c r="BJ72" s="11" t="n">
        <v>299615</v>
      </c>
      <c r="BK72" s="11" t="n">
        <v>213434</v>
      </c>
      <c r="BL72" s="8" t="n">
        <v>0</v>
      </c>
      <c r="BM72" s="8" t="n">
        <v>0</v>
      </c>
      <c r="BN72" s="11" t="n">
        <v>448151</v>
      </c>
      <c r="BO72" s="11" t="n">
        <v>470892</v>
      </c>
      <c r="BP72" s="11" t="n">
        <v>138587</v>
      </c>
      <c r="BQ72" s="11" t="n">
        <v>70851</v>
      </c>
      <c r="BR72" s="11" t="n">
        <v>87016160</v>
      </c>
    </row>
    <row r="73" customFormat="false" ht="16" hidden="false" customHeight="false" outlineLevel="0" collapsed="false">
      <c r="A73" s="0" t="s">
        <v>231</v>
      </c>
      <c r="B73" s="0" t="s">
        <v>233</v>
      </c>
      <c r="C73" s="60" t="s">
        <v>74</v>
      </c>
      <c r="D73" s="11" t="n">
        <v>108232</v>
      </c>
      <c r="E73" s="8" t="n">
        <v>0</v>
      </c>
      <c r="F73" s="8" t="n">
        <v>0</v>
      </c>
      <c r="G73" s="11" t="n">
        <v>2278562</v>
      </c>
      <c r="H73" s="12" t="n">
        <v>414624</v>
      </c>
      <c r="I73" s="8"/>
      <c r="J73" s="11" t="n">
        <v>324672</v>
      </c>
      <c r="K73" s="8"/>
      <c r="L73" s="11" t="n">
        <v>177119</v>
      </c>
      <c r="M73" s="8"/>
      <c r="N73" s="19" t="n">
        <v>133992</v>
      </c>
      <c r="O73" s="11" t="n">
        <v>58623</v>
      </c>
      <c r="P73" s="8"/>
      <c r="Q73" s="12" t="n">
        <v>116084</v>
      </c>
      <c r="R73" s="8" t="n">
        <v>0</v>
      </c>
      <c r="S73" s="11" t="n">
        <v>425365</v>
      </c>
      <c r="T73" s="11" t="n">
        <v>88191</v>
      </c>
      <c r="U73" s="8"/>
      <c r="V73" s="8"/>
      <c r="W73" s="8"/>
      <c r="X73" s="19" t="n">
        <v>2244762</v>
      </c>
      <c r="Y73" s="11" t="n">
        <v>196334</v>
      </c>
      <c r="Z73" s="8" t="n">
        <v>0</v>
      </c>
      <c r="AA73" s="11" t="n">
        <v>3357368</v>
      </c>
      <c r="AB73" s="8"/>
      <c r="AC73" s="11" t="n">
        <v>170322</v>
      </c>
      <c r="AD73" s="8" t="n">
        <v>0</v>
      </c>
      <c r="AE73" s="8"/>
      <c r="AF73" s="8" t="n">
        <v>0</v>
      </c>
      <c r="AG73" s="11" t="n">
        <v>75315</v>
      </c>
      <c r="AH73" s="8"/>
      <c r="AI73" s="8"/>
      <c r="AJ73" s="11" t="n">
        <v>316796</v>
      </c>
      <c r="AK73" s="11" t="n">
        <v>177944</v>
      </c>
      <c r="AL73" s="8"/>
      <c r="AM73" s="8"/>
      <c r="AN73" s="8"/>
      <c r="AO73" s="11" t="n">
        <v>145681</v>
      </c>
      <c r="AP73" s="22"/>
      <c r="AQ73" s="8"/>
      <c r="AR73" s="11" t="n">
        <v>189796</v>
      </c>
      <c r="AS73" s="11" t="n">
        <v>281528</v>
      </c>
      <c r="AT73" s="11" t="n">
        <v>241323</v>
      </c>
      <c r="AU73" s="8"/>
      <c r="AV73" s="8" t="n">
        <v>0</v>
      </c>
      <c r="AW73" s="8" t="n">
        <v>0</v>
      </c>
      <c r="AX73" s="8" t="n">
        <v>0</v>
      </c>
      <c r="AY73" s="8"/>
      <c r="AZ73" s="11" t="n">
        <v>76070</v>
      </c>
      <c r="BA73" s="11" t="n">
        <v>729337</v>
      </c>
      <c r="BB73" s="11" t="n">
        <v>395577</v>
      </c>
      <c r="BC73" s="8" t="n">
        <v>0</v>
      </c>
      <c r="BD73" s="8"/>
      <c r="BE73" s="11" t="n">
        <v>115781</v>
      </c>
      <c r="BF73" s="8"/>
      <c r="BG73" s="8" t="n">
        <v>0</v>
      </c>
      <c r="BH73" s="8" t="n">
        <v>0</v>
      </c>
      <c r="BI73" s="11" t="n">
        <v>1198793</v>
      </c>
      <c r="BJ73" s="11" t="n">
        <v>146231</v>
      </c>
      <c r="BK73" s="11" t="n">
        <v>94999</v>
      </c>
      <c r="BL73" s="8" t="n">
        <v>0</v>
      </c>
      <c r="BM73" s="8" t="n">
        <v>0</v>
      </c>
      <c r="BN73" s="11" t="n">
        <v>365451</v>
      </c>
      <c r="BO73" s="11" t="n">
        <v>312473</v>
      </c>
      <c r="BP73" s="8" t="n">
        <v>0</v>
      </c>
      <c r="BQ73" s="8" t="n">
        <v>0</v>
      </c>
      <c r="BR73" s="11" t="n">
        <v>77512251</v>
      </c>
    </row>
    <row r="74" customFormat="false" ht="16" hidden="false" customHeight="false" outlineLevel="0" collapsed="false">
      <c r="A74" s="0" t="s">
        <v>231</v>
      </c>
      <c r="B74" s="0" t="s">
        <v>233</v>
      </c>
      <c r="C74" s="60" t="s">
        <v>75</v>
      </c>
      <c r="D74" s="8" t="n">
        <v>0</v>
      </c>
      <c r="E74" s="8" t="n">
        <v>0</v>
      </c>
      <c r="F74" s="8" t="n">
        <v>0</v>
      </c>
      <c r="G74" s="8" t="n">
        <v>0</v>
      </c>
      <c r="H74" s="8" t="n">
        <v>0</v>
      </c>
      <c r="I74" s="8"/>
      <c r="J74" s="8" t="n">
        <v>0</v>
      </c>
      <c r="K74" s="8"/>
      <c r="L74" s="8" t="n">
        <v>0</v>
      </c>
      <c r="M74" s="8"/>
      <c r="N74" s="8" t="n">
        <v>0</v>
      </c>
      <c r="O74" s="8" t="n">
        <v>0</v>
      </c>
      <c r="P74" s="8"/>
      <c r="Q74" s="8" t="n">
        <v>0</v>
      </c>
      <c r="R74" s="8" t="n">
        <v>0</v>
      </c>
      <c r="S74" s="8" t="n">
        <v>0</v>
      </c>
      <c r="T74" s="8" t="n">
        <v>0</v>
      </c>
      <c r="U74" s="8"/>
      <c r="V74" s="8"/>
      <c r="W74" s="8"/>
      <c r="X74" s="8" t="n">
        <v>0</v>
      </c>
      <c r="Y74" s="19" t="n">
        <v>94963</v>
      </c>
      <c r="Z74" s="8" t="n">
        <v>0</v>
      </c>
      <c r="AA74" s="19" t="n">
        <v>1312941</v>
      </c>
      <c r="AB74" s="8"/>
      <c r="AC74" s="8" t="n">
        <v>0</v>
      </c>
      <c r="AD74" s="8" t="n">
        <v>0</v>
      </c>
      <c r="AE74" s="8"/>
      <c r="AF74" s="8" t="n">
        <v>0</v>
      </c>
      <c r="AG74" s="8" t="n">
        <v>0</v>
      </c>
      <c r="AH74" s="8"/>
      <c r="AI74" s="8"/>
      <c r="AJ74" s="19" t="n">
        <v>376463</v>
      </c>
      <c r="AK74" s="19" t="n">
        <v>991493</v>
      </c>
      <c r="AL74" s="8"/>
      <c r="AM74" s="8"/>
      <c r="AN74" s="8"/>
      <c r="AO74" s="8" t="n">
        <v>0</v>
      </c>
      <c r="AP74" s="9" t="n">
        <v>230966</v>
      </c>
      <c r="AQ74" s="8"/>
      <c r="AR74" s="8" t="n">
        <v>0</v>
      </c>
      <c r="AS74" s="19" t="n">
        <v>326330</v>
      </c>
      <c r="AT74" s="8" t="n">
        <v>0</v>
      </c>
      <c r="AU74" s="8"/>
      <c r="AV74" s="8" t="n">
        <v>0</v>
      </c>
      <c r="AW74" s="8" t="n">
        <v>0</v>
      </c>
      <c r="AX74" s="8" t="n">
        <v>0</v>
      </c>
      <c r="AY74" s="8"/>
      <c r="AZ74" s="19" t="n">
        <v>62131</v>
      </c>
      <c r="BA74" s="13" t="n">
        <v>60950</v>
      </c>
      <c r="BB74" s="19" t="n">
        <v>327139</v>
      </c>
      <c r="BC74" s="8" t="n">
        <v>0</v>
      </c>
      <c r="BD74" s="8"/>
      <c r="BE74" s="8" t="n">
        <v>0</v>
      </c>
      <c r="BF74" s="8"/>
      <c r="BG74" s="19" t="n">
        <v>103267</v>
      </c>
      <c r="BH74" s="8" t="n">
        <v>0</v>
      </c>
      <c r="BI74" s="19" t="n">
        <v>581729</v>
      </c>
      <c r="BJ74" s="19" t="n">
        <v>52637</v>
      </c>
      <c r="BK74" s="19" t="n">
        <v>117138</v>
      </c>
      <c r="BL74" s="8" t="n">
        <v>0</v>
      </c>
      <c r="BM74" s="19" t="n">
        <v>72630</v>
      </c>
      <c r="BN74" s="19" t="n">
        <v>183803</v>
      </c>
      <c r="BO74" s="19" t="n">
        <v>216519</v>
      </c>
      <c r="BP74" s="19" t="n">
        <v>79475</v>
      </c>
      <c r="BQ74" s="19" t="n">
        <v>51688</v>
      </c>
      <c r="BR74" s="19" t="n">
        <v>82768482</v>
      </c>
    </row>
    <row r="75" customFormat="false" ht="16" hidden="false" customHeight="false" outlineLevel="0" collapsed="false">
      <c r="A75" s="0" t="s">
        <v>231</v>
      </c>
      <c r="B75" s="0" t="s">
        <v>233</v>
      </c>
      <c r="C75" s="60" t="s">
        <v>76</v>
      </c>
      <c r="D75" s="8" t="n">
        <v>0</v>
      </c>
      <c r="E75" s="8" t="n">
        <v>0</v>
      </c>
      <c r="F75" s="8" t="n">
        <v>0</v>
      </c>
      <c r="G75" s="8" t="n">
        <v>0</v>
      </c>
      <c r="H75" s="8" t="n">
        <v>0</v>
      </c>
      <c r="I75" s="8"/>
      <c r="J75" s="8" t="n">
        <v>0</v>
      </c>
      <c r="K75" s="8"/>
      <c r="L75" s="8" t="n">
        <v>0</v>
      </c>
      <c r="M75" s="8"/>
      <c r="N75" s="8" t="n">
        <v>0</v>
      </c>
      <c r="O75" s="8" t="n">
        <v>0</v>
      </c>
      <c r="P75" s="8"/>
      <c r="Q75" s="8" t="n">
        <v>0</v>
      </c>
      <c r="R75" s="8" t="n">
        <v>0</v>
      </c>
      <c r="S75" s="8" t="n">
        <v>0</v>
      </c>
      <c r="T75" s="8" t="n">
        <v>0</v>
      </c>
      <c r="U75" s="8"/>
      <c r="V75" s="8"/>
      <c r="W75" s="8"/>
      <c r="X75" s="24" t="n">
        <v>516079</v>
      </c>
      <c r="Y75" s="19" t="n">
        <v>151307</v>
      </c>
      <c r="Z75" s="8" t="n">
        <v>0</v>
      </c>
      <c r="AA75" s="19" t="n">
        <v>1084828</v>
      </c>
      <c r="AB75" s="8"/>
      <c r="AC75" s="8" t="n">
        <v>0</v>
      </c>
      <c r="AD75" s="8" t="n">
        <v>0</v>
      </c>
      <c r="AE75" s="8"/>
      <c r="AF75" s="8" t="n">
        <v>0</v>
      </c>
      <c r="AG75" s="8" t="n">
        <v>0</v>
      </c>
      <c r="AH75" s="8"/>
      <c r="AI75" s="8"/>
      <c r="AJ75" s="19" t="n">
        <v>292752</v>
      </c>
      <c r="AK75" s="19" t="n">
        <v>1043984</v>
      </c>
      <c r="AL75" s="8"/>
      <c r="AM75" s="8"/>
      <c r="AN75" s="8"/>
      <c r="AO75" s="8" t="n">
        <v>0</v>
      </c>
      <c r="AP75" s="22" t="n">
        <v>362007</v>
      </c>
      <c r="AQ75" s="8"/>
      <c r="AR75" s="8" t="n">
        <v>0</v>
      </c>
      <c r="AS75" s="19" t="n">
        <v>331717</v>
      </c>
      <c r="AT75" s="8" t="n">
        <v>0</v>
      </c>
      <c r="AU75" s="8"/>
      <c r="AV75" s="8" t="n">
        <v>0</v>
      </c>
      <c r="AW75" s="8" t="n">
        <v>0</v>
      </c>
      <c r="AX75" s="8" t="n">
        <v>0</v>
      </c>
      <c r="AY75" s="8"/>
      <c r="AZ75" s="8" t="n">
        <v>0</v>
      </c>
      <c r="BA75" s="8" t="n">
        <v>0</v>
      </c>
      <c r="BB75" s="19" t="n">
        <v>171292</v>
      </c>
      <c r="BC75" s="8" t="n">
        <v>0</v>
      </c>
      <c r="BD75" s="8"/>
      <c r="BE75" s="8" t="n">
        <v>0</v>
      </c>
      <c r="BF75" s="8"/>
      <c r="BG75" s="8" t="n">
        <v>0</v>
      </c>
      <c r="BH75" s="8" t="n">
        <v>0</v>
      </c>
      <c r="BI75" s="19" t="n">
        <v>242246</v>
      </c>
      <c r="BJ75" s="19" t="n">
        <v>246354</v>
      </c>
      <c r="BK75" s="19" t="n">
        <v>135850</v>
      </c>
      <c r="BL75" s="8" t="n">
        <v>0</v>
      </c>
      <c r="BM75" s="19" t="n">
        <v>67958</v>
      </c>
      <c r="BN75" s="19" t="n">
        <v>107442</v>
      </c>
      <c r="BO75" s="19" t="n">
        <v>156417</v>
      </c>
      <c r="BP75" s="9"/>
      <c r="BQ75" s="24" t="n">
        <v>1940003</v>
      </c>
      <c r="BR75" s="19" t="n">
        <v>61263721</v>
      </c>
    </row>
    <row r="76" customFormat="false" ht="16" hidden="false" customHeight="false" outlineLevel="0" collapsed="false">
      <c r="A76" s="0" t="s">
        <v>231</v>
      </c>
      <c r="B76" s="0" t="s">
        <v>232</v>
      </c>
      <c r="C76" s="61" t="s">
        <v>77</v>
      </c>
      <c r="D76" s="11" t="n">
        <v>887825</v>
      </c>
      <c r="E76" s="11" t="n">
        <v>7585417</v>
      </c>
      <c r="F76" s="8" t="n">
        <v>0</v>
      </c>
      <c r="G76" s="11" t="n">
        <v>673781</v>
      </c>
      <c r="H76" s="8" t="n">
        <v>0</v>
      </c>
      <c r="I76" s="8"/>
      <c r="J76" s="11" t="n">
        <v>58040</v>
      </c>
      <c r="K76" s="8"/>
      <c r="L76" s="8" t="n">
        <v>0</v>
      </c>
      <c r="M76" s="8"/>
      <c r="N76" s="8" t="n">
        <v>0</v>
      </c>
      <c r="O76" s="11" t="n">
        <v>77057</v>
      </c>
      <c r="P76" s="8"/>
      <c r="Q76" s="11" t="n">
        <v>79276</v>
      </c>
      <c r="R76" s="8" t="n">
        <v>0</v>
      </c>
      <c r="S76" s="11" t="n">
        <v>150443</v>
      </c>
      <c r="T76" s="8" t="n">
        <v>0</v>
      </c>
      <c r="U76" s="8"/>
      <c r="V76" s="8"/>
      <c r="W76" s="8"/>
      <c r="X76" s="19" t="n">
        <v>285915</v>
      </c>
      <c r="Y76" s="11" t="n">
        <v>205972</v>
      </c>
      <c r="Z76" s="8" t="n">
        <v>0</v>
      </c>
      <c r="AA76" s="11" t="n">
        <v>4976821</v>
      </c>
      <c r="AB76" s="8"/>
      <c r="AC76" s="8" t="n">
        <v>0</v>
      </c>
      <c r="AD76" s="11" t="n">
        <v>115357</v>
      </c>
      <c r="AE76" s="8"/>
      <c r="AF76" s="11" t="n">
        <v>78080</v>
      </c>
      <c r="AG76" s="11" t="n">
        <v>51263</v>
      </c>
      <c r="AH76" s="8"/>
      <c r="AI76" s="8"/>
      <c r="AJ76" s="19" t="n">
        <v>352856</v>
      </c>
      <c r="AK76" s="11" t="n">
        <v>2351610</v>
      </c>
      <c r="AL76" s="8"/>
      <c r="AM76" s="8"/>
      <c r="AN76" s="8"/>
      <c r="AO76" s="11" t="n">
        <v>127027</v>
      </c>
      <c r="AP76" s="8" t="n">
        <v>0</v>
      </c>
      <c r="AQ76" s="8"/>
      <c r="AR76" s="11" t="n">
        <v>1131862</v>
      </c>
      <c r="AS76" s="11" t="n">
        <v>432151</v>
      </c>
      <c r="AT76" s="11" t="n">
        <v>179033</v>
      </c>
      <c r="AU76" s="8"/>
      <c r="AV76" s="8" t="n">
        <v>0</v>
      </c>
      <c r="AW76" s="8" t="n">
        <v>0</v>
      </c>
      <c r="AX76" s="11" t="n">
        <v>201877</v>
      </c>
      <c r="AY76" s="8"/>
      <c r="AZ76" s="8" t="n">
        <v>0</v>
      </c>
      <c r="BA76" s="8" t="n">
        <v>0</v>
      </c>
      <c r="BB76" s="11" t="n">
        <v>125461</v>
      </c>
      <c r="BC76" s="8" t="n">
        <v>0</v>
      </c>
      <c r="BD76" s="8"/>
      <c r="BE76" s="11" t="n">
        <v>185259</v>
      </c>
      <c r="BF76" s="8"/>
      <c r="BG76" s="8" t="n">
        <v>0</v>
      </c>
      <c r="BH76" s="8" t="n">
        <v>0</v>
      </c>
      <c r="BI76" s="11" t="n">
        <v>1734037</v>
      </c>
      <c r="BJ76" s="8" t="n">
        <v>0</v>
      </c>
      <c r="BK76" s="8" t="n">
        <v>0</v>
      </c>
      <c r="BL76" s="8" t="n">
        <v>0</v>
      </c>
      <c r="BM76" s="11" t="n">
        <v>89948</v>
      </c>
      <c r="BN76" s="8" t="n">
        <v>0</v>
      </c>
      <c r="BO76" s="11" t="n">
        <v>851004</v>
      </c>
      <c r="BP76" s="8" t="n">
        <v>0</v>
      </c>
      <c r="BQ76" s="11" t="n">
        <v>850885</v>
      </c>
      <c r="BR76" s="11" t="n">
        <v>88277609</v>
      </c>
    </row>
    <row r="77" customFormat="false" ht="16" hidden="false" customHeight="false" outlineLevel="0" collapsed="false">
      <c r="A77" s="0" t="s">
        <v>231</v>
      </c>
      <c r="B77" s="0" t="s">
        <v>232</v>
      </c>
      <c r="C77" s="61" t="s">
        <v>78</v>
      </c>
      <c r="D77" s="11" t="n">
        <v>670603</v>
      </c>
      <c r="E77" s="11" t="n">
        <v>7461659</v>
      </c>
      <c r="F77" s="8" t="n">
        <v>0</v>
      </c>
      <c r="G77" s="11" t="n">
        <v>592162</v>
      </c>
      <c r="H77" s="8" t="n">
        <v>0</v>
      </c>
      <c r="I77" s="8"/>
      <c r="J77" s="11" t="n">
        <v>62292</v>
      </c>
      <c r="K77" s="8"/>
      <c r="L77" s="8" t="n">
        <v>0</v>
      </c>
      <c r="M77" s="8"/>
      <c r="N77" s="8" t="n">
        <v>0</v>
      </c>
      <c r="O77" s="11" t="n">
        <v>52672</v>
      </c>
      <c r="P77" s="8"/>
      <c r="Q77" s="11" t="n">
        <v>68747</v>
      </c>
      <c r="R77" s="8" t="n">
        <v>0</v>
      </c>
      <c r="S77" s="8" t="n">
        <v>0</v>
      </c>
      <c r="T77" s="11" t="n">
        <v>125917</v>
      </c>
      <c r="U77" s="8"/>
      <c r="V77" s="8"/>
      <c r="W77" s="8"/>
      <c r="X77" s="19" t="n">
        <v>274388</v>
      </c>
      <c r="Y77" s="11" t="n">
        <v>185920</v>
      </c>
      <c r="Z77" s="8" t="n">
        <v>0</v>
      </c>
      <c r="AA77" s="11" t="n">
        <v>5003470</v>
      </c>
      <c r="AB77" s="8"/>
      <c r="AC77" s="8" t="n">
        <v>0</v>
      </c>
      <c r="AD77" s="11" t="n">
        <v>78741</v>
      </c>
      <c r="AE77" s="8"/>
      <c r="AF77" s="11" t="n">
        <v>80161</v>
      </c>
      <c r="AG77" s="11" t="n">
        <v>56793</v>
      </c>
      <c r="AH77" s="8"/>
      <c r="AI77" s="8"/>
      <c r="AJ77" s="19" t="n">
        <v>248134</v>
      </c>
      <c r="AK77" s="11" t="n">
        <v>2007913</v>
      </c>
      <c r="AL77" s="8"/>
      <c r="AM77" s="8"/>
      <c r="AN77" s="8"/>
      <c r="AO77" s="11" t="n">
        <v>113605</v>
      </c>
      <c r="AP77" s="8" t="n">
        <v>0</v>
      </c>
      <c r="AQ77" s="8"/>
      <c r="AR77" s="11" t="n">
        <v>1139646</v>
      </c>
      <c r="AS77" s="11" t="n">
        <v>292152</v>
      </c>
      <c r="AT77" s="11" t="n">
        <v>224753</v>
      </c>
      <c r="AU77" s="8"/>
      <c r="AV77" s="8" t="n">
        <v>0</v>
      </c>
      <c r="AW77" s="8" t="n">
        <v>0</v>
      </c>
      <c r="AX77" s="11" t="n">
        <v>144622</v>
      </c>
      <c r="AY77" s="8"/>
      <c r="AZ77" s="8" t="n">
        <v>0</v>
      </c>
      <c r="BA77" s="11" t="n">
        <v>1341923</v>
      </c>
      <c r="BB77" s="11" t="n">
        <v>125475</v>
      </c>
      <c r="BC77" s="8" t="n">
        <v>0</v>
      </c>
      <c r="BD77" s="8"/>
      <c r="BE77" s="11" t="n">
        <v>220256</v>
      </c>
      <c r="BF77" s="8"/>
      <c r="BG77" s="8" t="n">
        <v>0</v>
      </c>
      <c r="BH77" s="8" t="n">
        <v>0</v>
      </c>
      <c r="BI77" s="11" t="n">
        <v>2010208</v>
      </c>
      <c r="BJ77" s="8" t="n">
        <v>0</v>
      </c>
      <c r="BK77" s="8" t="n">
        <v>0</v>
      </c>
      <c r="BL77" s="8" t="n">
        <v>0</v>
      </c>
      <c r="BM77" s="11" t="n">
        <v>64680</v>
      </c>
      <c r="BN77" s="8" t="n">
        <v>0</v>
      </c>
      <c r="BO77" s="11" t="n">
        <v>922978</v>
      </c>
      <c r="BP77" s="8" t="n">
        <v>0</v>
      </c>
      <c r="BQ77" s="11" t="n">
        <v>1183943</v>
      </c>
      <c r="BR77" s="11" t="n">
        <v>91230943</v>
      </c>
    </row>
    <row r="78" customFormat="false" ht="16" hidden="false" customHeight="false" outlineLevel="0" collapsed="false">
      <c r="A78" s="0" t="s">
        <v>231</v>
      </c>
      <c r="B78" s="0" t="s">
        <v>232</v>
      </c>
      <c r="C78" s="61" t="s">
        <v>79</v>
      </c>
      <c r="D78" s="11" t="n">
        <v>576884</v>
      </c>
      <c r="E78" s="11" t="n">
        <v>2372532</v>
      </c>
      <c r="F78" s="8" t="n">
        <v>0</v>
      </c>
      <c r="G78" s="11" t="n">
        <v>468142</v>
      </c>
      <c r="H78" s="8" t="n">
        <v>0</v>
      </c>
      <c r="I78" s="8"/>
      <c r="J78" s="8" t="n">
        <v>0</v>
      </c>
      <c r="K78" s="8"/>
      <c r="L78" s="8" t="n">
        <v>0</v>
      </c>
      <c r="M78" s="8"/>
      <c r="N78" s="19" t="n">
        <v>152410</v>
      </c>
      <c r="O78" s="11" t="n">
        <v>66285</v>
      </c>
      <c r="P78" s="8"/>
      <c r="Q78" s="8" t="n">
        <v>0</v>
      </c>
      <c r="R78" s="8" t="n">
        <v>0</v>
      </c>
      <c r="S78" s="11" t="n">
        <v>50584</v>
      </c>
      <c r="T78" s="8" t="n">
        <v>0</v>
      </c>
      <c r="U78" s="8"/>
      <c r="V78" s="8"/>
      <c r="W78" s="8"/>
      <c r="X78" s="19" t="n">
        <v>451935</v>
      </c>
      <c r="Y78" s="11" t="n">
        <v>111956</v>
      </c>
      <c r="Z78" s="8" t="n">
        <v>0</v>
      </c>
      <c r="AA78" s="11" t="n">
        <v>2399050</v>
      </c>
      <c r="AB78" s="8"/>
      <c r="AC78" s="8" t="n">
        <v>0</v>
      </c>
      <c r="AD78" s="11" t="n">
        <v>55845</v>
      </c>
      <c r="AE78" s="8"/>
      <c r="AF78" s="8" t="n">
        <v>0</v>
      </c>
      <c r="AG78" s="8" t="n">
        <v>0</v>
      </c>
      <c r="AH78" s="8"/>
      <c r="AI78" s="8"/>
      <c r="AJ78" s="19" t="n">
        <v>156017</v>
      </c>
      <c r="AK78" s="11" t="n">
        <v>641681</v>
      </c>
      <c r="AL78" s="8"/>
      <c r="AM78" s="8"/>
      <c r="AN78" s="8"/>
      <c r="AO78" s="11" t="n">
        <v>67623</v>
      </c>
      <c r="AP78" s="8" t="n">
        <v>0</v>
      </c>
      <c r="AQ78" s="8"/>
      <c r="AR78" s="11" t="n">
        <v>547685</v>
      </c>
      <c r="AS78" s="11" t="n">
        <v>239981</v>
      </c>
      <c r="AT78" s="11" t="n">
        <v>131516</v>
      </c>
      <c r="AU78" s="8"/>
      <c r="AV78" s="8" t="n">
        <v>0</v>
      </c>
      <c r="AW78" s="8" t="n">
        <v>0</v>
      </c>
      <c r="AX78" s="11" t="n">
        <v>74667</v>
      </c>
      <c r="AY78" s="8"/>
      <c r="AZ78" s="8" t="n">
        <v>0</v>
      </c>
      <c r="BA78" s="11" t="n">
        <v>752118</v>
      </c>
      <c r="BB78" s="11" t="n">
        <v>222277</v>
      </c>
      <c r="BC78" s="8" t="n">
        <v>0</v>
      </c>
      <c r="BD78" s="8"/>
      <c r="BE78" s="11" t="n">
        <v>134335</v>
      </c>
      <c r="BF78" s="8"/>
      <c r="BG78" s="8" t="n">
        <v>0</v>
      </c>
      <c r="BH78" s="8" t="n">
        <v>0</v>
      </c>
      <c r="BI78" s="11" t="n">
        <v>2075742</v>
      </c>
      <c r="BJ78" s="8" t="n">
        <v>0</v>
      </c>
      <c r="BK78" s="8" t="n">
        <v>0</v>
      </c>
      <c r="BL78" s="8" t="n">
        <v>0</v>
      </c>
      <c r="BM78" s="11" t="n">
        <v>54145</v>
      </c>
      <c r="BN78" s="8" t="n">
        <v>0</v>
      </c>
      <c r="BO78" s="11" t="n">
        <v>593032</v>
      </c>
      <c r="BP78" s="8" t="n">
        <v>0</v>
      </c>
      <c r="BQ78" s="11" t="n">
        <v>382201</v>
      </c>
      <c r="BR78" s="11" t="n">
        <v>109912287</v>
      </c>
    </row>
    <row r="79" customFormat="false" ht="16" hidden="false" customHeight="false" outlineLevel="0" collapsed="false">
      <c r="A79" s="0" t="s">
        <v>231</v>
      </c>
      <c r="B79" s="0" t="s">
        <v>232</v>
      </c>
      <c r="C79" s="61" t="s">
        <v>80</v>
      </c>
      <c r="D79" s="11" t="n">
        <v>636851</v>
      </c>
      <c r="E79" s="11" t="n">
        <v>5114072</v>
      </c>
      <c r="F79" s="8" t="n">
        <v>0</v>
      </c>
      <c r="G79" s="11" t="n">
        <v>559183</v>
      </c>
      <c r="H79" s="8" t="n">
        <v>0</v>
      </c>
      <c r="I79" s="8"/>
      <c r="J79" s="8" t="n">
        <v>0</v>
      </c>
      <c r="K79" s="8"/>
      <c r="L79" s="8" t="n">
        <v>0</v>
      </c>
      <c r="M79" s="8"/>
      <c r="N79" s="19" t="n">
        <v>171493</v>
      </c>
      <c r="O79" s="8" t="n">
        <v>0</v>
      </c>
      <c r="P79" s="8"/>
      <c r="Q79" s="8" t="n">
        <v>0</v>
      </c>
      <c r="R79" s="8" t="n">
        <v>0</v>
      </c>
      <c r="S79" s="11" t="n">
        <v>90291</v>
      </c>
      <c r="T79" s="8" t="n">
        <v>0</v>
      </c>
      <c r="U79" s="8"/>
      <c r="V79" s="8"/>
      <c r="W79" s="8"/>
      <c r="X79" s="19" t="n">
        <v>632825</v>
      </c>
      <c r="Y79" s="11" t="n">
        <v>132704</v>
      </c>
      <c r="Z79" s="8" t="n">
        <v>0</v>
      </c>
      <c r="AA79" s="11" t="n">
        <v>3934663</v>
      </c>
      <c r="AB79" s="8"/>
      <c r="AC79" s="8" t="n">
        <v>0</v>
      </c>
      <c r="AD79" s="11" t="n">
        <v>74957</v>
      </c>
      <c r="AE79" s="8"/>
      <c r="AF79" s="11" t="n">
        <v>525825</v>
      </c>
      <c r="AG79" s="8" t="n">
        <v>0</v>
      </c>
      <c r="AH79" s="8"/>
      <c r="AI79" s="8"/>
      <c r="AJ79" s="19" t="n">
        <v>158088</v>
      </c>
      <c r="AK79" s="11" t="n">
        <v>2911844</v>
      </c>
      <c r="AL79" s="8"/>
      <c r="AM79" s="8"/>
      <c r="AN79" s="8"/>
      <c r="AO79" s="8" t="n">
        <v>0</v>
      </c>
      <c r="AP79" s="8" t="n">
        <v>0</v>
      </c>
      <c r="AQ79" s="8"/>
      <c r="AR79" s="11" t="n">
        <v>851829</v>
      </c>
      <c r="AS79" s="11" t="n">
        <v>216947</v>
      </c>
      <c r="AT79" s="11" t="n">
        <v>158388</v>
      </c>
      <c r="AU79" s="8"/>
      <c r="AV79" s="8" t="n">
        <v>0</v>
      </c>
      <c r="AW79" s="8" t="n">
        <v>0</v>
      </c>
      <c r="AX79" s="11" t="n">
        <v>82691</v>
      </c>
      <c r="AY79" s="8"/>
      <c r="AZ79" s="8" t="n">
        <v>0</v>
      </c>
      <c r="BA79" s="11" t="n">
        <v>1124759</v>
      </c>
      <c r="BB79" s="11" t="n">
        <v>89118</v>
      </c>
      <c r="BC79" s="8" t="n">
        <v>0</v>
      </c>
      <c r="BD79" s="8"/>
      <c r="BE79" s="11" t="n">
        <v>176598</v>
      </c>
      <c r="BF79" s="8"/>
      <c r="BG79" s="8" t="n">
        <v>0</v>
      </c>
      <c r="BH79" s="8" t="n">
        <v>0</v>
      </c>
      <c r="BI79" s="11" t="n">
        <v>1582441</v>
      </c>
      <c r="BJ79" s="8" t="n">
        <v>0</v>
      </c>
      <c r="BK79" s="8" t="n">
        <v>0</v>
      </c>
      <c r="BL79" s="8" t="n">
        <v>0</v>
      </c>
      <c r="BM79" s="8" t="n">
        <v>0</v>
      </c>
      <c r="BN79" s="8" t="n">
        <v>0</v>
      </c>
      <c r="BO79" s="11" t="n">
        <v>450711</v>
      </c>
      <c r="BP79" s="8" t="n">
        <v>0</v>
      </c>
      <c r="BQ79" s="11" t="n">
        <v>390122</v>
      </c>
      <c r="BR79" s="11" t="n">
        <v>89285823</v>
      </c>
    </row>
    <row r="80" customFormat="false" ht="16" hidden="false" customHeight="false" outlineLevel="0" collapsed="false">
      <c r="A80" s="0" t="s">
        <v>231</v>
      </c>
      <c r="B80" s="0" t="s">
        <v>232</v>
      </c>
      <c r="C80" s="61" t="s">
        <v>81</v>
      </c>
      <c r="D80" s="9"/>
      <c r="E80" s="19" t="n">
        <v>7870420</v>
      </c>
      <c r="F80" s="8" t="n">
        <v>0</v>
      </c>
      <c r="G80" s="19" t="n">
        <v>1225829</v>
      </c>
      <c r="H80" s="8" t="n">
        <v>0</v>
      </c>
      <c r="I80" s="8"/>
      <c r="J80" s="19" t="n">
        <v>101495</v>
      </c>
      <c r="K80" s="8"/>
      <c r="L80" s="8" t="n">
        <v>0</v>
      </c>
      <c r="M80" s="8"/>
      <c r="N80" s="8" t="n">
        <v>0</v>
      </c>
      <c r="O80" s="8" t="n">
        <v>0</v>
      </c>
      <c r="P80" s="8"/>
      <c r="Q80" s="8" t="n">
        <v>0</v>
      </c>
      <c r="R80" s="8" t="n">
        <v>0</v>
      </c>
      <c r="S80" s="8" t="n">
        <v>0</v>
      </c>
      <c r="T80" s="8" t="n">
        <v>0</v>
      </c>
      <c r="U80" s="8"/>
      <c r="V80" s="8"/>
      <c r="W80" s="8"/>
      <c r="X80" s="24" t="n">
        <v>220140</v>
      </c>
      <c r="Y80" s="19" t="n">
        <v>1022779</v>
      </c>
      <c r="Z80" s="8" t="n">
        <v>0</v>
      </c>
      <c r="AA80" s="19" t="n">
        <v>2243423</v>
      </c>
      <c r="AB80" s="8"/>
      <c r="AC80" s="8" t="n">
        <v>0</v>
      </c>
      <c r="AD80" s="8" t="n">
        <v>0</v>
      </c>
      <c r="AE80" s="8"/>
      <c r="AF80" s="8" t="n">
        <v>0</v>
      </c>
      <c r="AG80" s="8" t="n">
        <v>0</v>
      </c>
      <c r="AH80" s="8"/>
      <c r="AI80" s="8"/>
      <c r="AJ80" s="19" t="n">
        <v>75932</v>
      </c>
      <c r="AK80" s="19" t="n">
        <v>125680</v>
      </c>
      <c r="AL80" s="8"/>
      <c r="AM80" s="8"/>
      <c r="AN80" s="8"/>
      <c r="AO80" s="8" t="n">
        <v>0</v>
      </c>
      <c r="AP80" s="8" t="n">
        <v>0</v>
      </c>
      <c r="AQ80" s="8"/>
      <c r="AR80" s="19" t="n">
        <v>508826</v>
      </c>
      <c r="AS80" s="19" t="n">
        <v>152770</v>
      </c>
      <c r="AT80" s="19" t="n">
        <v>342571</v>
      </c>
      <c r="AU80" s="8"/>
      <c r="AV80" s="19" t="n">
        <v>52208</v>
      </c>
      <c r="AW80" s="8" t="n">
        <v>0</v>
      </c>
      <c r="AX80" s="8" t="n">
        <v>0</v>
      </c>
      <c r="AY80" s="8"/>
      <c r="AZ80" s="8" t="n">
        <v>0</v>
      </c>
      <c r="BA80" s="19" t="n">
        <v>474789</v>
      </c>
      <c r="BB80" s="19" t="n">
        <v>222050</v>
      </c>
      <c r="BC80" s="8" t="n">
        <v>0</v>
      </c>
      <c r="BD80" s="8"/>
      <c r="BE80" s="19" t="n">
        <v>100430</v>
      </c>
      <c r="BF80" s="8"/>
      <c r="BG80" s="8" t="n">
        <v>0</v>
      </c>
      <c r="BH80" s="8" t="n">
        <v>0</v>
      </c>
      <c r="BI80" s="19" t="n">
        <v>1758353</v>
      </c>
      <c r="BJ80" s="8" t="n">
        <v>0</v>
      </c>
      <c r="BK80" s="19" t="n">
        <v>57182</v>
      </c>
      <c r="BL80" s="8" t="n">
        <v>0</v>
      </c>
      <c r="BM80" s="8" t="n">
        <v>0</v>
      </c>
      <c r="BN80" s="8" t="n">
        <v>0</v>
      </c>
      <c r="BO80" s="19" t="n">
        <v>843660</v>
      </c>
      <c r="BP80" s="8" t="n">
        <v>0</v>
      </c>
      <c r="BQ80" s="19" t="n">
        <v>1033300</v>
      </c>
      <c r="BR80" s="19" t="n">
        <v>82182776</v>
      </c>
    </row>
    <row r="81" customFormat="false" ht="16" hidden="false" customHeight="false" outlineLevel="0" collapsed="false">
      <c r="A81" s="0" t="s">
        <v>231</v>
      </c>
      <c r="B81" s="0" t="s">
        <v>233</v>
      </c>
      <c r="C81" s="61" t="s">
        <v>82</v>
      </c>
      <c r="D81" s="11" t="n">
        <v>119313</v>
      </c>
      <c r="E81" s="11" t="n">
        <v>1364553</v>
      </c>
      <c r="F81" s="8" t="n">
        <v>0</v>
      </c>
      <c r="G81" s="11" t="n">
        <v>169495</v>
      </c>
      <c r="H81" s="8" t="n">
        <v>0</v>
      </c>
      <c r="I81" s="8"/>
      <c r="J81" s="8" t="n">
        <v>0</v>
      </c>
      <c r="K81" s="8"/>
      <c r="L81" s="8" t="n">
        <v>0</v>
      </c>
      <c r="M81" s="8"/>
      <c r="N81" s="8" t="n">
        <v>0</v>
      </c>
      <c r="O81" s="8" t="n">
        <v>0</v>
      </c>
      <c r="P81" s="8"/>
      <c r="Q81" s="8" t="n">
        <v>0</v>
      </c>
      <c r="R81" s="8" t="n">
        <v>0</v>
      </c>
      <c r="S81" s="11" t="n">
        <v>54155</v>
      </c>
      <c r="T81" s="8" t="n">
        <v>0</v>
      </c>
      <c r="U81" s="8"/>
      <c r="V81" s="8"/>
      <c r="W81" s="8"/>
      <c r="X81" s="19" t="n">
        <v>934149</v>
      </c>
      <c r="Y81" s="11" t="n">
        <v>151941</v>
      </c>
      <c r="Z81" s="8" t="n">
        <v>0</v>
      </c>
      <c r="AA81" s="11" t="n">
        <v>1928512</v>
      </c>
      <c r="AB81" s="8"/>
      <c r="AC81" s="8" t="n">
        <v>0</v>
      </c>
      <c r="AD81" s="8" t="n">
        <v>0</v>
      </c>
      <c r="AE81" s="8"/>
      <c r="AF81" s="8" t="n">
        <v>0</v>
      </c>
      <c r="AG81" s="8" t="n">
        <v>0</v>
      </c>
      <c r="AH81" s="8"/>
      <c r="AI81" s="8"/>
      <c r="AJ81" s="19" t="n">
        <v>985092</v>
      </c>
      <c r="AK81" s="11" t="n">
        <v>2373104</v>
      </c>
      <c r="AL81" s="8"/>
      <c r="AM81" s="8"/>
      <c r="AN81" s="8"/>
      <c r="AO81" s="8" t="n">
        <v>0</v>
      </c>
      <c r="AP81" s="8" t="n">
        <v>0</v>
      </c>
      <c r="AQ81" s="8"/>
      <c r="AR81" s="11" t="n">
        <v>265324</v>
      </c>
      <c r="AS81" s="11" t="n">
        <v>156741</v>
      </c>
      <c r="AT81" s="11" t="n">
        <v>82607</v>
      </c>
      <c r="AU81" s="8"/>
      <c r="AV81" s="8" t="n">
        <v>0</v>
      </c>
      <c r="AW81" s="8" t="n">
        <v>0</v>
      </c>
      <c r="AX81" s="11" t="n">
        <v>119773</v>
      </c>
      <c r="AY81" s="8"/>
      <c r="AZ81" s="8" t="n">
        <v>0</v>
      </c>
      <c r="BA81" s="11" t="n">
        <v>410056</v>
      </c>
      <c r="BB81" s="8" t="n">
        <v>0</v>
      </c>
      <c r="BC81" s="8" t="n">
        <v>0</v>
      </c>
      <c r="BD81" s="8"/>
      <c r="BE81" s="11" t="n">
        <v>76521</v>
      </c>
      <c r="BF81" s="8"/>
      <c r="BG81" s="8" t="n">
        <v>0</v>
      </c>
      <c r="BH81" s="8" t="n">
        <v>0</v>
      </c>
      <c r="BI81" s="11" t="n">
        <v>289615</v>
      </c>
      <c r="BJ81" s="8" t="n">
        <v>0</v>
      </c>
      <c r="BK81" s="8" t="n">
        <v>0</v>
      </c>
      <c r="BL81" s="8" t="n">
        <v>0</v>
      </c>
      <c r="BM81" s="8" t="n">
        <v>0</v>
      </c>
      <c r="BN81" s="8" t="n">
        <v>0</v>
      </c>
      <c r="BO81" s="8" t="n">
        <v>0</v>
      </c>
      <c r="BP81" s="8" t="n">
        <v>0</v>
      </c>
      <c r="BQ81" s="8" t="n">
        <v>0</v>
      </c>
      <c r="BR81" s="11" t="n">
        <v>60325589</v>
      </c>
    </row>
    <row r="82" customFormat="false" ht="16" hidden="false" customHeight="false" outlineLevel="0" collapsed="false">
      <c r="A82" s="0" t="s">
        <v>231</v>
      </c>
      <c r="B82" s="0" t="s">
        <v>233</v>
      </c>
      <c r="C82" s="61" t="s">
        <v>83</v>
      </c>
      <c r="D82" s="11" t="n">
        <v>128397</v>
      </c>
      <c r="E82" s="11" t="n">
        <v>1451138</v>
      </c>
      <c r="F82" s="8" t="n">
        <v>0</v>
      </c>
      <c r="G82" s="11" t="n">
        <v>359499</v>
      </c>
      <c r="H82" s="8" t="n">
        <v>0</v>
      </c>
      <c r="I82" s="8"/>
      <c r="J82" s="8" t="n">
        <v>0</v>
      </c>
      <c r="K82" s="8"/>
      <c r="L82" s="8" t="n">
        <v>0</v>
      </c>
      <c r="M82" s="8"/>
      <c r="N82" s="8" t="n">
        <v>0</v>
      </c>
      <c r="O82" s="8" t="n">
        <v>0</v>
      </c>
      <c r="P82" s="8"/>
      <c r="Q82" s="8" t="n">
        <v>0</v>
      </c>
      <c r="R82" s="8" t="n">
        <v>0</v>
      </c>
      <c r="S82" s="11" t="n">
        <v>54486</v>
      </c>
      <c r="T82" s="8" t="n">
        <v>0</v>
      </c>
      <c r="U82" s="8"/>
      <c r="V82" s="8"/>
      <c r="W82" s="8"/>
      <c r="X82" s="19" t="n">
        <v>526119</v>
      </c>
      <c r="Y82" s="11" t="n">
        <v>185916</v>
      </c>
      <c r="Z82" s="8" t="n">
        <v>0</v>
      </c>
      <c r="AA82" s="11" t="n">
        <v>2047003</v>
      </c>
      <c r="AB82" s="8"/>
      <c r="AC82" s="8" t="n">
        <v>0</v>
      </c>
      <c r="AD82" s="8" t="n">
        <v>0</v>
      </c>
      <c r="AE82" s="8"/>
      <c r="AF82" s="8" t="n">
        <v>0</v>
      </c>
      <c r="AG82" s="8" t="n">
        <v>0</v>
      </c>
      <c r="AH82" s="8"/>
      <c r="AI82" s="8"/>
      <c r="AJ82" s="19" t="n">
        <v>617890</v>
      </c>
      <c r="AK82" s="11" t="n">
        <v>2282520</v>
      </c>
      <c r="AL82" s="8"/>
      <c r="AM82" s="8"/>
      <c r="AN82" s="8"/>
      <c r="AO82" s="8" t="n">
        <v>0</v>
      </c>
      <c r="AP82" s="8" t="n">
        <v>0</v>
      </c>
      <c r="AQ82" s="8"/>
      <c r="AR82" s="11" t="n">
        <v>558260</v>
      </c>
      <c r="AS82" s="11" t="n">
        <v>299459</v>
      </c>
      <c r="AT82" s="11" t="n">
        <v>130593</v>
      </c>
      <c r="AU82" s="8"/>
      <c r="AV82" s="8" t="n">
        <v>0</v>
      </c>
      <c r="AW82" s="8" t="n">
        <v>0</v>
      </c>
      <c r="AX82" s="11" t="n">
        <v>235221</v>
      </c>
      <c r="AY82" s="8"/>
      <c r="AZ82" s="8" t="n">
        <v>0</v>
      </c>
      <c r="BA82" s="11" t="n">
        <v>1118337</v>
      </c>
      <c r="BB82" s="11" t="n">
        <v>67510</v>
      </c>
      <c r="BC82" s="8" t="n">
        <v>0</v>
      </c>
      <c r="BD82" s="8"/>
      <c r="BE82" s="11" t="n">
        <v>125495</v>
      </c>
      <c r="BF82" s="8"/>
      <c r="BG82" s="11" t="n">
        <v>52814</v>
      </c>
      <c r="BH82" s="8" t="n">
        <v>0</v>
      </c>
      <c r="BI82" s="11" t="n">
        <v>749942</v>
      </c>
      <c r="BJ82" s="8" t="n">
        <v>0</v>
      </c>
      <c r="BK82" s="8" t="n">
        <v>0</v>
      </c>
      <c r="BL82" s="8" t="n">
        <v>0</v>
      </c>
      <c r="BM82" s="8" t="n">
        <v>0</v>
      </c>
      <c r="BN82" s="8" t="n">
        <v>0</v>
      </c>
      <c r="BO82" s="11" t="n">
        <v>78672</v>
      </c>
      <c r="BP82" s="8" t="n">
        <v>0</v>
      </c>
      <c r="BQ82" s="8" t="n">
        <v>0</v>
      </c>
      <c r="BR82" s="11" t="n">
        <v>107880324</v>
      </c>
    </row>
    <row r="83" customFormat="false" ht="16" hidden="false" customHeight="false" outlineLevel="0" collapsed="false">
      <c r="A83" s="0" t="s">
        <v>231</v>
      </c>
      <c r="B83" s="0" t="s">
        <v>233</v>
      </c>
      <c r="C83" s="61" t="s">
        <v>84</v>
      </c>
      <c r="D83" s="11" t="n">
        <v>309004</v>
      </c>
      <c r="E83" s="11" t="n">
        <v>5650813</v>
      </c>
      <c r="F83" s="8" t="n">
        <v>0</v>
      </c>
      <c r="G83" s="11" t="n">
        <v>875905</v>
      </c>
      <c r="H83" s="8" t="n">
        <v>0</v>
      </c>
      <c r="I83" s="8"/>
      <c r="J83" s="11" t="n">
        <v>109170</v>
      </c>
      <c r="K83" s="8"/>
      <c r="L83" s="8" t="n">
        <v>0</v>
      </c>
      <c r="M83" s="8"/>
      <c r="N83" s="19" t="n">
        <v>310852</v>
      </c>
      <c r="O83" s="8" t="n">
        <v>0</v>
      </c>
      <c r="P83" s="8"/>
      <c r="Q83" s="11" t="n">
        <v>97651</v>
      </c>
      <c r="R83" s="8" t="n">
        <v>0</v>
      </c>
      <c r="S83" s="11" t="n">
        <v>180005</v>
      </c>
      <c r="T83" s="11" t="n">
        <v>62168</v>
      </c>
      <c r="U83" s="8"/>
      <c r="V83" s="8"/>
      <c r="W83" s="8"/>
      <c r="X83" s="19" t="n">
        <v>809747</v>
      </c>
      <c r="Y83" s="11" t="n">
        <v>352271</v>
      </c>
      <c r="Z83" s="8" t="n">
        <v>0</v>
      </c>
      <c r="AA83" s="11" t="n">
        <v>6497830</v>
      </c>
      <c r="AB83" s="8"/>
      <c r="AC83" s="8" t="n">
        <v>0</v>
      </c>
      <c r="AD83" s="11" t="n">
        <v>92340</v>
      </c>
      <c r="AE83" s="8"/>
      <c r="AF83" s="11" t="n">
        <v>52741</v>
      </c>
      <c r="AG83" s="11" t="n">
        <v>58804</v>
      </c>
      <c r="AH83" s="8"/>
      <c r="AI83" s="8"/>
      <c r="AJ83" s="19" t="n">
        <v>481673</v>
      </c>
      <c r="AK83" s="11" t="n">
        <v>8927089</v>
      </c>
      <c r="AL83" s="8"/>
      <c r="AM83" s="8"/>
      <c r="AN83" s="8"/>
      <c r="AO83" s="11" t="n">
        <v>97887</v>
      </c>
      <c r="AP83" s="8" t="n">
        <v>0</v>
      </c>
      <c r="AQ83" s="8"/>
      <c r="AR83" s="11" t="n">
        <v>464549</v>
      </c>
      <c r="AS83" s="11" t="n">
        <v>362678</v>
      </c>
      <c r="AT83" s="11" t="n">
        <v>136519</v>
      </c>
      <c r="AU83" s="8"/>
      <c r="AV83" s="8" t="n">
        <v>0</v>
      </c>
      <c r="AW83" s="8" t="n">
        <v>0</v>
      </c>
      <c r="AX83" s="11" t="n">
        <v>360779</v>
      </c>
      <c r="AY83" s="8"/>
      <c r="AZ83" s="8" t="n">
        <v>0</v>
      </c>
      <c r="BA83" s="11" t="n">
        <v>855428</v>
      </c>
      <c r="BB83" s="11" t="n">
        <v>69218</v>
      </c>
      <c r="BC83" s="8" t="n">
        <v>0</v>
      </c>
      <c r="BD83" s="8"/>
      <c r="BE83" s="11" t="n">
        <v>156776</v>
      </c>
      <c r="BF83" s="8"/>
      <c r="BG83" s="8" t="n">
        <v>0</v>
      </c>
      <c r="BH83" s="8" t="n">
        <v>0</v>
      </c>
      <c r="BI83" s="11" t="n">
        <v>479315</v>
      </c>
      <c r="BJ83" s="8" t="n">
        <v>0</v>
      </c>
      <c r="BK83" s="8" t="n">
        <v>0</v>
      </c>
      <c r="BL83" s="8" t="n">
        <v>0</v>
      </c>
      <c r="BM83" s="8" t="n">
        <v>0</v>
      </c>
      <c r="BN83" s="8" t="n">
        <v>0</v>
      </c>
      <c r="BO83" s="11" t="n">
        <v>84426</v>
      </c>
      <c r="BP83" s="8" t="n">
        <v>0</v>
      </c>
      <c r="BQ83" s="8" t="n">
        <v>0</v>
      </c>
      <c r="BR83" s="11" t="n">
        <v>72102392</v>
      </c>
    </row>
    <row r="84" customFormat="false" ht="16" hidden="false" customHeight="false" outlineLevel="0" collapsed="false">
      <c r="A84" s="0" t="s">
        <v>231</v>
      </c>
      <c r="B84" s="0" t="s">
        <v>233</v>
      </c>
      <c r="C84" s="61" t="s">
        <v>85</v>
      </c>
      <c r="D84" s="11" t="n">
        <v>548442</v>
      </c>
      <c r="E84" s="11" t="n">
        <v>3588158</v>
      </c>
      <c r="F84" s="8" t="n">
        <v>0</v>
      </c>
      <c r="G84" s="11" t="n">
        <v>637563</v>
      </c>
      <c r="H84" s="8" t="n">
        <v>0</v>
      </c>
      <c r="I84" s="8"/>
      <c r="J84" s="11" t="n">
        <v>60834</v>
      </c>
      <c r="K84" s="8"/>
      <c r="L84" s="8" t="n">
        <v>0</v>
      </c>
      <c r="M84" s="8"/>
      <c r="N84" s="19" t="n">
        <v>483269</v>
      </c>
      <c r="O84" s="8" t="n">
        <v>0</v>
      </c>
      <c r="P84" s="8"/>
      <c r="Q84" s="11" t="n">
        <v>77088</v>
      </c>
      <c r="R84" s="8" t="n">
        <v>0</v>
      </c>
      <c r="S84" s="11" t="n">
        <v>114343</v>
      </c>
      <c r="T84" s="8" t="n">
        <v>0</v>
      </c>
      <c r="U84" s="8"/>
      <c r="V84" s="8"/>
      <c r="W84" s="8"/>
      <c r="X84" s="19" t="n">
        <v>705595</v>
      </c>
      <c r="Y84" s="11" t="n">
        <v>244700</v>
      </c>
      <c r="Z84" s="8" t="n">
        <v>0</v>
      </c>
      <c r="AA84" s="11" t="n">
        <v>4141334</v>
      </c>
      <c r="AB84" s="8"/>
      <c r="AC84" s="8" t="n">
        <v>0</v>
      </c>
      <c r="AD84" s="11" t="n">
        <v>68147</v>
      </c>
      <c r="AE84" s="8"/>
      <c r="AF84" s="11" t="n">
        <v>85445</v>
      </c>
      <c r="AG84" s="8" t="n">
        <v>0</v>
      </c>
      <c r="AH84" s="8"/>
      <c r="AI84" s="8"/>
      <c r="AJ84" s="19" t="n">
        <v>610883</v>
      </c>
      <c r="AK84" s="11" t="n">
        <v>6388137</v>
      </c>
      <c r="AL84" s="8"/>
      <c r="AM84" s="8"/>
      <c r="AN84" s="8"/>
      <c r="AO84" s="11" t="n">
        <v>80664</v>
      </c>
      <c r="AP84" s="8" t="n">
        <v>0</v>
      </c>
      <c r="AQ84" s="8"/>
      <c r="AR84" s="11" t="n">
        <v>1201031</v>
      </c>
      <c r="AS84" s="11" t="n">
        <v>303087</v>
      </c>
      <c r="AT84" s="11" t="n">
        <v>162366</v>
      </c>
      <c r="AU84" s="8"/>
      <c r="AV84" s="8" t="n">
        <v>0</v>
      </c>
      <c r="AW84" s="8" t="n">
        <v>0</v>
      </c>
      <c r="AX84" s="11" t="n">
        <v>253951</v>
      </c>
      <c r="AY84" s="8"/>
      <c r="AZ84" s="8" t="n">
        <v>0</v>
      </c>
      <c r="BA84" s="11" t="n">
        <v>2405144</v>
      </c>
      <c r="BB84" s="11" t="n">
        <v>169862</v>
      </c>
      <c r="BC84" s="8" t="n">
        <v>0</v>
      </c>
      <c r="BD84" s="8"/>
      <c r="BE84" s="11" t="n">
        <v>165001</v>
      </c>
      <c r="BF84" s="8"/>
      <c r="BG84" s="11" t="n">
        <v>84957</v>
      </c>
      <c r="BH84" s="8" t="n">
        <v>0</v>
      </c>
      <c r="BI84" s="11" t="n">
        <v>2750809</v>
      </c>
      <c r="BJ84" s="8" t="n">
        <v>0</v>
      </c>
      <c r="BK84" s="8" t="n">
        <v>0</v>
      </c>
      <c r="BL84" s="8" t="n">
        <v>0</v>
      </c>
      <c r="BM84" s="8" t="n">
        <v>0</v>
      </c>
      <c r="BN84" s="8" t="n">
        <v>0</v>
      </c>
      <c r="BO84" s="11" t="n">
        <v>146349</v>
      </c>
      <c r="BP84" s="8" t="n">
        <v>0</v>
      </c>
      <c r="BQ84" s="8" t="n">
        <v>0</v>
      </c>
      <c r="BR84" s="11" t="n">
        <v>85257546</v>
      </c>
    </row>
    <row r="85" customFormat="false" ht="16" hidden="false" customHeight="false" outlineLevel="0" collapsed="false">
      <c r="A85" s="0" t="s">
        <v>231</v>
      </c>
      <c r="B85" s="0" t="s">
        <v>233</v>
      </c>
      <c r="C85" s="61" t="s">
        <v>86</v>
      </c>
      <c r="D85" s="19" t="n">
        <v>339404</v>
      </c>
      <c r="E85" s="19" t="n">
        <v>3962927</v>
      </c>
      <c r="F85" s="8" t="n">
        <v>0</v>
      </c>
      <c r="G85" s="19" t="n">
        <v>2988409</v>
      </c>
      <c r="H85" s="19" t="n">
        <v>348154</v>
      </c>
      <c r="I85" s="8"/>
      <c r="J85" s="19" t="n">
        <v>694251</v>
      </c>
      <c r="K85" s="8"/>
      <c r="L85" s="8" t="n">
        <v>0</v>
      </c>
      <c r="M85" s="8"/>
      <c r="N85" s="8" t="n">
        <v>0</v>
      </c>
      <c r="O85" s="8" t="n">
        <v>0</v>
      </c>
      <c r="P85" s="8"/>
      <c r="Q85" s="19" t="n">
        <v>150367</v>
      </c>
      <c r="R85" s="8" t="n">
        <v>0</v>
      </c>
      <c r="S85" s="19" t="n">
        <v>479434</v>
      </c>
      <c r="T85" s="19" t="n">
        <v>56195</v>
      </c>
      <c r="U85" s="8"/>
      <c r="V85" s="8"/>
      <c r="W85" s="8"/>
      <c r="X85" s="24" t="n">
        <v>336294</v>
      </c>
      <c r="Y85" s="19" t="n">
        <v>363923</v>
      </c>
      <c r="Z85" s="8" t="n">
        <v>0</v>
      </c>
      <c r="AA85" s="19" t="n">
        <v>4078717</v>
      </c>
      <c r="AB85" s="8"/>
      <c r="AC85" s="8" t="n">
        <v>0</v>
      </c>
      <c r="AD85" s="8" t="n">
        <v>0</v>
      </c>
      <c r="AE85" s="8"/>
      <c r="AF85" s="8" t="n">
        <v>0</v>
      </c>
      <c r="AG85" s="8" t="n">
        <v>0</v>
      </c>
      <c r="AH85" s="8"/>
      <c r="AI85" s="8"/>
      <c r="AJ85" s="19" t="n">
        <v>980973</v>
      </c>
      <c r="AK85" s="19" t="n">
        <v>14027578</v>
      </c>
      <c r="AL85" s="8"/>
      <c r="AM85" s="8"/>
      <c r="AN85" s="8"/>
      <c r="AO85" s="8" t="n">
        <v>0</v>
      </c>
      <c r="AP85" s="8" t="n">
        <v>0</v>
      </c>
      <c r="AQ85" s="8"/>
      <c r="AR85" s="8" t="n">
        <v>0</v>
      </c>
      <c r="AS85" s="19" t="n">
        <v>764794</v>
      </c>
      <c r="AT85" s="19" t="n">
        <v>530396</v>
      </c>
      <c r="AU85" s="8"/>
      <c r="AV85" s="19" t="n">
        <v>152418</v>
      </c>
      <c r="AW85" s="19" t="n">
        <v>129213</v>
      </c>
      <c r="AX85" s="19" t="n">
        <v>376472</v>
      </c>
      <c r="AY85" s="8"/>
      <c r="AZ85" s="8" t="n">
        <v>0</v>
      </c>
      <c r="BA85" s="19" t="n">
        <v>4098619</v>
      </c>
      <c r="BB85" s="19" t="n">
        <v>975303</v>
      </c>
      <c r="BC85" s="19" t="n">
        <v>96187</v>
      </c>
      <c r="BD85" s="8"/>
      <c r="BE85" s="19" t="n">
        <v>173580</v>
      </c>
      <c r="BF85" s="8"/>
      <c r="BG85" s="19" t="n">
        <v>226100</v>
      </c>
      <c r="BH85" s="8" t="n">
        <v>0</v>
      </c>
      <c r="BI85" s="19" t="n">
        <v>8172616</v>
      </c>
      <c r="BJ85" s="19" t="n">
        <v>698476</v>
      </c>
      <c r="BK85" s="19" t="n">
        <v>382222</v>
      </c>
      <c r="BL85" s="8" t="n">
        <v>0</v>
      </c>
      <c r="BM85" s="8" t="n">
        <v>0</v>
      </c>
      <c r="BN85" s="8" t="n">
        <v>0</v>
      </c>
      <c r="BO85" s="19" t="n">
        <v>635257</v>
      </c>
      <c r="BP85" s="8" t="n">
        <v>0</v>
      </c>
      <c r="BQ85" s="19" t="n">
        <v>482026</v>
      </c>
      <c r="BR85" s="19" t="n">
        <v>97156549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U126"/>
  <sheetViews>
    <sheetView showFormulas="false" showGridLines="true" showRowColHeaders="true" showZeros="true" rightToLeft="false" tabSelected="false" showOutlineSymbols="true" defaultGridColor="true" view="normal" topLeftCell="E26" colorId="64" zoomScale="107" zoomScaleNormal="107" zoomScalePageLayoutView="100" workbookViewId="0">
      <selection pane="topLeft" activeCell="R118" activeCellId="0" sqref="R118"/>
    </sheetView>
  </sheetViews>
  <sheetFormatPr defaultColWidth="10.5" defaultRowHeight="16" zeroHeight="false" outlineLevelRow="0" outlineLevelCol="0"/>
  <cols>
    <col collapsed="false" customWidth="true" hidden="false" outlineLevel="0" max="6" min="6" style="62" width="12.16"/>
  </cols>
  <sheetData>
    <row r="4" customFormat="false" ht="16" hidden="false" customHeight="false" outlineLevel="0" collapsed="false">
      <c r="A4" s="0" t="s">
        <v>234</v>
      </c>
    </row>
    <row r="6" customFormat="false" ht="16" hidden="false" customHeight="false" outlineLevel="0" collapsed="false">
      <c r="A6" s="0" t="s">
        <v>235</v>
      </c>
      <c r="B6" s="0" t="s">
        <v>236</v>
      </c>
      <c r="C6" s="0" t="s">
        <v>237</v>
      </c>
      <c r="D6" s="0" t="s">
        <v>238</v>
      </c>
      <c r="E6" s="0" t="s">
        <v>239</v>
      </c>
      <c r="F6" s="62" t="s">
        <v>240</v>
      </c>
      <c r="G6" s="0" t="s">
        <v>241</v>
      </c>
      <c r="H6" s="0" t="s">
        <v>242</v>
      </c>
      <c r="I6" s="0" t="s">
        <v>243</v>
      </c>
      <c r="J6" s="0" t="s">
        <v>244</v>
      </c>
      <c r="K6" s="0" t="s">
        <v>245</v>
      </c>
      <c r="L6" s="0" t="s">
        <v>246</v>
      </c>
      <c r="M6" s="0" t="s">
        <v>247</v>
      </c>
      <c r="O6" s="0" t="s">
        <v>223</v>
      </c>
    </row>
    <row r="7" customFormat="false" ht="16" hidden="false" customHeight="false" outlineLevel="0" collapsed="false">
      <c r="A7" s="0" t="n">
        <v>0</v>
      </c>
      <c r="B7" s="0" t="n">
        <v>0.1</v>
      </c>
      <c r="C7" s="0" t="n">
        <v>0.1</v>
      </c>
      <c r="D7" s="0" t="n">
        <v>0.1</v>
      </c>
      <c r="E7" s="63" t="n">
        <f aca="false">AVERAGE(B7:D7)</f>
        <v>0.1</v>
      </c>
      <c r="F7" s="62" t="n">
        <f aca="false">STDEV(B7:D7)</f>
        <v>1.69967494438815E-017</v>
      </c>
      <c r="G7" s="0" t="n">
        <v>0</v>
      </c>
      <c r="H7" s="64" t="n">
        <v>0</v>
      </c>
      <c r="I7" s="64" t="n">
        <v>0</v>
      </c>
      <c r="J7" s="64" t="n">
        <v>0</v>
      </c>
      <c r="K7" s="64" t="n">
        <v>0</v>
      </c>
      <c r="L7" s="64" t="n">
        <v>0</v>
      </c>
      <c r="M7" s="0" t="s">
        <v>248</v>
      </c>
      <c r="N7" s="0" t="s">
        <v>97</v>
      </c>
      <c r="O7" s="0" t="s">
        <v>249</v>
      </c>
    </row>
    <row r="8" customFormat="false" ht="16" hidden="false" customHeight="false" outlineLevel="0" collapsed="false">
      <c r="A8" s="0" t="n">
        <v>1</v>
      </c>
      <c r="B8" s="0" t="n">
        <v>0.2</v>
      </c>
      <c r="C8" s="0" t="n">
        <v>0.1</v>
      </c>
      <c r="D8" s="0" t="n">
        <f aca="false">0.003*50</f>
        <v>0.15</v>
      </c>
      <c r="E8" s="63" t="n">
        <f aca="false">AVERAGE(B8:D8)</f>
        <v>0.15</v>
      </c>
      <c r="F8" s="62" t="n">
        <f aca="false">STDEV(B8:D8)</f>
        <v>0.05</v>
      </c>
      <c r="G8" s="0" t="n">
        <v>1</v>
      </c>
      <c r="H8" s="0" t="n">
        <v>0</v>
      </c>
      <c r="I8" s="0" t="n">
        <v>0</v>
      </c>
      <c r="J8" s="0" t="n">
        <v>0</v>
      </c>
      <c r="K8" s="64" t="n">
        <v>0</v>
      </c>
      <c r="L8" s="64" t="n">
        <v>0</v>
      </c>
      <c r="M8" s="0" t="s">
        <v>248</v>
      </c>
      <c r="N8" s="0" t="s">
        <v>97</v>
      </c>
      <c r="O8" s="0" t="s">
        <v>249</v>
      </c>
    </row>
    <row r="9" customFormat="false" ht="16" hidden="false" customHeight="false" outlineLevel="0" collapsed="false">
      <c r="A9" s="0" t="n">
        <v>2</v>
      </c>
      <c r="B9" s="0" t="n">
        <v>0.45</v>
      </c>
      <c r="C9" s="0" t="n">
        <v>0.1</v>
      </c>
      <c r="D9" s="0" t="n">
        <f aca="false">0.006*50</f>
        <v>0.3</v>
      </c>
      <c r="E9" s="63" t="n">
        <f aca="false">AVERAGE(B9:D9)</f>
        <v>0.283333333333333</v>
      </c>
      <c r="F9" s="62" t="n">
        <f aca="false">STDEV(B9:D9)</f>
        <v>0.175594229214212</v>
      </c>
      <c r="G9" s="0" t="n">
        <v>2</v>
      </c>
      <c r="H9" s="0" t="n">
        <v>0</v>
      </c>
      <c r="I9" s="0" t="n">
        <v>0</v>
      </c>
      <c r="J9" s="0" t="n">
        <v>0</v>
      </c>
      <c r="K9" s="64" t="n">
        <v>0</v>
      </c>
      <c r="L9" s="64" t="n">
        <v>0</v>
      </c>
      <c r="M9" s="0" t="s">
        <v>248</v>
      </c>
      <c r="N9" s="0" t="s">
        <v>97</v>
      </c>
      <c r="O9" s="0" t="s">
        <v>249</v>
      </c>
    </row>
    <row r="10" customFormat="false" ht="16" hidden="false" customHeight="false" outlineLevel="0" collapsed="false">
      <c r="A10" s="0" t="n">
        <v>3</v>
      </c>
      <c r="B10" s="0" t="n">
        <v>0.45</v>
      </c>
      <c r="C10" s="0" t="n">
        <v>0.25</v>
      </c>
      <c r="D10" s="0" t="n">
        <f aca="false">0.006*50</f>
        <v>0.3</v>
      </c>
      <c r="E10" s="63" t="n">
        <f aca="false">AVERAGE(B10:D10)</f>
        <v>0.333333333333333</v>
      </c>
      <c r="F10" s="62" t="n">
        <f aca="false">STDEV(B10:D10)</f>
        <v>0.104083299973307</v>
      </c>
      <c r="G10" s="0" t="n">
        <v>3</v>
      </c>
      <c r="H10" s="0" t="n">
        <v>0</v>
      </c>
      <c r="I10" s="0" t="n">
        <v>0</v>
      </c>
      <c r="J10" s="0" t="n">
        <v>0</v>
      </c>
      <c r="K10" s="64" t="n">
        <v>0</v>
      </c>
      <c r="L10" s="64" t="n">
        <v>0</v>
      </c>
      <c r="M10" s="0" t="s">
        <v>248</v>
      </c>
      <c r="N10" s="0" t="s">
        <v>97</v>
      </c>
      <c r="O10" s="0" t="s">
        <v>249</v>
      </c>
    </row>
    <row r="11" customFormat="false" ht="16" hidden="false" customHeight="false" outlineLevel="0" collapsed="false">
      <c r="A11" s="0" t="n">
        <v>4</v>
      </c>
      <c r="B11" s="0" t="n">
        <v>0.5</v>
      </c>
      <c r="C11" s="0" t="n">
        <v>0.45</v>
      </c>
      <c r="D11" s="0" t="n">
        <f aca="false">0.011*50</f>
        <v>0.55</v>
      </c>
      <c r="E11" s="63" t="n">
        <f aca="false">AVERAGE(B11:D11)</f>
        <v>0.5</v>
      </c>
      <c r="F11" s="62" t="n">
        <f aca="false">STDEV(B11:D11)</f>
        <v>0.05</v>
      </c>
      <c r="G11" s="0" t="n">
        <v>4</v>
      </c>
      <c r="H11" s="0" t="n">
        <v>0</v>
      </c>
      <c r="I11" s="65" t="n">
        <v>64938</v>
      </c>
      <c r="J11" s="0" t="n">
        <v>0</v>
      </c>
      <c r="K11" s="64" t="n">
        <v>21646</v>
      </c>
      <c r="L11" s="64" t="n">
        <v>37491.9717806359</v>
      </c>
      <c r="M11" s="0" t="s">
        <v>248</v>
      </c>
      <c r="N11" s="0" t="s">
        <v>97</v>
      </c>
      <c r="O11" s="0" t="s">
        <v>249</v>
      </c>
    </row>
    <row r="12" customFormat="false" ht="16" hidden="false" customHeight="false" outlineLevel="0" collapsed="false">
      <c r="A12" s="0" t="n">
        <v>5</v>
      </c>
      <c r="B12" s="0" t="n">
        <v>0.7</v>
      </c>
      <c r="C12" s="0" t="n">
        <v>0.5</v>
      </c>
      <c r="D12" s="0" t="n">
        <f aca="false">0.015*50</f>
        <v>0.75</v>
      </c>
      <c r="E12" s="63" t="n">
        <f aca="false">AVERAGE(B12:D12)</f>
        <v>0.65</v>
      </c>
      <c r="F12" s="62" t="n">
        <f aca="false">STDEV(B12:D12)</f>
        <v>0.13228756555323</v>
      </c>
      <c r="G12" s="0" t="n">
        <v>5</v>
      </c>
      <c r="H12" s="0" t="n">
        <v>0</v>
      </c>
      <c r="I12" s="65" t="n">
        <v>70777</v>
      </c>
      <c r="J12" s="0" t="n">
        <v>0</v>
      </c>
      <c r="K12" s="64" t="n">
        <v>23592.3333333333</v>
      </c>
      <c r="L12" s="64" t="n">
        <v>40863.1200024341</v>
      </c>
      <c r="M12" s="0" t="s">
        <v>248</v>
      </c>
      <c r="N12" s="0" t="s">
        <v>97</v>
      </c>
      <c r="O12" s="0" t="s">
        <v>249</v>
      </c>
    </row>
    <row r="13" customFormat="false" ht="16" hidden="false" customHeight="false" outlineLevel="0" collapsed="false">
      <c r="A13" s="0" t="n">
        <v>6</v>
      </c>
      <c r="B13" s="0" t="n">
        <v>1</v>
      </c>
      <c r="C13" s="0" t="n">
        <v>0.95</v>
      </c>
      <c r="D13" s="0" t="n">
        <f aca="false">0.017*50</f>
        <v>0.85</v>
      </c>
      <c r="E13" s="63" t="n">
        <f aca="false">AVERAGE(B13:D13)</f>
        <v>0.933333333333333</v>
      </c>
      <c r="F13" s="62" t="n">
        <f aca="false">STDEV(B13:D13)</f>
        <v>0.0763762615825972</v>
      </c>
      <c r="G13" s="0" t="n">
        <v>6</v>
      </c>
      <c r="H13" s="0" t="n">
        <v>0</v>
      </c>
      <c r="J13" s="0" t="n">
        <v>0</v>
      </c>
      <c r="K13" s="64" t="n">
        <v>0</v>
      </c>
      <c r="L13" s="64" t="n">
        <v>0</v>
      </c>
      <c r="M13" s="0" t="s">
        <v>248</v>
      </c>
      <c r="N13" s="0" t="s">
        <v>97</v>
      </c>
      <c r="O13" s="0" t="s">
        <v>249</v>
      </c>
    </row>
    <row r="14" customFormat="false" ht="16" hidden="false" customHeight="false" outlineLevel="0" collapsed="false">
      <c r="A14" s="0" t="n">
        <v>7</v>
      </c>
      <c r="B14" s="0" t="n">
        <v>1.1</v>
      </c>
      <c r="C14" s="0" t="n">
        <v>0.95</v>
      </c>
      <c r="D14" s="0" t="n">
        <f aca="false">0.024*50</f>
        <v>1.2</v>
      </c>
      <c r="E14" s="63" t="n">
        <f aca="false">AVERAGE(B14:D14)</f>
        <v>1.08333333333333</v>
      </c>
      <c r="F14" s="62" t="n">
        <f aca="false">STDEV(B14:D14)</f>
        <v>0.125830573921179</v>
      </c>
      <c r="G14" s="0" t="n">
        <v>7</v>
      </c>
      <c r="H14" s="0" t="n">
        <v>0</v>
      </c>
      <c r="I14" s="65" t="n">
        <v>116201</v>
      </c>
      <c r="J14" s="0" t="n">
        <v>0</v>
      </c>
      <c r="K14" s="64" t="n">
        <v>38733.6666666667</v>
      </c>
      <c r="L14" s="64" t="n">
        <v>67088.6786301037</v>
      </c>
      <c r="M14" s="0" t="s">
        <v>248</v>
      </c>
      <c r="N14" s="0" t="s">
        <v>97</v>
      </c>
      <c r="O14" s="0" t="s">
        <v>249</v>
      </c>
    </row>
    <row r="15" customFormat="false" ht="16" hidden="false" customHeight="false" outlineLevel="0" collapsed="false">
      <c r="A15" s="0" t="n">
        <v>8</v>
      </c>
      <c r="B15" s="0" t="n">
        <v>1.45</v>
      </c>
      <c r="C15" s="0" t="n">
        <f aca="false">0.029*50</f>
        <v>1.45</v>
      </c>
      <c r="D15" s="0" t="n">
        <f aca="false">0.027*50</f>
        <v>1.35</v>
      </c>
      <c r="E15" s="63" t="n">
        <f aca="false">AVERAGE(B15:D15)</f>
        <v>1.41666666666667</v>
      </c>
      <c r="F15" s="62" t="n">
        <f aca="false">STDEV(B15:D15)</f>
        <v>0.0577350269189626</v>
      </c>
      <c r="G15" s="0" t="n">
        <v>8</v>
      </c>
      <c r="H15" s="0" t="n">
        <v>0</v>
      </c>
      <c r="I15" s="65" t="n">
        <v>402517</v>
      </c>
      <c r="J15" s="0" t="n">
        <v>0</v>
      </c>
      <c r="K15" s="64" t="n">
        <v>134172.333333333</v>
      </c>
      <c r="L15" s="64" t="n">
        <v>232393.298303401</v>
      </c>
      <c r="M15" s="0" t="s">
        <v>248</v>
      </c>
      <c r="N15" s="0" t="s">
        <v>97</v>
      </c>
      <c r="O15" s="0" t="s">
        <v>249</v>
      </c>
    </row>
    <row r="16" customFormat="false" ht="16" hidden="false" customHeight="false" outlineLevel="0" collapsed="false">
      <c r="A16" s="0" t="n">
        <v>24</v>
      </c>
      <c r="B16" s="0" t="n">
        <v>3.1</v>
      </c>
      <c r="C16" s="0" t="n">
        <f aca="false">0.048*50</f>
        <v>2.4</v>
      </c>
      <c r="D16" s="0" t="n">
        <f aca="false">0.054*50</f>
        <v>2.7</v>
      </c>
      <c r="E16" s="63" t="n">
        <f aca="false">AVERAGE(B16:D16)</f>
        <v>2.73333333333333</v>
      </c>
      <c r="F16" s="62" t="n">
        <f aca="false">STDEV(B16:D16)</f>
        <v>0.351188458428425</v>
      </c>
      <c r="G16" s="0" t="n">
        <v>24</v>
      </c>
      <c r="H16" s="65" t="n">
        <v>2493601</v>
      </c>
      <c r="I16" s="65" t="n">
        <v>178529</v>
      </c>
      <c r="J16" s="65" t="n">
        <v>690891</v>
      </c>
      <c r="K16" s="64" t="n">
        <v>1121007</v>
      </c>
      <c r="L16" s="64" t="n">
        <v>1215993.18311741</v>
      </c>
      <c r="M16" s="0" t="s">
        <v>248</v>
      </c>
      <c r="N16" s="0" t="s">
        <v>97</v>
      </c>
      <c r="O16" s="0" t="s">
        <v>249</v>
      </c>
    </row>
    <row r="17" customFormat="false" ht="16" hidden="false" customHeight="false" outlineLevel="0" collapsed="false">
      <c r="A17" s="0" t="n">
        <v>0</v>
      </c>
      <c r="B17" s="0" t="n">
        <v>0.1</v>
      </c>
      <c r="C17" s="0" t="n">
        <v>0.1</v>
      </c>
      <c r="D17" s="0" t="n">
        <v>0.1</v>
      </c>
      <c r="E17" s="63" t="n">
        <f aca="false">AVERAGE(B17:D17)</f>
        <v>0.1</v>
      </c>
      <c r="F17" s="62" t="n">
        <f aca="false">STDEV(B17:D17)</f>
        <v>1.69967494438815E-017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s">
        <v>248</v>
      </c>
      <c r="N17" s="0" t="s">
        <v>97</v>
      </c>
      <c r="O17" s="0" t="s">
        <v>250</v>
      </c>
    </row>
    <row r="18" customFormat="false" ht="16" hidden="false" customHeight="false" outlineLevel="0" collapsed="false">
      <c r="A18" s="0" t="n">
        <v>1</v>
      </c>
      <c r="B18" s="0" t="n">
        <v>0.1</v>
      </c>
      <c r="C18" s="0" t="n">
        <v>0.1</v>
      </c>
      <c r="D18" s="0" t="n">
        <v>0.1</v>
      </c>
      <c r="E18" s="63" t="n">
        <f aca="false">AVERAGE(B18:D18)</f>
        <v>0.1</v>
      </c>
      <c r="F18" s="62" t="n">
        <f aca="false">STDEV(B18:D18)</f>
        <v>0</v>
      </c>
      <c r="G18" s="0" t="n">
        <v>1</v>
      </c>
      <c r="H18" s="0" t="n">
        <v>0</v>
      </c>
      <c r="I18" s="0" t="n">
        <v>0</v>
      </c>
      <c r="J18" s="0" t="n">
        <v>0</v>
      </c>
      <c r="K18" s="64" t="n">
        <v>0</v>
      </c>
      <c r="L18" s="64" t="n">
        <v>0</v>
      </c>
      <c r="M18" s="0" t="s">
        <v>248</v>
      </c>
      <c r="N18" s="0" t="s">
        <v>97</v>
      </c>
      <c r="O18" s="0" t="s">
        <v>250</v>
      </c>
    </row>
    <row r="19" customFormat="false" ht="16" hidden="false" customHeight="false" outlineLevel="0" collapsed="false">
      <c r="A19" s="0" t="n">
        <v>2</v>
      </c>
      <c r="B19" s="0" t="n">
        <v>0.1</v>
      </c>
      <c r="C19" s="0" t="n">
        <f aca="false">0.006*50</f>
        <v>0.3</v>
      </c>
      <c r="D19" s="0" t="n">
        <f aca="false">0.006*50</f>
        <v>0.3</v>
      </c>
      <c r="E19" s="63" t="n">
        <f aca="false">AVERAGE(B19:D19)</f>
        <v>0.233333333333333</v>
      </c>
      <c r="F19" s="62" t="n">
        <f aca="false">STDEV(B19:D19)</f>
        <v>0.115470053837925</v>
      </c>
      <c r="G19" s="0" t="n">
        <v>2</v>
      </c>
      <c r="H19" s="0" t="n">
        <v>0</v>
      </c>
      <c r="I19" s="0" t="n">
        <v>0</v>
      </c>
      <c r="J19" s="0" t="n">
        <v>0</v>
      </c>
      <c r="K19" s="64" t="n">
        <v>0</v>
      </c>
      <c r="L19" s="64" t="n">
        <v>0</v>
      </c>
      <c r="M19" s="0" t="s">
        <v>248</v>
      </c>
      <c r="N19" s="0" t="s">
        <v>97</v>
      </c>
      <c r="O19" s="0" t="s">
        <v>250</v>
      </c>
    </row>
    <row r="20" customFormat="false" ht="16" hidden="false" customHeight="false" outlineLevel="0" collapsed="false">
      <c r="A20" s="0" t="n">
        <v>3</v>
      </c>
      <c r="B20" s="0" t="n">
        <f aca="false">0.003*50</f>
        <v>0.15</v>
      </c>
      <c r="C20" s="0" t="n">
        <f aca="false">0.011*50</f>
        <v>0.55</v>
      </c>
      <c r="D20" s="0" t="n">
        <f aca="false">0.008*50</f>
        <v>0.4</v>
      </c>
      <c r="E20" s="63" t="n">
        <f aca="false">AVERAGE(B20:D20)</f>
        <v>0.366666666666667</v>
      </c>
      <c r="F20" s="62" t="n">
        <f aca="false">STDEV(B20:D20)</f>
        <v>0.202072594216369</v>
      </c>
      <c r="G20" s="0" t="n">
        <v>3</v>
      </c>
      <c r="H20" s="0" t="n">
        <v>0</v>
      </c>
      <c r="I20" s="0" t="n">
        <v>0</v>
      </c>
      <c r="J20" s="0" t="n">
        <v>0</v>
      </c>
      <c r="K20" s="64" t="n">
        <v>0</v>
      </c>
      <c r="L20" s="64" t="n">
        <v>0</v>
      </c>
      <c r="M20" s="0" t="s">
        <v>248</v>
      </c>
      <c r="N20" s="0" t="s">
        <v>97</v>
      </c>
      <c r="O20" s="0" t="s">
        <v>250</v>
      </c>
    </row>
    <row r="21" customFormat="false" ht="16" hidden="false" customHeight="false" outlineLevel="0" collapsed="false">
      <c r="A21" s="0" t="n">
        <v>4</v>
      </c>
      <c r="B21" s="0" t="n">
        <f aca="false">0.005*50</f>
        <v>0.25</v>
      </c>
      <c r="C21" s="0" t="n">
        <f aca="false">0.012*50</f>
        <v>0.6</v>
      </c>
      <c r="D21" s="0" t="n">
        <f aca="false">0.011*50</f>
        <v>0.55</v>
      </c>
      <c r="E21" s="63" t="n">
        <f aca="false">AVERAGE(B21:D21)</f>
        <v>0.466666666666667</v>
      </c>
      <c r="F21" s="62" t="n">
        <f aca="false">STDEV(B21:D21)</f>
        <v>0.189296944860009</v>
      </c>
      <c r="G21" s="0" t="n">
        <v>4</v>
      </c>
      <c r="H21" s="0" t="n">
        <v>0</v>
      </c>
      <c r="I21" s="0" t="n">
        <v>0</v>
      </c>
      <c r="J21" s="0" t="n">
        <v>0</v>
      </c>
      <c r="K21" s="64" t="n">
        <v>0</v>
      </c>
      <c r="L21" s="64" t="n">
        <v>0</v>
      </c>
      <c r="M21" s="0" t="s">
        <v>248</v>
      </c>
      <c r="N21" s="0" t="s">
        <v>97</v>
      </c>
      <c r="O21" s="0" t="s">
        <v>250</v>
      </c>
    </row>
    <row r="22" customFormat="false" ht="16" hidden="false" customHeight="false" outlineLevel="0" collapsed="false">
      <c r="A22" s="0" t="n">
        <v>5</v>
      </c>
      <c r="B22" s="0" t="n">
        <f aca="false">0.007*50</f>
        <v>0.35</v>
      </c>
      <c r="C22" s="0" t="n">
        <f aca="false">0.012*50</f>
        <v>0.6</v>
      </c>
      <c r="D22" s="0" t="n">
        <f aca="false">0.011*50</f>
        <v>0.55</v>
      </c>
      <c r="E22" s="63" t="n">
        <f aca="false">AVERAGE(B22:D22)</f>
        <v>0.5</v>
      </c>
      <c r="F22" s="62" t="n">
        <f aca="false">STDEV(B22:D22)</f>
        <v>0.13228756555323</v>
      </c>
      <c r="G22" s="0" t="n">
        <v>5</v>
      </c>
      <c r="H22" s="0" t="n">
        <v>0</v>
      </c>
      <c r="I22" s="0" t="n">
        <v>0</v>
      </c>
      <c r="J22" s="0" t="n">
        <v>0</v>
      </c>
      <c r="K22" s="64" t="n">
        <v>0</v>
      </c>
      <c r="L22" s="64" t="n">
        <v>0</v>
      </c>
      <c r="M22" s="0" t="s">
        <v>248</v>
      </c>
      <c r="N22" s="0" t="s">
        <v>97</v>
      </c>
      <c r="O22" s="0" t="s">
        <v>250</v>
      </c>
    </row>
    <row r="23" customFormat="false" ht="16" hidden="false" customHeight="false" outlineLevel="0" collapsed="false">
      <c r="A23" s="0" t="n">
        <v>6</v>
      </c>
      <c r="B23" s="0" t="n">
        <f aca="false">0.007*50</f>
        <v>0.35</v>
      </c>
      <c r="C23" s="0" t="n">
        <f aca="false">0.012*50</f>
        <v>0.6</v>
      </c>
      <c r="D23" s="0" t="n">
        <f aca="false">0.011*50</f>
        <v>0.55</v>
      </c>
      <c r="E23" s="63" t="n">
        <f aca="false">AVERAGE(B23:D23)</f>
        <v>0.5</v>
      </c>
      <c r="F23" s="62" t="n">
        <f aca="false">STDEV(B23:D23)</f>
        <v>0.13228756555323</v>
      </c>
      <c r="G23" s="0" t="n">
        <v>6</v>
      </c>
      <c r="H23" s="0" t="n">
        <v>0</v>
      </c>
      <c r="I23" s="0" t="n">
        <v>0</v>
      </c>
      <c r="J23" s="0" t="n">
        <v>0</v>
      </c>
      <c r="K23" s="64" t="n">
        <v>0</v>
      </c>
      <c r="L23" s="64" t="n">
        <v>0</v>
      </c>
      <c r="M23" s="0" t="s">
        <v>248</v>
      </c>
      <c r="N23" s="0" t="s">
        <v>97</v>
      </c>
      <c r="O23" s="0" t="s">
        <v>250</v>
      </c>
    </row>
    <row r="24" customFormat="false" ht="16" hidden="false" customHeight="false" outlineLevel="0" collapsed="false">
      <c r="A24" s="0" t="n">
        <v>7</v>
      </c>
      <c r="B24" s="0" t="n">
        <f aca="false">0.011*50</f>
        <v>0.55</v>
      </c>
      <c r="C24" s="0" t="n">
        <f aca="false">0.012*50</f>
        <v>0.6</v>
      </c>
      <c r="D24" s="0" t="n">
        <f aca="false">0.016*50</f>
        <v>0.8</v>
      </c>
      <c r="E24" s="63" t="n">
        <f aca="false">AVERAGE(B24:D24)</f>
        <v>0.65</v>
      </c>
      <c r="F24" s="62" t="n">
        <f aca="false">STDEV(B24:D24)</f>
        <v>0.13228756555323</v>
      </c>
      <c r="G24" s="0" t="n">
        <v>7</v>
      </c>
      <c r="H24" s="0" t="n">
        <v>0</v>
      </c>
      <c r="I24" s="0" t="n">
        <v>0</v>
      </c>
      <c r="J24" s="0" t="n">
        <v>0</v>
      </c>
      <c r="K24" s="64" t="n">
        <v>0</v>
      </c>
      <c r="L24" s="64" t="n">
        <v>0</v>
      </c>
      <c r="M24" s="0" t="s">
        <v>248</v>
      </c>
      <c r="N24" s="0" t="s">
        <v>97</v>
      </c>
      <c r="O24" s="0" t="s">
        <v>250</v>
      </c>
    </row>
    <row r="25" customFormat="false" ht="16" hidden="false" customHeight="false" outlineLevel="0" collapsed="false">
      <c r="A25" s="0" t="n">
        <v>8</v>
      </c>
      <c r="B25" s="0" t="n">
        <f aca="false">0.014*50</f>
        <v>0.7</v>
      </c>
      <c r="C25" s="0" t="n">
        <f aca="false">0.012*50</f>
        <v>0.6</v>
      </c>
      <c r="D25" s="0" t="n">
        <f aca="false">0.018*50</f>
        <v>0.9</v>
      </c>
      <c r="E25" s="63" t="n">
        <f aca="false">AVERAGE(B25:D25)</f>
        <v>0.733333333333333</v>
      </c>
      <c r="F25" s="62" t="n">
        <f aca="false">STDEV(B25:D25)</f>
        <v>0.152752523165195</v>
      </c>
      <c r="G25" s="0" t="n">
        <v>8</v>
      </c>
      <c r="H25" s="0" t="n">
        <v>0</v>
      </c>
      <c r="I25" s="0" t="n">
        <v>0</v>
      </c>
      <c r="J25" s="0" t="n">
        <v>0</v>
      </c>
      <c r="K25" s="64" t="n">
        <v>0</v>
      </c>
      <c r="L25" s="64" t="n">
        <v>0</v>
      </c>
      <c r="M25" s="0" t="s">
        <v>248</v>
      </c>
      <c r="N25" s="0" t="s">
        <v>97</v>
      </c>
      <c r="O25" s="0" t="s">
        <v>250</v>
      </c>
    </row>
    <row r="26" customFormat="false" ht="16" hidden="false" customHeight="false" outlineLevel="0" collapsed="false">
      <c r="A26" s="0" t="n">
        <v>24</v>
      </c>
      <c r="B26" s="0" t="n">
        <f aca="false">0.09*50</f>
        <v>4.5</v>
      </c>
      <c r="C26" s="0" t="n">
        <f aca="false">0.04*50</f>
        <v>2</v>
      </c>
      <c r="D26" s="0" t="n">
        <f aca="false">0.054*50</f>
        <v>2.7</v>
      </c>
      <c r="E26" s="63" t="n">
        <f aca="false">AVERAGE(B26:D26)</f>
        <v>3.06666666666667</v>
      </c>
      <c r="F26" s="62" t="n">
        <f aca="false">STDEV(B26:D26)</f>
        <v>1.28970280814354</v>
      </c>
      <c r="G26" s="0" t="n">
        <v>24</v>
      </c>
      <c r="H26" s="65" t="n">
        <v>106469</v>
      </c>
      <c r="I26" s="0" t="n">
        <v>0</v>
      </c>
      <c r="J26" s="0" t="n">
        <v>0</v>
      </c>
      <c r="K26" s="64" t="n">
        <v>35489.6666666667</v>
      </c>
      <c r="L26" s="64" t="n">
        <v>61469.9058103503</v>
      </c>
      <c r="M26" s="0" t="s">
        <v>248</v>
      </c>
      <c r="N26" s="0" t="s">
        <v>97</v>
      </c>
      <c r="O26" s="0" t="s">
        <v>250</v>
      </c>
    </row>
    <row r="27" customFormat="false" ht="16" hidden="false" customHeight="false" outlineLevel="0" collapsed="false">
      <c r="A27" s="0" t="n">
        <v>0</v>
      </c>
      <c r="B27" s="0" t="n">
        <v>0.1</v>
      </c>
      <c r="C27" s="0" t="n">
        <v>0.1</v>
      </c>
      <c r="D27" s="0" t="n">
        <v>0.1</v>
      </c>
      <c r="E27" s="63" t="n">
        <f aca="false">AVERAGE(B27:D27)</f>
        <v>0.1</v>
      </c>
      <c r="F27" s="62" t="n">
        <f aca="false">STDEV(B27:D27)</f>
        <v>1.69967494438815E-017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s">
        <v>251</v>
      </c>
      <c r="N27" s="0" t="s">
        <v>91</v>
      </c>
      <c r="O27" s="0" t="s">
        <v>249</v>
      </c>
    </row>
    <row r="28" customFormat="false" ht="16" hidden="false" customHeight="false" outlineLevel="0" collapsed="false">
      <c r="A28" s="0" t="n">
        <v>1</v>
      </c>
      <c r="B28" s="0" t="n">
        <v>0.2</v>
      </c>
      <c r="C28" s="0" t="n">
        <v>0.1</v>
      </c>
      <c r="D28" s="0" t="n">
        <f aca="false">0.003*50</f>
        <v>0.15</v>
      </c>
      <c r="E28" s="63" t="n">
        <f aca="false">AVERAGE(B28:D28)</f>
        <v>0.15</v>
      </c>
      <c r="F28" s="62" t="n">
        <f aca="false">STDEV(B28:D28)</f>
        <v>0.05</v>
      </c>
      <c r="G28" s="0" t="n">
        <v>1</v>
      </c>
      <c r="H28" s="0" t="n">
        <v>0</v>
      </c>
      <c r="I28" s="0" t="n">
        <v>0</v>
      </c>
      <c r="J28" s="0" t="n">
        <v>0</v>
      </c>
      <c r="K28" s="64" t="n">
        <v>0</v>
      </c>
      <c r="L28" s="64" t="n">
        <v>0</v>
      </c>
      <c r="M28" s="0" t="s">
        <v>251</v>
      </c>
      <c r="N28" s="0" t="s">
        <v>91</v>
      </c>
      <c r="O28" s="0" t="s">
        <v>249</v>
      </c>
    </row>
    <row r="29" customFormat="false" ht="16" hidden="false" customHeight="false" outlineLevel="0" collapsed="false">
      <c r="A29" s="0" t="n">
        <v>2</v>
      </c>
      <c r="B29" s="0" t="n">
        <v>0.45</v>
      </c>
      <c r="C29" s="0" t="n">
        <v>0.1</v>
      </c>
      <c r="D29" s="0" t="n">
        <f aca="false">0.006*50</f>
        <v>0.3</v>
      </c>
      <c r="E29" s="63" t="n">
        <f aca="false">AVERAGE(B29:D29)</f>
        <v>0.283333333333333</v>
      </c>
      <c r="F29" s="62" t="n">
        <f aca="false">STDEV(B29:D29)</f>
        <v>0.175594229214212</v>
      </c>
      <c r="G29" s="0" t="n">
        <v>2</v>
      </c>
      <c r="H29" s="0" t="n">
        <v>0</v>
      </c>
      <c r="I29" s="0" t="n">
        <v>0</v>
      </c>
      <c r="J29" s="0" t="n">
        <v>0</v>
      </c>
      <c r="K29" s="64" t="n">
        <v>0</v>
      </c>
      <c r="L29" s="64" t="n">
        <v>0</v>
      </c>
      <c r="M29" s="0" t="s">
        <v>251</v>
      </c>
      <c r="N29" s="0" t="s">
        <v>91</v>
      </c>
      <c r="O29" s="0" t="s">
        <v>249</v>
      </c>
    </row>
    <row r="30" customFormat="false" ht="16" hidden="false" customHeight="false" outlineLevel="0" collapsed="false">
      <c r="A30" s="0" t="n">
        <v>3</v>
      </c>
      <c r="B30" s="0" t="n">
        <v>0.45</v>
      </c>
      <c r="C30" s="0" t="n">
        <v>0.25</v>
      </c>
      <c r="D30" s="0" t="n">
        <f aca="false">0.006*50</f>
        <v>0.3</v>
      </c>
      <c r="E30" s="63" t="n">
        <f aca="false">AVERAGE(B30:D30)</f>
        <v>0.333333333333333</v>
      </c>
      <c r="F30" s="62" t="n">
        <f aca="false">STDEV(B30:D30)</f>
        <v>0.104083299973307</v>
      </c>
      <c r="G30" s="0" t="n">
        <v>3</v>
      </c>
      <c r="H30" s="0" t="n">
        <v>0</v>
      </c>
      <c r="I30" s="0" t="n">
        <v>0</v>
      </c>
      <c r="J30" s="0" t="n">
        <v>0</v>
      </c>
      <c r="K30" s="64" t="n">
        <v>0</v>
      </c>
      <c r="L30" s="64" t="n">
        <v>0</v>
      </c>
      <c r="M30" s="0" t="s">
        <v>251</v>
      </c>
      <c r="N30" s="0" t="s">
        <v>91</v>
      </c>
      <c r="O30" s="0" t="s">
        <v>249</v>
      </c>
    </row>
    <row r="31" customFormat="false" ht="16" hidden="false" customHeight="false" outlineLevel="0" collapsed="false">
      <c r="A31" s="0" t="n">
        <v>4</v>
      </c>
      <c r="B31" s="0" t="n">
        <v>0.5</v>
      </c>
      <c r="C31" s="0" t="n">
        <v>0.45</v>
      </c>
      <c r="D31" s="0" t="n">
        <f aca="false">0.011*50</f>
        <v>0.55</v>
      </c>
      <c r="E31" s="63" t="n">
        <f aca="false">AVERAGE(B31:D31)</f>
        <v>0.5</v>
      </c>
      <c r="F31" s="62" t="n">
        <f aca="false">STDEV(B31:D31)</f>
        <v>0.05</v>
      </c>
      <c r="G31" s="0" t="n">
        <v>4</v>
      </c>
      <c r="H31" s="0" t="n">
        <v>0</v>
      </c>
      <c r="I31" s="0" t="n">
        <v>0</v>
      </c>
      <c r="J31" s="0" t="n">
        <v>0</v>
      </c>
      <c r="K31" s="64" t="n">
        <v>0</v>
      </c>
      <c r="L31" s="64" t="n">
        <v>0</v>
      </c>
      <c r="M31" s="0" t="s">
        <v>251</v>
      </c>
      <c r="N31" s="0" t="s">
        <v>91</v>
      </c>
      <c r="O31" s="0" t="s">
        <v>249</v>
      </c>
    </row>
    <row r="32" customFormat="false" ht="16" hidden="false" customHeight="false" outlineLevel="0" collapsed="false">
      <c r="A32" s="0" t="n">
        <v>5</v>
      </c>
      <c r="B32" s="0" t="n">
        <v>0.7</v>
      </c>
      <c r="C32" s="0" t="n">
        <v>0.5</v>
      </c>
      <c r="D32" s="0" t="n">
        <f aca="false">0.015*50</f>
        <v>0.75</v>
      </c>
      <c r="E32" s="63" t="n">
        <f aca="false">AVERAGE(B32:D32)</f>
        <v>0.65</v>
      </c>
      <c r="F32" s="62" t="n">
        <f aca="false">STDEV(B32:D32)</f>
        <v>0.13228756555323</v>
      </c>
      <c r="G32" s="0" t="n">
        <v>5</v>
      </c>
      <c r="H32" s="0" t="n">
        <v>0</v>
      </c>
      <c r="I32" s="0" t="n">
        <v>0</v>
      </c>
      <c r="J32" s="0" t="n">
        <v>0</v>
      </c>
      <c r="K32" s="64" t="n">
        <v>0</v>
      </c>
      <c r="L32" s="64" t="n">
        <v>0</v>
      </c>
      <c r="M32" s="0" t="s">
        <v>251</v>
      </c>
      <c r="N32" s="0" t="s">
        <v>91</v>
      </c>
      <c r="O32" s="0" t="s">
        <v>249</v>
      </c>
    </row>
    <row r="33" customFormat="false" ht="16" hidden="false" customHeight="false" outlineLevel="0" collapsed="false">
      <c r="A33" s="0" t="n">
        <v>6</v>
      </c>
      <c r="B33" s="0" t="n">
        <v>1</v>
      </c>
      <c r="C33" s="0" t="n">
        <v>0.95</v>
      </c>
      <c r="D33" s="0" t="n">
        <f aca="false">0.017*50</f>
        <v>0.85</v>
      </c>
      <c r="E33" s="63" t="n">
        <f aca="false">AVERAGE(B33:D33)</f>
        <v>0.933333333333333</v>
      </c>
      <c r="F33" s="62" t="n">
        <f aca="false">STDEV(B33:D33)</f>
        <v>0.0763762615825972</v>
      </c>
      <c r="G33" s="0" t="n">
        <v>6</v>
      </c>
      <c r="H33" s="0" t="n">
        <v>0</v>
      </c>
      <c r="I33" s="0" t="n">
        <v>0</v>
      </c>
      <c r="J33" s="0" t="n">
        <v>0</v>
      </c>
      <c r="K33" s="64" t="n">
        <v>0</v>
      </c>
      <c r="L33" s="64" t="n">
        <v>0</v>
      </c>
      <c r="M33" s="0" t="s">
        <v>251</v>
      </c>
      <c r="N33" s="0" t="s">
        <v>91</v>
      </c>
      <c r="O33" s="0" t="s">
        <v>249</v>
      </c>
    </row>
    <row r="34" customFormat="false" ht="16" hidden="false" customHeight="false" outlineLevel="0" collapsed="false">
      <c r="A34" s="0" t="n">
        <v>7</v>
      </c>
      <c r="B34" s="0" t="n">
        <v>1.1</v>
      </c>
      <c r="C34" s="0" t="n">
        <v>0.95</v>
      </c>
      <c r="D34" s="0" t="n">
        <f aca="false">0.024*50</f>
        <v>1.2</v>
      </c>
      <c r="E34" s="63" t="n">
        <f aca="false">AVERAGE(B34:D34)</f>
        <v>1.08333333333333</v>
      </c>
      <c r="F34" s="62" t="n">
        <f aca="false">STDEV(B34:D34)</f>
        <v>0.125830573921179</v>
      </c>
      <c r="G34" s="0" t="n">
        <v>7</v>
      </c>
      <c r="H34" s="0" t="n">
        <v>0</v>
      </c>
      <c r="I34" s="0" t="n">
        <v>0</v>
      </c>
      <c r="J34" s="0" t="n">
        <v>0</v>
      </c>
      <c r="K34" s="64" t="n">
        <v>0</v>
      </c>
      <c r="L34" s="64" t="n">
        <v>0</v>
      </c>
      <c r="M34" s="0" t="s">
        <v>251</v>
      </c>
      <c r="N34" s="0" t="s">
        <v>91</v>
      </c>
      <c r="O34" s="0" t="s">
        <v>249</v>
      </c>
    </row>
    <row r="35" customFormat="false" ht="16" hidden="false" customHeight="false" outlineLevel="0" collapsed="false">
      <c r="A35" s="0" t="n">
        <v>8</v>
      </c>
      <c r="B35" s="0" t="n">
        <v>1.45</v>
      </c>
      <c r="C35" s="0" t="n">
        <f aca="false">0.029*50</f>
        <v>1.45</v>
      </c>
      <c r="D35" s="0" t="n">
        <f aca="false">0.027*50</f>
        <v>1.35</v>
      </c>
      <c r="E35" s="63" t="n">
        <f aca="false">AVERAGE(B35:D35)</f>
        <v>1.41666666666667</v>
      </c>
      <c r="F35" s="62" t="n">
        <f aca="false">STDEV(B35:D35)</f>
        <v>0.0577350269189626</v>
      </c>
      <c r="G35" s="0" t="n">
        <v>8</v>
      </c>
      <c r="H35" s="0" t="n">
        <v>0</v>
      </c>
      <c r="I35" s="0" t="n">
        <v>0</v>
      </c>
      <c r="J35" s="0" t="n">
        <v>0</v>
      </c>
      <c r="K35" s="64" t="n">
        <v>0</v>
      </c>
      <c r="L35" s="64" t="n">
        <v>0</v>
      </c>
      <c r="M35" s="0" t="s">
        <v>251</v>
      </c>
      <c r="N35" s="0" t="s">
        <v>91</v>
      </c>
      <c r="O35" s="0" t="s">
        <v>249</v>
      </c>
    </row>
    <row r="36" customFormat="false" ht="16" hidden="false" customHeight="false" outlineLevel="0" collapsed="false">
      <c r="A36" s="0" t="n">
        <v>24</v>
      </c>
      <c r="B36" s="0" t="n">
        <v>3.1</v>
      </c>
      <c r="C36" s="0" t="n">
        <f aca="false">0.048*50</f>
        <v>2.4</v>
      </c>
      <c r="D36" s="0" t="n">
        <f aca="false">0.054*50</f>
        <v>2.7</v>
      </c>
      <c r="E36" s="63" t="n">
        <f aca="false">AVERAGE(B36:D36)</f>
        <v>2.73333333333333</v>
      </c>
      <c r="F36" s="62" t="n">
        <f aca="false">STDEV(B36:D36)</f>
        <v>0.351188458428425</v>
      </c>
      <c r="G36" s="0" t="n">
        <v>24</v>
      </c>
      <c r="H36" s="65" t="n">
        <v>1043364</v>
      </c>
      <c r="I36" s="65" t="n">
        <v>284059</v>
      </c>
      <c r="J36" s="65" t="n">
        <v>542232</v>
      </c>
      <c r="K36" s="64" t="n">
        <v>623218.333333333</v>
      </c>
      <c r="L36" s="64" t="n">
        <v>386076.560278312</v>
      </c>
      <c r="M36" s="0" t="s">
        <v>251</v>
      </c>
      <c r="N36" s="0" t="s">
        <v>91</v>
      </c>
      <c r="O36" s="0" t="s">
        <v>249</v>
      </c>
    </row>
    <row r="37" customFormat="false" ht="16" hidden="false" customHeight="false" outlineLevel="0" collapsed="false">
      <c r="A37" s="0" t="n">
        <v>0</v>
      </c>
      <c r="B37" s="0" t="n">
        <v>0.1</v>
      </c>
      <c r="C37" s="0" t="n">
        <v>0.1</v>
      </c>
      <c r="D37" s="0" t="n">
        <v>0.1</v>
      </c>
      <c r="E37" s="63" t="n">
        <f aca="false">AVERAGE(B37:D37)</f>
        <v>0.1</v>
      </c>
      <c r="F37" s="62" t="n">
        <f aca="false">STDEV(B37:D37)</f>
        <v>1.69967494438815E-017</v>
      </c>
      <c r="G37" s="0" t="n">
        <v>0</v>
      </c>
      <c r="H37" s="0" t="n">
        <v>0</v>
      </c>
      <c r="I37" s="0" t="n">
        <v>0</v>
      </c>
      <c r="J37" s="0" t="n">
        <v>0</v>
      </c>
      <c r="K37" s="64" t="n">
        <v>0</v>
      </c>
      <c r="L37" s="64" t="n">
        <v>0</v>
      </c>
      <c r="M37" s="0" t="s">
        <v>251</v>
      </c>
      <c r="N37" s="0" t="s">
        <v>91</v>
      </c>
      <c r="O37" s="0" t="s">
        <v>250</v>
      </c>
    </row>
    <row r="38" customFormat="false" ht="16" hidden="false" customHeight="false" outlineLevel="0" collapsed="false">
      <c r="A38" s="0" t="n">
        <v>1</v>
      </c>
      <c r="B38" s="0" t="n">
        <v>0.1</v>
      </c>
      <c r="C38" s="0" t="n">
        <v>0.1</v>
      </c>
      <c r="D38" s="0" t="n">
        <v>0.1</v>
      </c>
      <c r="E38" s="63" t="n">
        <f aca="false">AVERAGE(B38:D38)</f>
        <v>0.1</v>
      </c>
      <c r="F38" s="62" t="n">
        <f aca="false">STDEV(B38:D38)</f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64" t="n">
        <v>0</v>
      </c>
      <c r="L38" s="64" t="n">
        <v>0</v>
      </c>
      <c r="M38" s="0" t="s">
        <v>251</v>
      </c>
      <c r="N38" s="0" t="s">
        <v>91</v>
      </c>
      <c r="O38" s="0" t="s">
        <v>250</v>
      </c>
    </row>
    <row r="39" customFormat="false" ht="16" hidden="false" customHeight="false" outlineLevel="0" collapsed="false">
      <c r="A39" s="0" t="n">
        <v>2</v>
      </c>
      <c r="B39" s="0" t="n">
        <v>0.1</v>
      </c>
      <c r="C39" s="0" t="n">
        <f aca="false">0.006*50</f>
        <v>0.3</v>
      </c>
      <c r="D39" s="0" t="n">
        <f aca="false">0.006*50</f>
        <v>0.3</v>
      </c>
      <c r="E39" s="63" t="n">
        <f aca="false">AVERAGE(B39:D39)</f>
        <v>0.233333333333333</v>
      </c>
      <c r="F39" s="62" t="n">
        <f aca="false">STDEV(B39:D39)</f>
        <v>0.115470053837925</v>
      </c>
      <c r="G39" s="0" t="n">
        <v>2</v>
      </c>
      <c r="H39" s="0" t="n">
        <v>0</v>
      </c>
      <c r="I39" s="0" t="n">
        <v>0</v>
      </c>
      <c r="J39" s="0" t="n">
        <v>0</v>
      </c>
      <c r="K39" s="64" t="n">
        <v>0</v>
      </c>
      <c r="L39" s="64" t="n">
        <v>0</v>
      </c>
      <c r="M39" s="0" t="s">
        <v>251</v>
      </c>
      <c r="N39" s="0" t="s">
        <v>91</v>
      </c>
      <c r="O39" s="0" t="s">
        <v>250</v>
      </c>
    </row>
    <row r="40" customFormat="false" ht="16" hidden="false" customHeight="false" outlineLevel="0" collapsed="false">
      <c r="A40" s="0" t="n">
        <v>3</v>
      </c>
      <c r="B40" s="0" t="n">
        <f aca="false">0.003*50</f>
        <v>0.15</v>
      </c>
      <c r="C40" s="0" t="n">
        <f aca="false">0.011*50</f>
        <v>0.55</v>
      </c>
      <c r="D40" s="0" t="n">
        <f aca="false">0.008*50</f>
        <v>0.4</v>
      </c>
      <c r="E40" s="63" t="n">
        <f aca="false">AVERAGE(B40:D40)</f>
        <v>0.366666666666667</v>
      </c>
      <c r="F40" s="62" t="n">
        <f aca="false">STDEV(B40:D40)</f>
        <v>0.202072594216369</v>
      </c>
      <c r="G40" s="0" t="n">
        <v>3</v>
      </c>
      <c r="H40" s="0" t="n">
        <v>0</v>
      </c>
      <c r="I40" s="0" t="n">
        <v>0</v>
      </c>
      <c r="J40" s="0" t="n">
        <v>0</v>
      </c>
      <c r="K40" s="64" t="n">
        <v>0</v>
      </c>
      <c r="L40" s="64" t="n">
        <v>0</v>
      </c>
      <c r="M40" s="0" t="s">
        <v>251</v>
      </c>
      <c r="N40" s="0" t="s">
        <v>91</v>
      </c>
      <c r="O40" s="0" t="s">
        <v>250</v>
      </c>
    </row>
    <row r="41" customFormat="false" ht="16" hidden="false" customHeight="false" outlineLevel="0" collapsed="false">
      <c r="A41" s="0" t="n">
        <v>4</v>
      </c>
      <c r="B41" s="0" t="n">
        <f aca="false">0.005*50</f>
        <v>0.25</v>
      </c>
      <c r="C41" s="0" t="n">
        <f aca="false">0.012*50</f>
        <v>0.6</v>
      </c>
      <c r="D41" s="0" t="n">
        <f aca="false">0.011*50</f>
        <v>0.55</v>
      </c>
      <c r="E41" s="63" t="n">
        <f aca="false">AVERAGE(B41:D41)</f>
        <v>0.466666666666667</v>
      </c>
      <c r="F41" s="62" t="n">
        <f aca="false">STDEV(B41:D41)</f>
        <v>0.189296944860009</v>
      </c>
      <c r="G41" s="0" t="n">
        <v>4</v>
      </c>
      <c r="H41" s="0" t="n">
        <v>0</v>
      </c>
      <c r="I41" s="0" t="n">
        <v>0</v>
      </c>
      <c r="J41" s="0" t="n">
        <v>0</v>
      </c>
      <c r="K41" s="64" t="n">
        <v>0</v>
      </c>
      <c r="L41" s="64" t="n">
        <v>0</v>
      </c>
      <c r="M41" s="0" t="s">
        <v>251</v>
      </c>
      <c r="N41" s="0" t="s">
        <v>91</v>
      </c>
      <c r="O41" s="0" t="s">
        <v>250</v>
      </c>
    </row>
    <row r="42" customFormat="false" ht="16" hidden="false" customHeight="false" outlineLevel="0" collapsed="false">
      <c r="A42" s="0" t="n">
        <v>5</v>
      </c>
      <c r="B42" s="0" t="n">
        <f aca="false">0.007*50</f>
        <v>0.35</v>
      </c>
      <c r="C42" s="0" t="n">
        <f aca="false">0.012*50</f>
        <v>0.6</v>
      </c>
      <c r="D42" s="0" t="n">
        <f aca="false">0.011*50</f>
        <v>0.55</v>
      </c>
      <c r="E42" s="63" t="n">
        <f aca="false">AVERAGE(B42:D42)</f>
        <v>0.5</v>
      </c>
      <c r="F42" s="62" t="n">
        <f aca="false">STDEV(B42:D42)</f>
        <v>0.13228756555323</v>
      </c>
      <c r="G42" s="0" t="n">
        <v>5</v>
      </c>
      <c r="H42" s="0" t="n">
        <v>0</v>
      </c>
      <c r="I42" s="0" t="n">
        <v>0</v>
      </c>
      <c r="J42" s="0" t="n">
        <v>0</v>
      </c>
      <c r="K42" s="64" t="n">
        <v>0</v>
      </c>
      <c r="L42" s="64" t="n">
        <v>0</v>
      </c>
      <c r="M42" s="0" t="s">
        <v>251</v>
      </c>
      <c r="N42" s="0" t="s">
        <v>91</v>
      </c>
      <c r="O42" s="0" t="s">
        <v>250</v>
      </c>
    </row>
    <row r="43" customFormat="false" ht="16" hidden="false" customHeight="false" outlineLevel="0" collapsed="false">
      <c r="A43" s="0" t="n">
        <v>6</v>
      </c>
      <c r="B43" s="0" t="n">
        <f aca="false">0.007*50</f>
        <v>0.35</v>
      </c>
      <c r="C43" s="0" t="n">
        <f aca="false">0.012*50</f>
        <v>0.6</v>
      </c>
      <c r="D43" s="0" t="n">
        <f aca="false">0.011*50</f>
        <v>0.55</v>
      </c>
      <c r="E43" s="63" t="n">
        <f aca="false">AVERAGE(B43:D43)</f>
        <v>0.5</v>
      </c>
      <c r="F43" s="62" t="n">
        <f aca="false">STDEV(B43:D43)</f>
        <v>0.13228756555323</v>
      </c>
      <c r="G43" s="0" t="n">
        <v>6</v>
      </c>
      <c r="H43" s="0" t="n">
        <v>0</v>
      </c>
      <c r="I43" s="0" t="n">
        <v>0</v>
      </c>
      <c r="J43" s="0" t="n">
        <v>0</v>
      </c>
      <c r="K43" s="64" t="n">
        <v>0</v>
      </c>
      <c r="L43" s="64" t="n">
        <v>0</v>
      </c>
      <c r="M43" s="0" t="s">
        <v>251</v>
      </c>
      <c r="N43" s="0" t="s">
        <v>91</v>
      </c>
      <c r="O43" s="0" t="s">
        <v>250</v>
      </c>
    </row>
    <row r="44" customFormat="false" ht="16" hidden="false" customHeight="false" outlineLevel="0" collapsed="false">
      <c r="A44" s="0" t="n">
        <v>7</v>
      </c>
      <c r="B44" s="0" t="n">
        <f aca="false">0.011*50</f>
        <v>0.55</v>
      </c>
      <c r="C44" s="0" t="n">
        <f aca="false">0.012*50</f>
        <v>0.6</v>
      </c>
      <c r="D44" s="0" t="n">
        <f aca="false">0.016*50</f>
        <v>0.8</v>
      </c>
      <c r="E44" s="63" t="n">
        <f aca="false">AVERAGE(B44:D44)</f>
        <v>0.65</v>
      </c>
      <c r="F44" s="62" t="n">
        <f aca="false">STDEV(B44:D44)</f>
        <v>0.13228756555323</v>
      </c>
      <c r="G44" s="0" t="n">
        <v>7</v>
      </c>
      <c r="H44" s="0" t="n">
        <v>0</v>
      </c>
      <c r="I44" s="0" t="n">
        <v>0</v>
      </c>
      <c r="J44" s="0" t="n">
        <v>0</v>
      </c>
      <c r="K44" s="64" t="n">
        <v>0</v>
      </c>
      <c r="L44" s="64" t="n">
        <v>0</v>
      </c>
      <c r="M44" s="0" t="s">
        <v>251</v>
      </c>
      <c r="N44" s="0" t="s">
        <v>91</v>
      </c>
      <c r="O44" s="0" t="s">
        <v>250</v>
      </c>
      <c r="S44" s="0" t="s">
        <v>252</v>
      </c>
      <c r="U44" s="0" t="s">
        <v>253</v>
      </c>
    </row>
    <row r="45" customFormat="false" ht="16" hidden="false" customHeight="false" outlineLevel="0" collapsed="false">
      <c r="A45" s="0" t="n">
        <v>8</v>
      </c>
      <c r="B45" s="0" t="n">
        <f aca="false">0.014*50</f>
        <v>0.7</v>
      </c>
      <c r="C45" s="0" t="n">
        <f aca="false">0.012*50</f>
        <v>0.6</v>
      </c>
      <c r="D45" s="0" t="n">
        <f aca="false">0.018*50</f>
        <v>0.9</v>
      </c>
      <c r="E45" s="63" t="n">
        <f aca="false">AVERAGE(B45:D45)</f>
        <v>0.733333333333333</v>
      </c>
      <c r="F45" s="62" t="n">
        <f aca="false">STDEV(B45:D45)</f>
        <v>0.152752523165195</v>
      </c>
      <c r="G45" s="0" t="n">
        <v>8</v>
      </c>
      <c r="H45" s="0" t="n">
        <v>0</v>
      </c>
      <c r="I45" s="0" t="n">
        <v>0</v>
      </c>
      <c r="J45" s="0" t="n">
        <v>0</v>
      </c>
      <c r="K45" s="64" t="n">
        <v>0</v>
      </c>
      <c r="L45" s="64" t="n">
        <v>0</v>
      </c>
      <c r="M45" s="0" t="s">
        <v>251</v>
      </c>
      <c r="N45" s="0" t="s">
        <v>91</v>
      </c>
      <c r="O45" s="0" t="s">
        <v>250</v>
      </c>
      <c r="R45" s="0" t="s">
        <v>248</v>
      </c>
      <c r="S45" s="0" t="n">
        <v>24</v>
      </c>
      <c r="U45" s="0" t="n">
        <f aca="false">_xlfn.T.TEST(H16:J16,H26:J26,1,3)</f>
        <v>0.130958350629583</v>
      </c>
    </row>
    <row r="46" customFormat="false" ht="16" hidden="false" customHeight="false" outlineLevel="0" collapsed="false">
      <c r="A46" s="0" t="n">
        <v>24</v>
      </c>
      <c r="B46" s="0" t="n">
        <f aca="false">0.09*50</f>
        <v>4.5</v>
      </c>
      <c r="C46" s="0" t="n">
        <f aca="false">0.04*50</f>
        <v>2</v>
      </c>
      <c r="D46" s="0" t="n">
        <f aca="false">0.054*50</f>
        <v>2.7</v>
      </c>
      <c r="E46" s="63" t="n">
        <f aca="false">AVERAGE(B46:D46)</f>
        <v>3.06666666666667</v>
      </c>
      <c r="F46" s="62" t="n">
        <f aca="false">STDEV(B46:D46)</f>
        <v>1.28970280814354</v>
      </c>
      <c r="G46" s="0" t="n">
        <v>24</v>
      </c>
      <c r="H46" s="65" t="n">
        <v>181521</v>
      </c>
      <c r="I46" s="65" t="n">
        <v>136629</v>
      </c>
      <c r="J46" s="0" t="n">
        <v>0</v>
      </c>
      <c r="K46" s="64" t="n">
        <f aca="false">AVERAGE(H46:J46)</f>
        <v>106050</v>
      </c>
      <c r="L46" s="64" t="n">
        <f aca="false">STDEV(H46:J46)</f>
        <v>94545.0939552127</v>
      </c>
      <c r="M46" s="0" t="s">
        <v>251</v>
      </c>
      <c r="N46" s="0" t="s">
        <v>91</v>
      </c>
      <c r="O46" s="0" t="s">
        <v>250</v>
      </c>
      <c r="R46" s="0" t="s">
        <v>251</v>
      </c>
      <c r="S46" s="0" t="n">
        <v>24</v>
      </c>
      <c r="U46" s="0" t="n">
        <f aca="false">_xlfn.T.TEST(H46:J46,H36:J36,1,3)</f>
        <v>0.0696594531010879</v>
      </c>
    </row>
    <row r="47" customFormat="false" ht="16" hidden="false" customHeight="false" outlineLevel="0" collapsed="false">
      <c r="A47" s="0" t="n">
        <v>0</v>
      </c>
      <c r="B47" s="0" t="n">
        <v>0.1</v>
      </c>
      <c r="C47" s="0" t="n">
        <v>0.1</v>
      </c>
      <c r="D47" s="0" t="n">
        <v>0.1</v>
      </c>
      <c r="E47" s="63" t="n">
        <f aca="false">AVERAGE(B47:D47)</f>
        <v>0.1</v>
      </c>
      <c r="F47" s="62" t="n">
        <f aca="false">STDEV(B47:D47)</f>
        <v>1.69967494438815E-017</v>
      </c>
      <c r="G47" s="0" t="n">
        <v>0</v>
      </c>
      <c r="H47" s="66" t="n">
        <v>0</v>
      </c>
      <c r="I47" s="67" t="n">
        <v>0</v>
      </c>
      <c r="J47" s="68" t="n">
        <v>0</v>
      </c>
      <c r="K47" s="64" t="n">
        <f aca="false">AVERAGE(H47:J47)</f>
        <v>0</v>
      </c>
      <c r="L47" s="64" t="n">
        <f aca="false">STDEV(H47:J47)</f>
        <v>0</v>
      </c>
      <c r="M47" s="0" t="s">
        <v>154</v>
      </c>
      <c r="N47" s="0" t="s">
        <v>91</v>
      </c>
      <c r="O47" s="0" t="s">
        <v>249</v>
      </c>
      <c r="R47" s="0" t="s">
        <v>154</v>
      </c>
      <c r="S47" s="0" t="n">
        <v>24</v>
      </c>
      <c r="U47" s="0" t="n">
        <f aca="false">_xlfn.T.TEST(H56:J56,H66:J66,1,3)</f>
        <v>0.0328798333709782</v>
      </c>
    </row>
    <row r="48" customFormat="false" ht="16" hidden="false" customHeight="false" outlineLevel="0" collapsed="false">
      <c r="A48" s="0" t="n">
        <v>1</v>
      </c>
      <c r="B48" s="0" t="n">
        <v>0.2</v>
      </c>
      <c r="C48" s="0" t="n">
        <v>0.1</v>
      </c>
      <c r="D48" s="0" t="n">
        <f aca="false">0.003*50</f>
        <v>0.15</v>
      </c>
      <c r="E48" s="63" t="n">
        <f aca="false">AVERAGE(B48:D48)</f>
        <v>0.15</v>
      </c>
      <c r="F48" s="62" t="n">
        <f aca="false">STDEV(B48:D48)</f>
        <v>0.05</v>
      </c>
      <c r="G48" s="0" t="n">
        <v>1</v>
      </c>
      <c r="H48" s="66" t="n">
        <v>0</v>
      </c>
      <c r="I48" s="67" t="n">
        <v>0</v>
      </c>
      <c r="J48" s="68" t="n">
        <v>0</v>
      </c>
      <c r="K48" s="64" t="n">
        <f aca="false">AVERAGE(H48:J48)</f>
        <v>0</v>
      </c>
      <c r="L48" s="64" t="n">
        <f aca="false">STDEV(H48:J48)</f>
        <v>0</v>
      </c>
      <c r="M48" s="0" t="s">
        <v>154</v>
      </c>
      <c r="N48" s="0" t="s">
        <v>91</v>
      </c>
      <c r="O48" s="0" t="s">
        <v>249</v>
      </c>
      <c r="R48" s="0" t="s">
        <v>193</v>
      </c>
      <c r="S48" s="0" t="s">
        <v>254</v>
      </c>
      <c r="U48" s="0" t="n">
        <f aca="false">_xlfn.T.TEST(K67:K76,K77:K86,1,3)</f>
        <v>0.002536213781219</v>
      </c>
    </row>
    <row r="49" customFormat="false" ht="16" hidden="false" customHeight="false" outlineLevel="0" collapsed="false">
      <c r="A49" s="0" t="n">
        <v>2</v>
      </c>
      <c r="B49" s="0" t="n">
        <v>0.45</v>
      </c>
      <c r="C49" s="0" t="n">
        <v>0.1</v>
      </c>
      <c r="D49" s="0" t="n">
        <f aca="false">0.006*50</f>
        <v>0.3</v>
      </c>
      <c r="E49" s="63" t="n">
        <f aca="false">AVERAGE(B49:D49)</f>
        <v>0.283333333333333</v>
      </c>
      <c r="F49" s="62" t="n">
        <f aca="false">STDEV(B49:D49)</f>
        <v>0.175594229214212</v>
      </c>
      <c r="G49" s="0" t="n">
        <v>2</v>
      </c>
      <c r="H49" s="66" t="n">
        <v>0</v>
      </c>
      <c r="I49" s="67" t="n">
        <v>0</v>
      </c>
      <c r="J49" s="68" t="n">
        <v>0</v>
      </c>
      <c r="K49" s="64" t="n">
        <f aca="false">AVERAGE(H49:J49)</f>
        <v>0</v>
      </c>
      <c r="L49" s="64" t="n">
        <f aca="false">STDEV(H49:J49)</f>
        <v>0</v>
      </c>
      <c r="M49" s="0" t="s">
        <v>154</v>
      </c>
      <c r="N49" s="0" t="s">
        <v>91</v>
      </c>
      <c r="O49" s="0" t="s">
        <v>249</v>
      </c>
      <c r="R49" s="0" t="s">
        <v>255</v>
      </c>
      <c r="S49" s="0" t="s">
        <v>254</v>
      </c>
      <c r="U49" s="0" t="n">
        <f aca="false">_xlfn.T.TEST(K87:K96,K97:K106,1,3)</f>
        <v>0.00690006577172328</v>
      </c>
    </row>
    <row r="50" customFormat="false" ht="16" hidden="false" customHeight="false" outlineLevel="0" collapsed="false">
      <c r="A50" s="0" t="n">
        <v>3</v>
      </c>
      <c r="B50" s="0" t="n">
        <v>0.45</v>
      </c>
      <c r="C50" s="0" t="n">
        <v>0.25</v>
      </c>
      <c r="D50" s="0" t="n">
        <f aca="false">0.006*50</f>
        <v>0.3</v>
      </c>
      <c r="E50" s="63" t="n">
        <f aca="false">AVERAGE(B50:D50)</f>
        <v>0.333333333333333</v>
      </c>
      <c r="F50" s="62" t="n">
        <f aca="false">STDEV(B50:D50)</f>
        <v>0.104083299973307</v>
      </c>
      <c r="G50" s="0" t="n">
        <v>3</v>
      </c>
      <c r="H50" s="66" t="n">
        <v>0</v>
      </c>
      <c r="I50" s="67" t="n">
        <v>0</v>
      </c>
      <c r="J50" s="68" t="n">
        <v>0</v>
      </c>
      <c r="K50" s="64" t="n">
        <f aca="false">AVERAGE(H50:J50)</f>
        <v>0</v>
      </c>
      <c r="L50" s="64" t="n">
        <f aca="false">STDEV(H50:J50)</f>
        <v>0</v>
      </c>
      <c r="M50" s="0" t="s">
        <v>154</v>
      </c>
      <c r="N50" s="0" t="s">
        <v>91</v>
      </c>
      <c r="O50" s="0" t="s">
        <v>249</v>
      </c>
    </row>
    <row r="51" customFormat="false" ht="16" hidden="false" customHeight="false" outlineLevel="0" collapsed="false">
      <c r="A51" s="0" t="n">
        <v>4</v>
      </c>
      <c r="B51" s="0" t="n">
        <v>0.5</v>
      </c>
      <c r="C51" s="0" t="n">
        <v>0.45</v>
      </c>
      <c r="D51" s="0" t="n">
        <f aca="false">0.011*50</f>
        <v>0.55</v>
      </c>
      <c r="E51" s="63" t="n">
        <f aca="false">AVERAGE(B51:D51)</f>
        <v>0.5</v>
      </c>
      <c r="F51" s="62" t="n">
        <f aca="false">STDEV(B51:D51)</f>
        <v>0.05</v>
      </c>
      <c r="G51" s="0" t="n">
        <v>4</v>
      </c>
      <c r="H51" s="66" t="n">
        <v>0</v>
      </c>
      <c r="I51" s="67" t="n">
        <v>0</v>
      </c>
      <c r="J51" s="68" t="n">
        <v>0</v>
      </c>
      <c r="K51" s="64" t="n">
        <f aca="false">AVERAGE(H51:J51)</f>
        <v>0</v>
      </c>
      <c r="L51" s="64" t="n">
        <f aca="false">STDEV(H51:J51)</f>
        <v>0</v>
      </c>
      <c r="M51" s="0" t="s">
        <v>154</v>
      </c>
      <c r="N51" s="0" t="s">
        <v>91</v>
      </c>
      <c r="O51" s="0" t="s">
        <v>249</v>
      </c>
      <c r="R51" s="0" t="s">
        <v>135</v>
      </c>
      <c r="U51" s="0" t="n">
        <f aca="false">_xlfn.T.TEST(K107:K116,K117:K126,1,3)</f>
        <v>0.215771091716488</v>
      </c>
    </row>
    <row r="52" customFormat="false" ht="16" hidden="false" customHeight="false" outlineLevel="0" collapsed="false">
      <c r="A52" s="0" t="n">
        <v>5</v>
      </c>
      <c r="B52" s="0" t="n">
        <v>0.7</v>
      </c>
      <c r="C52" s="0" t="n">
        <v>0.5</v>
      </c>
      <c r="D52" s="0" t="n">
        <f aca="false">0.015*50</f>
        <v>0.75</v>
      </c>
      <c r="E52" s="63" t="n">
        <f aca="false">AVERAGE(B52:D52)</f>
        <v>0.65</v>
      </c>
      <c r="F52" s="62" t="n">
        <f aca="false">STDEV(B52:D52)</f>
        <v>0.13228756555323</v>
      </c>
      <c r="G52" s="0" t="n">
        <v>5</v>
      </c>
      <c r="H52" s="66" t="n">
        <v>0</v>
      </c>
      <c r="I52" s="67" t="n">
        <v>0</v>
      </c>
      <c r="J52" s="68" t="n">
        <v>0</v>
      </c>
      <c r="K52" s="64" t="n">
        <f aca="false">AVERAGE(H52:J52)</f>
        <v>0</v>
      </c>
      <c r="L52" s="64" t="n">
        <f aca="false">STDEV(H52:J52)</f>
        <v>0</v>
      </c>
      <c r="M52" s="0" t="s">
        <v>154</v>
      </c>
      <c r="N52" s="0" t="s">
        <v>91</v>
      </c>
      <c r="O52" s="0" t="s">
        <v>249</v>
      </c>
    </row>
    <row r="53" customFormat="false" ht="16" hidden="false" customHeight="false" outlineLevel="0" collapsed="false">
      <c r="A53" s="0" t="n">
        <v>6</v>
      </c>
      <c r="B53" s="0" t="n">
        <v>1</v>
      </c>
      <c r="C53" s="0" t="n">
        <v>0.95</v>
      </c>
      <c r="D53" s="0" t="n">
        <f aca="false">0.017*50</f>
        <v>0.85</v>
      </c>
      <c r="E53" s="63" t="n">
        <f aca="false">AVERAGE(B53:D53)</f>
        <v>0.933333333333333</v>
      </c>
      <c r="F53" s="62" t="n">
        <f aca="false">STDEV(B53:D53)</f>
        <v>0.0763762615825972</v>
      </c>
      <c r="G53" s="0" t="n">
        <v>6</v>
      </c>
      <c r="H53" s="66" t="n">
        <v>0</v>
      </c>
      <c r="I53" s="67" t="n">
        <v>0</v>
      </c>
      <c r="J53" s="68" t="n">
        <v>0</v>
      </c>
      <c r="K53" s="64" t="n">
        <f aca="false">AVERAGE(H53:J53)</f>
        <v>0</v>
      </c>
      <c r="L53" s="64" t="n">
        <f aca="false">STDEV(H53:J53)</f>
        <v>0</v>
      </c>
      <c r="M53" s="0" t="s">
        <v>154</v>
      </c>
      <c r="N53" s="0" t="s">
        <v>91</v>
      </c>
      <c r="O53" s="0" t="s">
        <v>249</v>
      </c>
    </row>
    <row r="54" customFormat="false" ht="16" hidden="false" customHeight="false" outlineLevel="0" collapsed="false">
      <c r="A54" s="0" t="n">
        <v>7</v>
      </c>
      <c r="B54" s="0" t="n">
        <v>1.1</v>
      </c>
      <c r="C54" s="0" t="n">
        <v>0.95</v>
      </c>
      <c r="D54" s="0" t="n">
        <f aca="false">0.024*50</f>
        <v>1.2</v>
      </c>
      <c r="E54" s="63" t="n">
        <f aca="false">AVERAGE(B54:D54)</f>
        <v>1.08333333333333</v>
      </c>
      <c r="F54" s="62" t="n">
        <f aca="false">STDEV(B54:D54)</f>
        <v>0.125830573921179</v>
      </c>
      <c r="G54" s="0" t="n">
        <v>7</v>
      </c>
      <c r="H54" s="66" t="n">
        <v>0</v>
      </c>
      <c r="I54" s="67" t="n">
        <v>0</v>
      </c>
      <c r="J54" s="68" t="n">
        <v>0</v>
      </c>
      <c r="K54" s="64" t="n">
        <f aca="false">AVERAGE(H54:J54)</f>
        <v>0</v>
      </c>
      <c r="L54" s="64" t="n">
        <f aca="false">STDEV(H54:J54)</f>
        <v>0</v>
      </c>
      <c r="M54" s="0" t="s">
        <v>154</v>
      </c>
      <c r="N54" s="0" t="s">
        <v>91</v>
      </c>
      <c r="O54" s="0" t="s">
        <v>249</v>
      </c>
    </row>
    <row r="55" customFormat="false" ht="16" hidden="false" customHeight="false" outlineLevel="0" collapsed="false">
      <c r="A55" s="0" t="n">
        <v>8</v>
      </c>
      <c r="B55" s="0" t="n">
        <v>1.45</v>
      </c>
      <c r="C55" s="0" t="n">
        <f aca="false">0.029*50</f>
        <v>1.45</v>
      </c>
      <c r="D55" s="0" t="n">
        <f aca="false">0.027*50</f>
        <v>1.35</v>
      </c>
      <c r="E55" s="63" t="n">
        <f aca="false">AVERAGE(B55:D55)</f>
        <v>1.41666666666667</v>
      </c>
      <c r="F55" s="62" t="n">
        <f aca="false">STDEV(B55:D55)</f>
        <v>0.0577350269189626</v>
      </c>
      <c r="G55" s="0" t="n">
        <v>8</v>
      </c>
      <c r="H55" s="66" t="n">
        <v>0</v>
      </c>
      <c r="I55" s="67" t="n">
        <v>0</v>
      </c>
      <c r="J55" s="68" t="n">
        <v>0</v>
      </c>
      <c r="K55" s="64" t="n">
        <f aca="false">AVERAGE(H55:J55)</f>
        <v>0</v>
      </c>
      <c r="L55" s="64" t="n">
        <f aca="false">STDEV(H55:J55)</f>
        <v>0</v>
      </c>
      <c r="M55" s="0" t="s">
        <v>154</v>
      </c>
      <c r="N55" s="0" t="s">
        <v>91</v>
      </c>
      <c r="O55" s="0" t="s">
        <v>249</v>
      </c>
    </row>
    <row r="56" customFormat="false" ht="16" hidden="false" customHeight="false" outlineLevel="0" collapsed="false">
      <c r="A56" s="0" t="n">
        <v>24</v>
      </c>
      <c r="B56" s="0" t="n">
        <v>3.1</v>
      </c>
      <c r="C56" s="0" t="n">
        <f aca="false">0.048*50</f>
        <v>2.4</v>
      </c>
      <c r="D56" s="0" t="n">
        <f aca="false">0.054*50</f>
        <v>2.7</v>
      </c>
      <c r="E56" s="63" t="n">
        <f aca="false">AVERAGE(B56:D56)</f>
        <v>2.73333333333333</v>
      </c>
      <c r="F56" s="62" t="n">
        <f aca="false">STDEV(B56:D56)</f>
        <v>0.351188458428425</v>
      </c>
      <c r="G56" s="0" t="n">
        <v>24</v>
      </c>
      <c r="H56" s="65" t="n">
        <v>432816</v>
      </c>
      <c r="I56" s="65" t="n">
        <v>158238</v>
      </c>
      <c r="J56" s="65" t="n">
        <v>440318</v>
      </c>
      <c r="K56" s="64" t="n">
        <f aca="false">AVERAGE(H56:J56)</f>
        <v>343790.666666667</v>
      </c>
      <c r="L56" s="64" t="n">
        <f aca="false">STDEV(H56:J56)</f>
        <v>160737.096158085</v>
      </c>
      <c r="M56" s="0" t="s">
        <v>154</v>
      </c>
      <c r="N56" s="0" t="s">
        <v>91</v>
      </c>
      <c r="O56" s="0" t="s">
        <v>249</v>
      </c>
    </row>
    <row r="57" customFormat="false" ht="16" hidden="false" customHeight="false" outlineLevel="0" collapsed="false">
      <c r="A57" s="0" t="n">
        <v>0</v>
      </c>
      <c r="B57" s="0" t="n">
        <v>0.1</v>
      </c>
      <c r="C57" s="0" t="n">
        <v>0.1</v>
      </c>
      <c r="D57" s="0" t="n">
        <v>0.1</v>
      </c>
      <c r="E57" s="63" t="n">
        <f aca="false">AVERAGE(B57:D57)</f>
        <v>0.1</v>
      </c>
      <c r="F57" s="62" t="n">
        <f aca="false">STDEV(B57:D57)</f>
        <v>1.69967494438815E-017</v>
      </c>
      <c r="G57" s="0" t="n">
        <v>0</v>
      </c>
      <c r="H57" s="66" t="n">
        <v>0</v>
      </c>
      <c r="I57" s="67" t="n">
        <v>0</v>
      </c>
      <c r="J57" s="68" t="n">
        <v>0</v>
      </c>
      <c r="K57" s="64" t="n">
        <f aca="false">AVERAGE(H57:J57)</f>
        <v>0</v>
      </c>
      <c r="L57" s="64" t="n">
        <f aca="false">STDEV(H57:J57)</f>
        <v>0</v>
      </c>
      <c r="M57" s="0" t="s">
        <v>154</v>
      </c>
      <c r="N57" s="0" t="s">
        <v>91</v>
      </c>
      <c r="O57" s="0" t="s">
        <v>250</v>
      </c>
    </row>
    <row r="58" customFormat="false" ht="16" hidden="false" customHeight="false" outlineLevel="0" collapsed="false">
      <c r="A58" s="0" t="n">
        <v>1</v>
      </c>
      <c r="B58" s="0" t="n">
        <v>0.1</v>
      </c>
      <c r="C58" s="0" t="n">
        <v>0.1</v>
      </c>
      <c r="D58" s="0" t="n">
        <v>0.1</v>
      </c>
      <c r="E58" s="63" t="n">
        <f aca="false">AVERAGE(B58:D58)</f>
        <v>0.1</v>
      </c>
      <c r="F58" s="62" t="n">
        <f aca="false">STDEV(B58:D58)</f>
        <v>0</v>
      </c>
      <c r="G58" s="0" t="n">
        <v>1</v>
      </c>
      <c r="H58" s="66" t="n">
        <v>0</v>
      </c>
      <c r="I58" s="67" t="n">
        <v>0</v>
      </c>
      <c r="J58" s="68" t="n">
        <v>0</v>
      </c>
      <c r="K58" s="64" t="n">
        <f aca="false">AVERAGE(H58:J58)</f>
        <v>0</v>
      </c>
      <c r="L58" s="64" t="n">
        <f aca="false">STDEV(H58:J58)</f>
        <v>0</v>
      </c>
      <c r="M58" s="0" t="s">
        <v>154</v>
      </c>
      <c r="N58" s="0" t="s">
        <v>91</v>
      </c>
      <c r="O58" s="0" t="s">
        <v>250</v>
      </c>
    </row>
    <row r="59" customFormat="false" ht="16" hidden="false" customHeight="false" outlineLevel="0" collapsed="false">
      <c r="A59" s="0" t="n">
        <v>2</v>
      </c>
      <c r="B59" s="0" t="n">
        <v>0.1</v>
      </c>
      <c r="C59" s="0" t="n">
        <f aca="false">0.006*50</f>
        <v>0.3</v>
      </c>
      <c r="D59" s="0" t="n">
        <f aca="false">0.006*50</f>
        <v>0.3</v>
      </c>
      <c r="E59" s="63" t="n">
        <f aca="false">AVERAGE(B59:D59)</f>
        <v>0.233333333333333</v>
      </c>
      <c r="F59" s="62" t="n">
        <f aca="false">STDEV(B59:D59)</f>
        <v>0.115470053837925</v>
      </c>
      <c r="G59" s="0" t="n">
        <v>2</v>
      </c>
      <c r="H59" s="66" t="n">
        <v>0</v>
      </c>
      <c r="I59" s="67" t="n">
        <v>0</v>
      </c>
      <c r="J59" s="68" t="n">
        <v>0</v>
      </c>
      <c r="K59" s="64" t="n">
        <f aca="false">AVERAGE(H59:J59)</f>
        <v>0</v>
      </c>
      <c r="L59" s="64" t="n">
        <f aca="false">STDEV(H59:J59)</f>
        <v>0</v>
      </c>
      <c r="M59" s="0" t="s">
        <v>154</v>
      </c>
      <c r="N59" s="0" t="s">
        <v>91</v>
      </c>
      <c r="O59" s="0" t="s">
        <v>250</v>
      </c>
    </row>
    <row r="60" customFormat="false" ht="16" hidden="false" customHeight="false" outlineLevel="0" collapsed="false">
      <c r="A60" s="0" t="n">
        <v>3</v>
      </c>
      <c r="B60" s="0" t="n">
        <f aca="false">0.003*50</f>
        <v>0.15</v>
      </c>
      <c r="C60" s="0" t="n">
        <f aca="false">0.011*50</f>
        <v>0.55</v>
      </c>
      <c r="D60" s="0" t="n">
        <f aca="false">0.008*50</f>
        <v>0.4</v>
      </c>
      <c r="E60" s="63" t="n">
        <f aca="false">AVERAGE(B60:D60)</f>
        <v>0.366666666666667</v>
      </c>
      <c r="F60" s="62" t="n">
        <f aca="false">STDEV(B60:D60)</f>
        <v>0.202072594216369</v>
      </c>
      <c r="G60" s="0" t="n">
        <v>3</v>
      </c>
      <c r="H60" s="66" t="n">
        <v>0</v>
      </c>
      <c r="I60" s="67" t="n">
        <v>0</v>
      </c>
      <c r="J60" s="68" t="n">
        <v>0</v>
      </c>
      <c r="K60" s="64" t="n">
        <f aca="false">AVERAGE(H60:J60)</f>
        <v>0</v>
      </c>
      <c r="L60" s="64" t="n">
        <f aca="false">STDEV(H60:J60)</f>
        <v>0</v>
      </c>
      <c r="M60" s="0" t="s">
        <v>154</v>
      </c>
      <c r="N60" s="0" t="s">
        <v>91</v>
      </c>
      <c r="O60" s="0" t="s">
        <v>250</v>
      </c>
    </row>
    <row r="61" customFormat="false" ht="16" hidden="false" customHeight="false" outlineLevel="0" collapsed="false">
      <c r="A61" s="0" t="n">
        <v>4</v>
      </c>
      <c r="B61" s="0" t="n">
        <f aca="false">0.005*50</f>
        <v>0.25</v>
      </c>
      <c r="C61" s="0" t="n">
        <f aca="false">0.012*50</f>
        <v>0.6</v>
      </c>
      <c r="D61" s="0" t="n">
        <f aca="false">0.011*50</f>
        <v>0.55</v>
      </c>
      <c r="E61" s="63" t="n">
        <f aca="false">AVERAGE(B61:D61)</f>
        <v>0.466666666666667</v>
      </c>
      <c r="F61" s="62" t="n">
        <f aca="false">STDEV(B61:D61)</f>
        <v>0.189296944860009</v>
      </c>
      <c r="G61" s="0" t="n">
        <v>4</v>
      </c>
      <c r="H61" s="66" t="n">
        <v>0</v>
      </c>
      <c r="I61" s="67" t="n">
        <v>0</v>
      </c>
      <c r="J61" s="68" t="n">
        <v>0</v>
      </c>
      <c r="K61" s="64" t="n">
        <f aca="false">AVERAGE(H61:J61)</f>
        <v>0</v>
      </c>
      <c r="L61" s="64" t="n">
        <f aca="false">STDEV(H61:J61)</f>
        <v>0</v>
      </c>
      <c r="M61" s="0" t="s">
        <v>154</v>
      </c>
      <c r="N61" s="0" t="s">
        <v>91</v>
      </c>
      <c r="O61" s="0" t="s">
        <v>250</v>
      </c>
    </row>
    <row r="62" customFormat="false" ht="16" hidden="false" customHeight="false" outlineLevel="0" collapsed="false">
      <c r="A62" s="0" t="n">
        <v>5</v>
      </c>
      <c r="B62" s="0" t="n">
        <f aca="false">0.007*50</f>
        <v>0.35</v>
      </c>
      <c r="C62" s="0" t="n">
        <f aca="false">0.012*50</f>
        <v>0.6</v>
      </c>
      <c r="D62" s="0" t="n">
        <f aca="false">0.011*50</f>
        <v>0.55</v>
      </c>
      <c r="E62" s="63" t="n">
        <f aca="false">AVERAGE(B62:D62)</f>
        <v>0.5</v>
      </c>
      <c r="F62" s="62" t="n">
        <f aca="false">STDEV(B62:D62)</f>
        <v>0.13228756555323</v>
      </c>
      <c r="G62" s="0" t="n">
        <v>5</v>
      </c>
      <c r="H62" s="66" t="n">
        <v>0</v>
      </c>
      <c r="I62" s="67" t="n">
        <v>0</v>
      </c>
      <c r="J62" s="68" t="n">
        <v>0</v>
      </c>
      <c r="K62" s="64" t="n">
        <f aca="false">AVERAGE(H62:J62)</f>
        <v>0</v>
      </c>
      <c r="L62" s="64" t="n">
        <f aca="false">STDEV(H62:J62)</f>
        <v>0</v>
      </c>
      <c r="M62" s="0" t="s">
        <v>154</v>
      </c>
      <c r="N62" s="0" t="s">
        <v>91</v>
      </c>
      <c r="O62" s="0" t="s">
        <v>250</v>
      </c>
    </row>
    <row r="63" customFormat="false" ht="16" hidden="false" customHeight="false" outlineLevel="0" collapsed="false">
      <c r="A63" s="0" t="n">
        <v>6</v>
      </c>
      <c r="B63" s="0" t="n">
        <f aca="false">0.007*50</f>
        <v>0.35</v>
      </c>
      <c r="C63" s="0" t="n">
        <f aca="false">0.012*50</f>
        <v>0.6</v>
      </c>
      <c r="D63" s="0" t="n">
        <f aca="false">0.011*50</f>
        <v>0.55</v>
      </c>
      <c r="E63" s="63" t="n">
        <f aca="false">AVERAGE(B63:D63)</f>
        <v>0.5</v>
      </c>
      <c r="F63" s="62" t="n">
        <f aca="false">STDEV(B63:D63)</f>
        <v>0.13228756555323</v>
      </c>
      <c r="G63" s="0" t="n">
        <v>6</v>
      </c>
      <c r="H63" s="66" t="n">
        <v>0</v>
      </c>
      <c r="I63" s="67" t="n">
        <v>0</v>
      </c>
      <c r="J63" s="68" t="n">
        <v>0</v>
      </c>
      <c r="K63" s="64" t="n">
        <f aca="false">AVERAGE(H63:J63)</f>
        <v>0</v>
      </c>
      <c r="L63" s="64" t="n">
        <f aca="false">STDEV(H63:J63)</f>
        <v>0</v>
      </c>
      <c r="M63" s="0" t="s">
        <v>154</v>
      </c>
      <c r="N63" s="0" t="s">
        <v>91</v>
      </c>
      <c r="O63" s="0" t="s">
        <v>250</v>
      </c>
    </row>
    <row r="64" customFormat="false" ht="16" hidden="false" customHeight="false" outlineLevel="0" collapsed="false">
      <c r="A64" s="0" t="n">
        <v>7</v>
      </c>
      <c r="B64" s="0" t="n">
        <f aca="false">0.011*50</f>
        <v>0.55</v>
      </c>
      <c r="C64" s="0" t="n">
        <f aca="false">0.012*50</f>
        <v>0.6</v>
      </c>
      <c r="D64" s="0" t="n">
        <f aca="false">0.016*50</f>
        <v>0.8</v>
      </c>
      <c r="E64" s="63" t="n">
        <f aca="false">AVERAGE(B64:D64)</f>
        <v>0.65</v>
      </c>
      <c r="F64" s="62" t="n">
        <f aca="false">STDEV(B64:D64)</f>
        <v>0.13228756555323</v>
      </c>
      <c r="G64" s="0" t="n">
        <v>7</v>
      </c>
      <c r="H64" s="66" t="n">
        <v>0</v>
      </c>
      <c r="I64" s="67" t="n">
        <v>0</v>
      </c>
      <c r="J64" s="68" t="n">
        <v>0</v>
      </c>
      <c r="K64" s="64" t="n">
        <f aca="false">AVERAGE(H64:J64)</f>
        <v>0</v>
      </c>
      <c r="L64" s="64" t="n">
        <f aca="false">STDEV(H64:J64)</f>
        <v>0</v>
      </c>
      <c r="M64" s="0" t="s">
        <v>154</v>
      </c>
      <c r="N64" s="0" t="s">
        <v>91</v>
      </c>
      <c r="O64" s="0" t="s">
        <v>250</v>
      </c>
    </row>
    <row r="65" customFormat="false" ht="16" hidden="false" customHeight="false" outlineLevel="0" collapsed="false">
      <c r="A65" s="0" t="n">
        <v>8</v>
      </c>
      <c r="B65" s="0" t="n">
        <f aca="false">0.014*50</f>
        <v>0.7</v>
      </c>
      <c r="C65" s="0" t="n">
        <f aca="false">0.012*50</f>
        <v>0.6</v>
      </c>
      <c r="D65" s="0" t="n">
        <f aca="false">0.018*50</f>
        <v>0.9</v>
      </c>
      <c r="E65" s="63" t="n">
        <f aca="false">AVERAGE(B65:D65)</f>
        <v>0.733333333333333</v>
      </c>
      <c r="F65" s="62" t="n">
        <f aca="false">STDEV(B65:D65)</f>
        <v>0.152752523165195</v>
      </c>
      <c r="G65" s="0" t="n">
        <v>8</v>
      </c>
      <c r="H65" s="66" t="n">
        <v>0</v>
      </c>
      <c r="I65" s="67" t="n">
        <v>0</v>
      </c>
      <c r="J65" s="68" t="n">
        <v>0</v>
      </c>
      <c r="K65" s="64" t="n">
        <f aca="false">AVERAGE(H65:J65)</f>
        <v>0</v>
      </c>
      <c r="L65" s="64" t="n">
        <f aca="false">STDEV(H65:J65)</f>
        <v>0</v>
      </c>
      <c r="M65" s="0" t="s">
        <v>154</v>
      </c>
      <c r="N65" s="0" t="s">
        <v>91</v>
      </c>
      <c r="O65" s="0" t="s">
        <v>250</v>
      </c>
    </row>
    <row r="66" customFormat="false" ht="16" hidden="false" customHeight="false" outlineLevel="0" collapsed="false">
      <c r="A66" s="0" t="n">
        <v>24</v>
      </c>
      <c r="B66" s="0" t="n">
        <f aca="false">0.09*50</f>
        <v>4.5</v>
      </c>
      <c r="C66" s="0" t="n">
        <f aca="false">0.04*50</f>
        <v>2</v>
      </c>
      <c r="D66" s="0" t="n">
        <f aca="false">0.054*50</f>
        <v>2.7</v>
      </c>
      <c r="E66" s="63" t="n">
        <f aca="false">AVERAGE(B66:D66)</f>
        <v>3.06666666666667</v>
      </c>
      <c r="F66" s="62" t="n">
        <f aca="false">STDEV(B66:D66)</f>
        <v>1.28970280814354</v>
      </c>
      <c r="G66" s="0" t="n">
        <v>24</v>
      </c>
      <c r="H66" s="67" t="n">
        <v>0</v>
      </c>
      <c r="I66" s="67" t="n">
        <v>0</v>
      </c>
      <c r="J66" s="67" t="n">
        <v>0</v>
      </c>
      <c r="K66" s="67" t="n">
        <v>0</v>
      </c>
      <c r="L66" s="67" t="n">
        <v>0</v>
      </c>
      <c r="M66" s="0" t="s">
        <v>154</v>
      </c>
      <c r="N66" s="0" t="s">
        <v>91</v>
      </c>
      <c r="O66" s="0" t="s">
        <v>250</v>
      </c>
    </row>
    <row r="67" customFormat="false" ht="16" hidden="false" customHeight="false" outlineLevel="0" collapsed="false">
      <c r="A67" s="0" t="n">
        <v>0</v>
      </c>
      <c r="B67" s="0" t="n">
        <v>0.1</v>
      </c>
      <c r="C67" s="0" t="n">
        <v>0.1</v>
      </c>
      <c r="D67" s="0" t="n">
        <v>0.1</v>
      </c>
      <c r="E67" s="63" t="n">
        <f aca="false">AVERAGE(B67:D67)</f>
        <v>0.1</v>
      </c>
      <c r="F67" s="62" t="n">
        <f aca="false">STDEV(B67:D67)</f>
        <v>1.69967494438815E-017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s">
        <v>193</v>
      </c>
      <c r="N67" s="0" t="s">
        <v>97</v>
      </c>
      <c r="O67" s="0" t="s">
        <v>249</v>
      </c>
    </row>
    <row r="68" customFormat="false" ht="16" hidden="false" customHeight="false" outlineLevel="0" collapsed="false">
      <c r="A68" s="0" t="n">
        <v>1</v>
      </c>
      <c r="B68" s="0" t="n">
        <v>0.2</v>
      </c>
      <c r="C68" s="0" t="n">
        <v>0.1</v>
      </c>
      <c r="D68" s="0" t="n">
        <f aca="false">0.003*50</f>
        <v>0.15</v>
      </c>
      <c r="E68" s="63" t="n">
        <f aca="false">AVERAGE(B68:D68)</f>
        <v>0.15</v>
      </c>
      <c r="F68" s="62" t="n">
        <f aca="false">STDEV(B68:D68)</f>
        <v>0.05</v>
      </c>
      <c r="G68" s="0" t="n">
        <v>1</v>
      </c>
      <c r="H68" s="67" t="n">
        <v>0</v>
      </c>
      <c r="I68" s="67" t="n">
        <v>0</v>
      </c>
      <c r="J68" s="67" t="n">
        <v>0</v>
      </c>
      <c r="K68" s="64" t="n">
        <v>0</v>
      </c>
      <c r="L68" s="64" t="n">
        <v>0</v>
      </c>
      <c r="M68" s="0" t="s">
        <v>193</v>
      </c>
      <c r="N68" s="0" t="s">
        <v>97</v>
      </c>
      <c r="O68" s="0" t="s">
        <v>249</v>
      </c>
    </row>
    <row r="69" customFormat="false" ht="16" hidden="false" customHeight="false" outlineLevel="0" collapsed="false">
      <c r="A69" s="0" t="n">
        <v>2</v>
      </c>
      <c r="B69" s="0" t="n">
        <v>0.45</v>
      </c>
      <c r="C69" s="0" t="n">
        <v>0.1</v>
      </c>
      <c r="D69" s="0" t="n">
        <f aca="false">0.006*50</f>
        <v>0.3</v>
      </c>
      <c r="E69" s="63" t="n">
        <f aca="false">AVERAGE(B69:D69)</f>
        <v>0.283333333333333</v>
      </c>
      <c r="F69" s="62" t="n">
        <f aca="false">STDEV(B69:D69)</f>
        <v>0.175594229214212</v>
      </c>
      <c r="G69" s="0" t="n">
        <v>2</v>
      </c>
      <c r="H69" s="65" t="n">
        <v>123245</v>
      </c>
      <c r="I69" s="65" t="n">
        <v>67739</v>
      </c>
      <c r="J69" s="67" t="n">
        <v>0</v>
      </c>
      <c r="K69" s="64" t="n">
        <v>63661.3333333333</v>
      </c>
      <c r="L69" s="64" t="n">
        <v>61723.6018904708</v>
      </c>
      <c r="M69" s="0" t="s">
        <v>193</v>
      </c>
      <c r="N69" s="0" t="s">
        <v>97</v>
      </c>
      <c r="O69" s="0" t="s">
        <v>249</v>
      </c>
    </row>
    <row r="70" customFormat="false" ht="16" hidden="false" customHeight="false" outlineLevel="0" collapsed="false">
      <c r="A70" s="0" t="n">
        <v>3</v>
      </c>
      <c r="B70" s="0" t="n">
        <v>0.45</v>
      </c>
      <c r="C70" s="0" t="n">
        <v>0.25</v>
      </c>
      <c r="D70" s="0" t="n">
        <f aca="false">0.006*50</f>
        <v>0.3</v>
      </c>
      <c r="E70" s="63" t="n">
        <f aca="false">AVERAGE(B70:D70)</f>
        <v>0.333333333333333</v>
      </c>
      <c r="F70" s="62" t="n">
        <f aca="false">STDEV(B70:D70)</f>
        <v>0.104083299973307</v>
      </c>
      <c r="G70" s="0" t="n">
        <v>3</v>
      </c>
      <c r="H70" s="65" t="n">
        <v>127281</v>
      </c>
      <c r="I70" s="65" t="n">
        <v>132796</v>
      </c>
      <c r="J70" s="65" t="n">
        <v>141255</v>
      </c>
      <c r="K70" s="64" t="n">
        <v>133777.333333333</v>
      </c>
      <c r="L70" s="64" t="n">
        <v>7038.49631194997</v>
      </c>
      <c r="M70" s="0" t="s">
        <v>193</v>
      </c>
      <c r="N70" s="0" t="s">
        <v>97</v>
      </c>
      <c r="O70" s="0" t="s">
        <v>249</v>
      </c>
    </row>
    <row r="71" customFormat="false" ht="16" hidden="false" customHeight="false" outlineLevel="0" collapsed="false">
      <c r="A71" s="0" t="n">
        <v>4</v>
      </c>
      <c r="B71" s="0" t="n">
        <v>0.5</v>
      </c>
      <c r="C71" s="0" t="n">
        <v>0.45</v>
      </c>
      <c r="D71" s="0" t="n">
        <f aca="false">0.011*50</f>
        <v>0.55</v>
      </c>
      <c r="E71" s="63" t="n">
        <f aca="false">AVERAGE(B71:D71)</f>
        <v>0.5</v>
      </c>
      <c r="F71" s="62" t="n">
        <f aca="false">STDEV(B71:D71)</f>
        <v>0.05</v>
      </c>
      <c r="G71" s="0" t="n">
        <v>4</v>
      </c>
      <c r="H71" s="65" t="n">
        <v>340723</v>
      </c>
      <c r="I71" s="65" t="n">
        <v>221080</v>
      </c>
      <c r="J71" s="65" t="n">
        <v>245953</v>
      </c>
      <c r="K71" s="64" t="n">
        <v>269252</v>
      </c>
      <c r="L71" s="64" t="n">
        <v>63132.7523002126</v>
      </c>
      <c r="M71" s="0" t="s">
        <v>193</v>
      </c>
      <c r="N71" s="0" t="s">
        <v>97</v>
      </c>
      <c r="O71" s="0" t="s">
        <v>249</v>
      </c>
    </row>
    <row r="72" customFormat="false" ht="16" hidden="false" customHeight="false" outlineLevel="0" collapsed="false">
      <c r="A72" s="0" t="n">
        <v>5</v>
      </c>
      <c r="B72" s="0" t="n">
        <v>0.7</v>
      </c>
      <c r="C72" s="0" t="n">
        <v>0.5</v>
      </c>
      <c r="D72" s="0" t="n">
        <f aca="false">0.015*50</f>
        <v>0.75</v>
      </c>
      <c r="E72" s="63" t="n">
        <f aca="false">AVERAGE(B72:D72)</f>
        <v>0.65</v>
      </c>
      <c r="F72" s="62" t="n">
        <f aca="false">STDEV(B72:D72)</f>
        <v>0.13228756555323</v>
      </c>
      <c r="G72" s="0" t="n">
        <v>5</v>
      </c>
      <c r="H72" s="65" t="n">
        <v>799799</v>
      </c>
      <c r="I72" s="65" t="n">
        <v>322105</v>
      </c>
      <c r="J72" s="65" t="n">
        <v>179803</v>
      </c>
      <c r="K72" s="64" t="n">
        <v>433902.333333333</v>
      </c>
      <c r="L72" s="64" t="n">
        <v>324765.6736931</v>
      </c>
      <c r="M72" s="0" t="s">
        <v>193</v>
      </c>
      <c r="N72" s="0" t="s">
        <v>97</v>
      </c>
      <c r="O72" s="0" t="s">
        <v>249</v>
      </c>
    </row>
    <row r="73" customFormat="false" ht="16" hidden="false" customHeight="false" outlineLevel="0" collapsed="false">
      <c r="A73" s="0" t="n">
        <v>6</v>
      </c>
      <c r="B73" s="0" t="n">
        <v>1</v>
      </c>
      <c r="C73" s="0" t="n">
        <v>0.95</v>
      </c>
      <c r="D73" s="0" t="n">
        <f aca="false">0.017*50</f>
        <v>0.85</v>
      </c>
      <c r="E73" s="63" t="n">
        <f aca="false">AVERAGE(B73:D73)</f>
        <v>0.933333333333333</v>
      </c>
      <c r="F73" s="62" t="n">
        <f aca="false">STDEV(B73:D73)</f>
        <v>0.0763762615825972</v>
      </c>
      <c r="G73" s="0" t="n">
        <v>6</v>
      </c>
      <c r="H73" s="65" t="n">
        <v>854852</v>
      </c>
      <c r="I73" s="65" t="n">
        <v>351058</v>
      </c>
      <c r="J73" s="65" t="n">
        <v>556587</v>
      </c>
      <c r="K73" s="64" t="n">
        <v>587499</v>
      </c>
      <c r="L73" s="64" t="n">
        <v>253315.539233186</v>
      </c>
      <c r="M73" s="0" t="s">
        <v>193</v>
      </c>
      <c r="N73" s="0" t="s">
        <v>97</v>
      </c>
      <c r="O73" s="0" t="s">
        <v>249</v>
      </c>
    </row>
    <row r="74" customFormat="false" ht="16" hidden="false" customHeight="false" outlineLevel="0" collapsed="false">
      <c r="A74" s="0" t="n">
        <v>7</v>
      </c>
      <c r="B74" s="0" t="n">
        <v>1.1</v>
      </c>
      <c r="C74" s="0" t="n">
        <v>0.95</v>
      </c>
      <c r="D74" s="0" t="n">
        <f aca="false">0.024*50</f>
        <v>1.2</v>
      </c>
      <c r="E74" s="63" t="n">
        <f aca="false">AVERAGE(B74:D74)</f>
        <v>1.08333333333333</v>
      </c>
      <c r="F74" s="62" t="n">
        <f aca="false">STDEV(B74:D74)</f>
        <v>0.125830573921179</v>
      </c>
      <c r="G74" s="0" t="n">
        <v>7</v>
      </c>
      <c r="H74" s="65" t="n">
        <v>889118</v>
      </c>
      <c r="I74" s="65" t="n">
        <v>838911</v>
      </c>
      <c r="J74" s="65" t="n">
        <v>511879</v>
      </c>
      <c r="K74" s="64" t="n">
        <v>746636</v>
      </c>
      <c r="L74" s="64" t="n">
        <v>204849.511834908</v>
      </c>
      <c r="M74" s="0" t="s">
        <v>193</v>
      </c>
      <c r="N74" s="0" t="s">
        <v>97</v>
      </c>
      <c r="O74" s="0" t="s">
        <v>249</v>
      </c>
    </row>
    <row r="75" customFormat="false" ht="16" hidden="false" customHeight="false" outlineLevel="0" collapsed="false">
      <c r="A75" s="0" t="n">
        <v>8</v>
      </c>
      <c r="B75" s="0" t="n">
        <v>1.45</v>
      </c>
      <c r="C75" s="0" t="n">
        <f aca="false">0.029*50</f>
        <v>1.45</v>
      </c>
      <c r="D75" s="0" t="n">
        <f aca="false">0.027*50</f>
        <v>1.35</v>
      </c>
      <c r="E75" s="63" t="n">
        <f aca="false">AVERAGE(B75:D75)</f>
        <v>1.41666666666667</v>
      </c>
      <c r="F75" s="62" t="n">
        <f aca="false">STDEV(B75:D75)</f>
        <v>0.0577350269189626</v>
      </c>
      <c r="G75" s="0" t="n">
        <v>8</v>
      </c>
      <c r="H75" s="65" t="n">
        <v>1155351</v>
      </c>
      <c r="I75" s="65" t="n">
        <v>451267</v>
      </c>
      <c r="J75" s="65" t="n">
        <v>644910</v>
      </c>
      <c r="K75" s="64" t="n">
        <v>750509.333333333</v>
      </c>
      <c r="L75" s="64" t="n">
        <v>363726.523866948</v>
      </c>
      <c r="M75" s="0" t="s">
        <v>193</v>
      </c>
      <c r="N75" s="0" t="s">
        <v>97</v>
      </c>
      <c r="O75" s="0" t="s">
        <v>249</v>
      </c>
    </row>
    <row r="76" customFormat="false" ht="16" hidden="false" customHeight="false" outlineLevel="0" collapsed="false">
      <c r="A76" s="0" t="n">
        <v>24</v>
      </c>
      <c r="B76" s="0" t="n">
        <v>3.1</v>
      </c>
      <c r="C76" s="0" t="n">
        <f aca="false">0.048*50</f>
        <v>2.4</v>
      </c>
      <c r="D76" s="0" t="n">
        <f aca="false">0.054*50</f>
        <v>2.7</v>
      </c>
      <c r="E76" s="63" t="n">
        <f aca="false">AVERAGE(B76:D76)</f>
        <v>2.73333333333333</v>
      </c>
      <c r="F76" s="62" t="n">
        <f aca="false">STDEV(B76:D76)</f>
        <v>0.351188458428425</v>
      </c>
      <c r="G76" s="0" t="n">
        <v>24</v>
      </c>
      <c r="H76" s="65" t="n">
        <v>1325579</v>
      </c>
      <c r="I76" s="65" t="n">
        <v>215239</v>
      </c>
      <c r="J76" s="65" t="n">
        <v>557080</v>
      </c>
      <c r="K76" s="64" t="n">
        <v>699299.333333333</v>
      </c>
      <c r="L76" s="64" t="n">
        <v>568668.165963537</v>
      </c>
      <c r="M76" s="0" t="s">
        <v>193</v>
      </c>
      <c r="N76" s="0" t="s">
        <v>97</v>
      </c>
      <c r="O76" s="0" t="s">
        <v>249</v>
      </c>
    </row>
    <row r="77" customFormat="false" ht="16" hidden="false" customHeight="false" outlineLevel="0" collapsed="false">
      <c r="A77" s="0" t="n">
        <v>0</v>
      </c>
      <c r="B77" s="0" t="n">
        <v>0.1</v>
      </c>
      <c r="C77" s="0" t="n">
        <v>0.1</v>
      </c>
      <c r="D77" s="0" t="n">
        <v>0.1</v>
      </c>
      <c r="E77" s="63" t="n">
        <f aca="false">AVERAGE(B77:D77)</f>
        <v>0.1</v>
      </c>
      <c r="F77" s="62" t="n">
        <f aca="false">STDEV(B77:D77)</f>
        <v>1.69967494438815E-017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f aca="false">AVERAGE(H77:J77)</f>
        <v>0</v>
      </c>
      <c r="L77" s="0" t="n">
        <f aca="false">STDEV(H77:J77)</f>
        <v>0</v>
      </c>
      <c r="M77" s="0" t="s">
        <v>193</v>
      </c>
      <c r="N77" s="0" t="s">
        <v>97</v>
      </c>
      <c r="O77" s="0" t="s">
        <v>250</v>
      </c>
    </row>
    <row r="78" customFormat="false" ht="16" hidden="false" customHeight="false" outlineLevel="0" collapsed="false">
      <c r="A78" s="0" t="n">
        <v>1</v>
      </c>
      <c r="B78" s="0" t="n">
        <v>0.1</v>
      </c>
      <c r="C78" s="0" t="n">
        <v>0.1</v>
      </c>
      <c r="D78" s="0" t="n">
        <v>0.1</v>
      </c>
      <c r="E78" s="63" t="n">
        <f aca="false">AVERAGE(B78:D78)</f>
        <v>0.1</v>
      </c>
      <c r="F78" s="62" t="n">
        <f aca="false">STDEV(B78:D78)</f>
        <v>0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f aca="false">AVERAGE(H78:J78)</f>
        <v>0</v>
      </c>
      <c r="L78" s="0" t="n">
        <f aca="false">STDEV(H78:J78)</f>
        <v>0</v>
      </c>
      <c r="M78" s="0" t="s">
        <v>193</v>
      </c>
      <c r="N78" s="0" t="s">
        <v>97</v>
      </c>
      <c r="O78" s="0" t="s">
        <v>250</v>
      </c>
    </row>
    <row r="79" customFormat="false" ht="16" hidden="false" customHeight="false" outlineLevel="0" collapsed="false">
      <c r="A79" s="0" t="n">
        <v>2</v>
      </c>
      <c r="B79" s="0" t="n">
        <v>0.1</v>
      </c>
      <c r="C79" s="0" t="n">
        <f aca="false">0.006*50</f>
        <v>0.3</v>
      </c>
      <c r="D79" s="0" t="n">
        <f aca="false">0.006*50</f>
        <v>0.3</v>
      </c>
      <c r="E79" s="63" t="n">
        <f aca="false">AVERAGE(B79:D79)</f>
        <v>0.233333333333333</v>
      </c>
      <c r="F79" s="62" t="n">
        <f aca="false">STDEV(B79:D79)</f>
        <v>0.115470053837925</v>
      </c>
      <c r="G79" s="0" t="n">
        <v>2</v>
      </c>
      <c r="H79" s="0" t="n">
        <v>0</v>
      </c>
      <c r="I79" s="0" t="n">
        <v>0</v>
      </c>
      <c r="J79" s="0" t="n">
        <v>0</v>
      </c>
      <c r="K79" s="0" t="n">
        <f aca="false">AVERAGE(H79:J79)</f>
        <v>0</v>
      </c>
      <c r="L79" s="0" t="n">
        <f aca="false">STDEV(H79:J79)</f>
        <v>0</v>
      </c>
      <c r="M79" s="0" t="s">
        <v>193</v>
      </c>
      <c r="N79" s="0" t="s">
        <v>97</v>
      </c>
      <c r="O79" s="0" t="s">
        <v>250</v>
      </c>
    </row>
    <row r="80" customFormat="false" ht="16" hidden="false" customHeight="false" outlineLevel="0" collapsed="false">
      <c r="A80" s="0" t="n">
        <v>3</v>
      </c>
      <c r="B80" s="0" t="n">
        <f aca="false">0.003*50</f>
        <v>0.15</v>
      </c>
      <c r="C80" s="0" t="n">
        <f aca="false">0.011*50</f>
        <v>0.55</v>
      </c>
      <c r="D80" s="0" t="n">
        <f aca="false">0.008*50</f>
        <v>0.4</v>
      </c>
      <c r="E80" s="63" t="n">
        <f aca="false">AVERAGE(B80:D80)</f>
        <v>0.366666666666667</v>
      </c>
      <c r="F80" s="62" t="n">
        <f aca="false">STDEV(B80:D80)</f>
        <v>0.202072594216369</v>
      </c>
      <c r="G80" s="0" t="n">
        <v>3</v>
      </c>
      <c r="H80" s="0" t="n">
        <v>0</v>
      </c>
      <c r="I80" s="0" t="n">
        <v>0</v>
      </c>
      <c r="J80" s="0" t="n">
        <v>0</v>
      </c>
      <c r="K80" s="0" t="n">
        <f aca="false">AVERAGE(H80:J80)</f>
        <v>0</v>
      </c>
      <c r="L80" s="0" t="n">
        <f aca="false">STDEV(H80:J80)</f>
        <v>0</v>
      </c>
      <c r="M80" s="0" t="s">
        <v>193</v>
      </c>
      <c r="N80" s="0" t="s">
        <v>97</v>
      </c>
      <c r="O80" s="0" t="s">
        <v>250</v>
      </c>
    </row>
    <row r="81" customFormat="false" ht="16" hidden="false" customHeight="false" outlineLevel="0" collapsed="false">
      <c r="A81" s="0" t="n">
        <v>4</v>
      </c>
      <c r="B81" s="0" t="n">
        <f aca="false">0.005*50</f>
        <v>0.25</v>
      </c>
      <c r="C81" s="0" t="n">
        <f aca="false">0.012*50</f>
        <v>0.6</v>
      </c>
      <c r="D81" s="0" t="n">
        <f aca="false">0.011*50</f>
        <v>0.55</v>
      </c>
      <c r="E81" s="63" t="n">
        <f aca="false">AVERAGE(B81:D81)</f>
        <v>0.466666666666667</v>
      </c>
      <c r="F81" s="62" t="n">
        <f aca="false">STDEV(B81:D81)</f>
        <v>0.189296944860009</v>
      </c>
      <c r="G81" s="0" t="n">
        <v>4</v>
      </c>
      <c r="H81" s="0" t="n">
        <v>0</v>
      </c>
      <c r="I81" s="0" t="n">
        <v>0</v>
      </c>
      <c r="J81" s="0" t="n">
        <v>0</v>
      </c>
      <c r="K81" s="0" t="n">
        <f aca="false">AVERAGE(H81:J81)</f>
        <v>0</v>
      </c>
      <c r="L81" s="0" t="n">
        <f aca="false">STDEV(H81:J81)</f>
        <v>0</v>
      </c>
      <c r="M81" s="0" t="s">
        <v>193</v>
      </c>
      <c r="N81" s="0" t="s">
        <v>97</v>
      </c>
      <c r="O81" s="0" t="s">
        <v>250</v>
      </c>
    </row>
    <row r="82" customFormat="false" ht="16" hidden="false" customHeight="false" outlineLevel="0" collapsed="false">
      <c r="A82" s="0" t="n">
        <v>5</v>
      </c>
      <c r="B82" s="0" t="n">
        <f aca="false">0.007*50</f>
        <v>0.35</v>
      </c>
      <c r="C82" s="0" t="n">
        <f aca="false">0.012*50</f>
        <v>0.6</v>
      </c>
      <c r="D82" s="0" t="n">
        <f aca="false">0.011*50</f>
        <v>0.55</v>
      </c>
      <c r="E82" s="63" t="n">
        <f aca="false">AVERAGE(B82:D82)</f>
        <v>0.5</v>
      </c>
      <c r="F82" s="62" t="n">
        <f aca="false">STDEV(B82:D82)</f>
        <v>0.13228756555323</v>
      </c>
      <c r="G82" s="0" t="n">
        <v>5</v>
      </c>
      <c r="H82" s="0" t="n">
        <v>0</v>
      </c>
      <c r="I82" s="0" t="n">
        <v>0</v>
      </c>
      <c r="J82" s="0" t="n">
        <v>0</v>
      </c>
      <c r="K82" s="0" t="n">
        <f aca="false">AVERAGE(H82:J82)</f>
        <v>0</v>
      </c>
      <c r="L82" s="0" t="n">
        <f aca="false">STDEV(H82:J82)</f>
        <v>0</v>
      </c>
      <c r="M82" s="0" t="s">
        <v>193</v>
      </c>
      <c r="N82" s="0" t="s">
        <v>97</v>
      </c>
      <c r="O82" s="0" t="s">
        <v>250</v>
      </c>
    </row>
    <row r="83" customFormat="false" ht="16" hidden="false" customHeight="false" outlineLevel="0" collapsed="false">
      <c r="A83" s="0" t="n">
        <v>6</v>
      </c>
      <c r="B83" s="0" t="n">
        <f aca="false">0.007*50</f>
        <v>0.35</v>
      </c>
      <c r="C83" s="0" t="n">
        <f aca="false">0.012*50</f>
        <v>0.6</v>
      </c>
      <c r="D83" s="0" t="n">
        <f aca="false">0.011*50</f>
        <v>0.55</v>
      </c>
      <c r="E83" s="63" t="n">
        <f aca="false">AVERAGE(B83:D83)</f>
        <v>0.5</v>
      </c>
      <c r="F83" s="62" t="n">
        <f aca="false">STDEV(B83:D83)</f>
        <v>0.13228756555323</v>
      </c>
      <c r="G83" s="0" t="n">
        <v>6</v>
      </c>
      <c r="H83" s="0" t="n">
        <v>0</v>
      </c>
      <c r="I83" s="0" t="n">
        <v>0</v>
      </c>
      <c r="J83" s="0" t="n">
        <v>0</v>
      </c>
      <c r="K83" s="0" t="n">
        <f aca="false">AVERAGE(H83:J83)</f>
        <v>0</v>
      </c>
      <c r="L83" s="0" t="n">
        <f aca="false">STDEV(H83:J83)</f>
        <v>0</v>
      </c>
      <c r="M83" s="0" t="s">
        <v>193</v>
      </c>
      <c r="N83" s="0" t="s">
        <v>97</v>
      </c>
      <c r="O83" s="0" t="s">
        <v>250</v>
      </c>
    </row>
    <row r="84" customFormat="false" ht="16" hidden="false" customHeight="false" outlineLevel="0" collapsed="false">
      <c r="A84" s="0" t="n">
        <v>7</v>
      </c>
      <c r="B84" s="0" t="n">
        <f aca="false">0.011*50</f>
        <v>0.55</v>
      </c>
      <c r="C84" s="0" t="n">
        <f aca="false">0.012*50</f>
        <v>0.6</v>
      </c>
      <c r="D84" s="0" t="n">
        <f aca="false">0.016*50</f>
        <v>0.8</v>
      </c>
      <c r="E84" s="63" t="n">
        <f aca="false">AVERAGE(B84:D84)</f>
        <v>0.65</v>
      </c>
      <c r="F84" s="62" t="n">
        <f aca="false">STDEV(B84:D84)</f>
        <v>0.13228756555323</v>
      </c>
      <c r="G84" s="0" t="n">
        <v>7</v>
      </c>
      <c r="H84" s="0" t="n">
        <v>0</v>
      </c>
      <c r="I84" s="0" t="n">
        <v>0</v>
      </c>
      <c r="J84" s="0" t="n">
        <v>0</v>
      </c>
      <c r="K84" s="0" t="n">
        <f aca="false">AVERAGE(H84:J84)</f>
        <v>0</v>
      </c>
      <c r="L84" s="0" t="n">
        <f aca="false">STDEV(H84:J84)</f>
        <v>0</v>
      </c>
      <c r="M84" s="0" t="s">
        <v>193</v>
      </c>
      <c r="N84" s="0" t="s">
        <v>97</v>
      </c>
      <c r="O84" s="0" t="s">
        <v>250</v>
      </c>
    </row>
    <row r="85" customFormat="false" ht="16" hidden="false" customHeight="false" outlineLevel="0" collapsed="false">
      <c r="A85" s="0" t="n">
        <v>8</v>
      </c>
      <c r="B85" s="0" t="n">
        <f aca="false">0.014*50</f>
        <v>0.7</v>
      </c>
      <c r="C85" s="0" t="n">
        <f aca="false">0.012*50</f>
        <v>0.6</v>
      </c>
      <c r="D85" s="0" t="n">
        <f aca="false">0.018*50</f>
        <v>0.9</v>
      </c>
      <c r="E85" s="63" t="n">
        <f aca="false">AVERAGE(B85:D85)</f>
        <v>0.733333333333333</v>
      </c>
      <c r="F85" s="62" t="n">
        <f aca="false">STDEV(B85:D85)</f>
        <v>0.152752523165195</v>
      </c>
      <c r="G85" s="0" t="n">
        <v>8</v>
      </c>
      <c r="H85" s="0" t="n">
        <v>0</v>
      </c>
      <c r="I85" s="0" t="n">
        <v>0</v>
      </c>
      <c r="J85" s="0" t="n">
        <v>0</v>
      </c>
      <c r="K85" s="0" t="n">
        <f aca="false">AVERAGE(H85:J85)</f>
        <v>0</v>
      </c>
      <c r="L85" s="0" t="n">
        <f aca="false">STDEV(H85:J85)</f>
        <v>0</v>
      </c>
      <c r="M85" s="0" t="s">
        <v>193</v>
      </c>
      <c r="N85" s="0" t="s">
        <v>97</v>
      </c>
      <c r="O85" s="0" t="s">
        <v>250</v>
      </c>
    </row>
    <row r="86" customFormat="false" ht="16" hidden="false" customHeight="false" outlineLevel="0" collapsed="false">
      <c r="A86" s="0" t="n">
        <v>24</v>
      </c>
      <c r="B86" s="0" t="n">
        <f aca="false">0.09*50</f>
        <v>4.5</v>
      </c>
      <c r="C86" s="0" t="n">
        <f aca="false">0.04*50</f>
        <v>2</v>
      </c>
      <c r="D86" s="0" t="n">
        <f aca="false">0.054*50</f>
        <v>2.7</v>
      </c>
      <c r="E86" s="63" t="n">
        <f aca="false">AVERAGE(B86:D86)</f>
        <v>3.06666666666667</v>
      </c>
      <c r="F86" s="62" t="n">
        <f aca="false">STDEV(B86:D86)</f>
        <v>1.28970280814354</v>
      </c>
      <c r="G86" s="0" t="n">
        <v>24</v>
      </c>
      <c r="H86" s="65" t="n">
        <v>137850</v>
      </c>
      <c r="I86" s="0" t="n">
        <v>0</v>
      </c>
      <c r="J86" s="0" t="n">
        <v>0</v>
      </c>
      <c r="K86" s="0" t="n">
        <f aca="false">AVERAGE(H86:J86)</f>
        <v>45950</v>
      </c>
      <c r="L86" s="0" t="n">
        <f aca="false">STDEV(H86:J86)</f>
        <v>79587.7346077899</v>
      </c>
      <c r="M86" s="0" t="s">
        <v>193</v>
      </c>
      <c r="N86" s="0" t="s">
        <v>97</v>
      </c>
      <c r="O86" s="0" t="s">
        <v>250</v>
      </c>
      <c r="Q86" s="0" t="n">
        <v>0</v>
      </c>
      <c r="R86" s="0" t="e">
        <f aca="false">_xlfn.T.TEST(H87:J87,H97:J97,1,3)</f>
        <v>#VALUE!</v>
      </c>
    </row>
    <row r="87" customFormat="false" ht="16" hidden="false" customHeight="false" outlineLevel="0" collapsed="false">
      <c r="A87" s="0" t="n">
        <v>0</v>
      </c>
      <c r="B87" s="0" t="n">
        <v>0.1</v>
      </c>
      <c r="C87" s="0" t="n">
        <v>0.1</v>
      </c>
      <c r="D87" s="0" t="n">
        <v>0.1</v>
      </c>
      <c r="E87" s="63" t="n">
        <f aca="false">AVERAGE(B87:D87)</f>
        <v>0.1</v>
      </c>
      <c r="F87" s="62" t="n">
        <f aca="false">STDEV(B87:D87)</f>
        <v>1.69967494438815E-017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s">
        <v>255</v>
      </c>
      <c r="N87" s="0" t="s">
        <v>130</v>
      </c>
      <c r="O87" s="0" t="s">
        <v>250</v>
      </c>
      <c r="Q87" s="0" t="n">
        <v>1</v>
      </c>
      <c r="R87" s="0" t="n">
        <f aca="false">_xlfn.T.TEST(H88:J88,H98:J98,1,3)</f>
        <v>0.211324865405187</v>
      </c>
    </row>
    <row r="88" customFormat="false" ht="16" hidden="false" customHeight="false" outlineLevel="0" collapsed="false">
      <c r="A88" s="0" t="n">
        <v>1</v>
      </c>
      <c r="B88" s="0" t="n">
        <v>0.1</v>
      </c>
      <c r="C88" s="0" t="n">
        <v>0.1</v>
      </c>
      <c r="D88" s="0" t="n">
        <v>0.1</v>
      </c>
      <c r="E88" s="63" t="n">
        <f aca="false">AVERAGE(B88:D88)</f>
        <v>0.1</v>
      </c>
      <c r="F88" s="62" t="n">
        <f aca="false">STDEV(B88:D88)</f>
        <v>0</v>
      </c>
      <c r="G88" s="0" t="n">
        <v>1</v>
      </c>
      <c r="H88" s="67" t="n">
        <v>0</v>
      </c>
      <c r="I88" s="67" t="n">
        <v>0</v>
      </c>
      <c r="J88" s="67" t="n">
        <v>0</v>
      </c>
      <c r="K88" s="64" t="n">
        <v>0</v>
      </c>
      <c r="L88" s="64" t="n">
        <v>0</v>
      </c>
      <c r="M88" s="0" t="s">
        <v>255</v>
      </c>
      <c r="N88" s="0" t="s">
        <v>130</v>
      </c>
      <c r="O88" s="0" t="s">
        <v>250</v>
      </c>
      <c r="Q88" s="0" t="n">
        <v>2</v>
      </c>
      <c r="R88" s="0" t="n">
        <f aca="false">_xlfn.T.TEST(H89:J89,H99:J99,1,3)</f>
        <v>0.211324865405187</v>
      </c>
    </row>
    <row r="89" customFormat="false" ht="16" hidden="false" customHeight="false" outlineLevel="0" collapsed="false">
      <c r="A89" s="0" t="n">
        <v>2</v>
      </c>
      <c r="B89" s="0" t="n">
        <v>0.1</v>
      </c>
      <c r="C89" s="0" t="n">
        <f aca="false">0.006*50</f>
        <v>0.3</v>
      </c>
      <c r="D89" s="0" t="n">
        <f aca="false">0.006*50</f>
        <v>0.3</v>
      </c>
      <c r="E89" s="63" t="n">
        <f aca="false">AVERAGE(B89:D89)</f>
        <v>0.233333333333333</v>
      </c>
      <c r="F89" s="62" t="n">
        <f aca="false">STDEV(B89:D89)</f>
        <v>0.115470053837925</v>
      </c>
      <c r="G89" s="0" t="n">
        <v>2</v>
      </c>
      <c r="H89" s="67" t="n">
        <v>0</v>
      </c>
      <c r="I89" s="67" t="n">
        <v>0</v>
      </c>
      <c r="J89" s="67" t="n">
        <v>0</v>
      </c>
      <c r="K89" s="64" t="n">
        <v>0</v>
      </c>
      <c r="L89" s="64" t="n">
        <v>0</v>
      </c>
      <c r="M89" s="0" t="s">
        <v>255</v>
      </c>
      <c r="N89" s="0" t="s">
        <v>130</v>
      </c>
      <c r="O89" s="0" t="s">
        <v>250</v>
      </c>
      <c r="Q89" s="0" t="n">
        <v>3</v>
      </c>
      <c r="R89" s="0" t="n">
        <f aca="false">_xlfn.T.TEST(H90:J90,H100:J100,1,3)</f>
        <v>0.0744650150862307</v>
      </c>
    </row>
    <row r="90" customFormat="false" ht="16" hidden="false" customHeight="false" outlineLevel="0" collapsed="false">
      <c r="A90" s="0" t="n">
        <v>3</v>
      </c>
      <c r="B90" s="0" t="n">
        <f aca="false">0.003*50</f>
        <v>0.15</v>
      </c>
      <c r="C90" s="0" t="n">
        <f aca="false">0.011*50</f>
        <v>0.55</v>
      </c>
      <c r="D90" s="0" t="n">
        <f aca="false">0.008*50</f>
        <v>0.4</v>
      </c>
      <c r="E90" s="63" t="n">
        <f aca="false">AVERAGE(B90:D90)</f>
        <v>0.366666666666667</v>
      </c>
      <c r="F90" s="62" t="n">
        <f aca="false">STDEV(B90:D90)</f>
        <v>0.202072594216369</v>
      </c>
      <c r="G90" s="0" t="n">
        <v>3</v>
      </c>
      <c r="H90" s="65" t="n">
        <v>82690</v>
      </c>
      <c r="I90" s="65" t="n">
        <v>54870</v>
      </c>
      <c r="J90" s="65" t="n">
        <v>66584</v>
      </c>
      <c r="K90" s="64" t="n">
        <v>68048</v>
      </c>
      <c r="L90" s="64" t="n">
        <v>13967.661651114</v>
      </c>
      <c r="M90" s="0" t="s">
        <v>255</v>
      </c>
      <c r="N90" s="0" t="s">
        <v>130</v>
      </c>
      <c r="O90" s="0" t="s">
        <v>250</v>
      </c>
      <c r="Q90" s="0" t="n">
        <v>4</v>
      </c>
      <c r="R90" s="0" t="n">
        <f aca="false">_xlfn.T.TEST(H91:J91,H101:J101,1,3)</f>
        <v>0.0091288566590663</v>
      </c>
    </row>
    <row r="91" customFormat="false" ht="16" hidden="false" customHeight="false" outlineLevel="0" collapsed="false">
      <c r="A91" s="0" t="n">
        <v>4</v>
      </c>
      <c r="B91" s="0" t="n">
        <f aca="false">0.005*50</f>
        <v>0.25</v>
      </c>
      <c r="C91" s="0" t="n">
        <f aca="false">0.012*50</f>
        <v>0.6</v>
      </c>
      <c r="D91" s="0" t="n">
        <f aca="false">0.011*50</f>
        <v>0.55</v>
      </c>
      <c r="E91" s="63" t="n">
        <f aca="false">AVERAGE(B91:D91)</f>
        <v>0.466666666666667</v>
      </c>
      <c r="F91" s="62" t="n">
        <f aca="false">STDEV(B91:D91)</f>
        <v>0.189296944860009</v>
      </c>
      <c r="G91" s="0" t="n">
        <v>4</v>
      </c>
      <c r="H91" s="65" t="n">
        <v>146528</v>
      </c>
      <c r="I91" s="65" t="n">
        <v>126685</v>
      </c>
      <c r="J91" s="65" t="n">
        <v>79066</v>
      </c>
      <c r="K91" s="64" t="n">
        <v>117426.333333333</v>
      </c>
      <c r="L91" s="64" t="n">
        <v>34670.9178178676</v>
      </c>
      <c r="M91" s="0" t="s">
        <v>255</v>
      </c>
      <c r="N91" s="0" t="s">
        <v>130</v>
      </c>
      <c r="O91" s="0" t="s">
        <v>250</v>
      </c>
      <c r="Q91" s="0" t="n">
        <v>5</v>
      </c>
      <c r="R91" s="0" t="n">
        <f aca="false">_xlfn.T.TEST(H92:J92,H102:J102,1,3)</f>
        <v>0.00914848247831558</v>
      </c>
    </row>
    <row r="92" customFormat="false" ht="16" hidden="false" customHeight="false" outlineLevel="0" collapsed="false">
      <c r="A92" s="0" t="n">
        <v>5</v>
      </c>
      <c r="B92" s="0" t="n">
        <f aca="false">0.007*50</f>
        <v>0.35</v>
      </c>
      <c r="C92" s="0" t="n">
        <f aca="false">0.012*50</f>
        <v>0.6</v>
      </c>
      <c r="D92" s="0" t="n">
        <f aca="false">0.011*50</f>
        <v>0.55</v>
      </c>
      <c r="E92" s="63" t="n">
        <f aca="false">AVERAGE(B92:D92)</f>
        <v>0.5</v>
      </c>
      <c r="F92" s="62" t="n">
        <f aca="false">STDEV(B92:D92)</f>
        <v>0.13228756555323</v>
      </c>
      <c r="G92" s="0" t="n">
        <v>5</v>
      </c>
      <c r="H92" s="65" t="n">
        <v>258103</v>
      </c>
      <c r="I92" s="65" t="n">
        <v>207750</v>
      </c>
      <c r="J92" s="65" t="n">
        <v>91693</v>
      </c>
      <c r="K92" s="64" t="n">
        <v>185848.666666667</v>
      </c>
      <c r="L92" s="64" t="n">
        <v>85339.4593745082</v>
      </c>
      <c r="M92" s="0" t="s">
        <v>255</v>
      </c>
      <c r="N92" s="0" t="s">
        <v>130</v>
      </c>
      <c r="O92" s="0" t="s">
        <v>250</v>
      </c>
      <c r="Q92" s="0" t="n">
        <v>6</v>
      </c>
      <c r="R92" s="0" t="n">
        <f aca="false">_xlfn.T.TEST(H93:J93,H103:J103,1,3)</f>
        <v>0.00455792396881494</v>
      </c>
    </row>
    <row r="93" customFormat="false" ht="16" hidden="false" customHeight="false" outlineLevel="0" collapsed="false">
      <c r="A93" s="0" t="n">
        <v>6</v>
      </c>
      <c r="B93" s="0" t="n">
        <f aca="false">0.007*50</f>
        <v>0.35</v>
      </c>
      <c r="C93" s="0" t="n">
        <f aca="false">0.012*50</f>
        <v>0.6</v>
      </c>
      <c r="D93" s="0" t="n">
        <f aca="false">0.011*50</f>
        <v>0.55</v>
      </c>
      <c r="E93" s="63" t="n">
        <f aca="false">AVERAGE(B93:D93)</f>
        <v>0.5</v>
      </c>
      <c r="F93" s="62" t="n">
        <f aca="false">STDEV(B93:D93)</f>
        <v>0.13228756555323</v>
      </c>
      <c r="G93" s="0" t="n">
        <v>6</v>
      </c>
      <c r="H93" s="65" t="n">
        <v>305194</v>
      </c>
      <c r="I93" s="65" t="n">
        <v>257979</v>
      </c>
      <c r="J93" s="65" t="n">
        <v>206765</v>
      </c>
      <c r="K93" s="64" t="n">
        <v>256646</v>
      </c>
      <c r="L93" s="64" t="n">
        <v>49228.0375091269</v>
      </c>
      <c r="M93" s="0" t="s">
        <v>255</v>
      </c>
      <c r="N93" s="0" t="s">
        <v>130</v>
      </c>
      <c r="O93" s="0" t="s">
        <v>250</v>
      </c>
      <c r="Q93" s="0" t="n">
        <v>7</v>
      </c>
      <c r="R93" s="0" t="n">
        <f aca="false">_xlfn.T.TEST(H94:J94,H104:J104,1,3)</f>
        <v>0.0225441450102593</v>
      </c>
    </row>
    <row r="94" customFormat="false" ht="16" hidden="false" customHeight="false" outlineLevel="0" collapsed="false">
      <c r="A94" s="0" t="n">
        <v>7</v>
      </c>
      <c r="B94" s="0" t="n">
        <f aca="false">0.011*50</f>
        <v>0.55</v>
      </c>
      <c r="C94" s="0" t="n">
        <f aca="false">0.012*50</f>
        <v>0.6</v>
      </c>
      <c r="D94" s="0" t="n">
        <f aca="false">0.016*50</f>
        <v>0.8</v>
      </c>
      <c r="E94" s="63" t="n">
        <f aca="false">AVERAGE(B94:D94)</f>
        <v>0.65</v>
      </c>
      <c r="F94" s="62" t="n">
        <f aca="false">STDEV(B94:D94)</f>
        <v>0.13228756555323</v>
      </c>
      <c r="G94" s="0" t="n">
        <v>7</v>
      </c>
      <c r="H94" s="65" t="n">
        <v>421706</v>
      </c>
      <c r="I94" s="65" t="n">
        <v>224198</v>
      </c>
      <c r="J94" s="65" t="n">
        <v>375543</v>
      </c>
      <c r="K94" s="64" t="n">
        <v>340482.333333333</v>
      </c>
      <c r="L94" s="64" t="n">
        <v>103316.45694822</v>
      </c>
      <c r="M94" s="0" t="s">
        <v>255</v>
      </c>
      <c r="N94" s="0" t="s">
        <v>130</v>
      </c>
      <c r="O94" s="0" t="s">
        <v>250</v>
      </c>
      <c r="Q94" s="0" t="n">
        <v>8</v>
      </c>
      <c r="R94" s="0" t="n">
        <f aca="false">_xlfn.T.TEST(H95:J95,H105:J105,1,3)</f>
        <v>0.0980877475404217</v>
      </c>
    </row>
    <row r="95" customFormat="false" ht="16" hidden="false" customHeight="false" outlineLevel="0" collapsed="false">
      <c r="A95" s="0" t="n">
        <v>8</v>
      </c>
      <c r="B95" s="0" t="n">
        <f aca="false">0.014*50</f>
        <v>0.7</v>
      </c>
      <c r="C95" s="0" t="n">
        <f aca="false">0.012*50</f>
        <v>0.6</v>
      </c>
      <c r="D95" s="0" t="n">
        <f aca="false">0.018*50</f>
        <v>0.9</v>
      </c>
      <c r="E95" s="63" t="n">
        <f aca="false">AVERAGE(B95:D95)</f>
        <v>0.733333333333333</v>
      </c>
      <c r="F95" s="62" t="n">
        <f aca="false">STDEV(B95:D95)</f>
        <v>0.152752523165195</v>
      </c>
      <c r="G95" s="0" t="n">
        <v>8</v>
      </c>
      <c r="H95" s="65" t="n">
        <v>480777</v>
      </c>
      <c r="I95" s="65" t="n">
        <v>363360</v>
      </c>
      <c r="J95" s="65" t="n">
        <v>386863</v>
      </c>
      <c r="K95" s="64" t="n">
        <v>410333.333333333</v>
      </c>
      <c r="L95" s="64" t="n">
        <v>62127.5332065691</v>
      </c>
      <c r="M95" s="0" t="s">
        <v>255</v>
      </c>
      <c r="N95" s="0" t="s">
        <v>130</v>
      </c>
      <c r="O95" s="0" t="s">
        <v>250</v>
      </c>
      <c r="Q95" s="0" t="n">
        <v>24</v>
      </c>
      <c r="R95" s="0" t="n">
        <f aca="false">_xlfn.T.TEST(H96:J96,H106:J106,1,3)</f>
        <v>0.374805246414151</v>
      </c>
    </row>
    <row r="96" customFormat="false" ht="16" hidden="false" customHeight="false" outlineLevel="0" collapsed="false">
      <c r="A96" s="0" t="n">
        <v>24</v>
      </c>
      <c r="B96" s="0" t="n">
        <f aca="false">0.09*50</f>
        <v>4.5</v>
      </c>
      <c r="C96" s="0" t="n">
        <f aca="false">0.04*50</f>
        <v>2</v>
      </c>
      <c r="D96" s="0" t="n">
        <f aca="false">0.054*50</f>
        <v>2.7</v>
      </c>
      <c r="E96" s="63" t="n">
        <f aca="false">AVERAGE(B96:D96)</f>
        <v>3.06666666666667</v>
      </c>
      <c r="F96" s="62" t="n">
        <f aca="false">STDEV(B96:D96)</f>
        <v>1.28970280814354</v>
      </c>
      <c r="G96" s="0" t="n">
        <v>24</v>
      </c>
      <c r="H96" s="65" t="n">
        <v>849408</v>
      </c>
      <c r="I96" s="65" t="n">
        <v>559477</v>
      </c>
      <c r="K96" s="64" t="n">
        <v>704442.5</v>
      </c>
      <c r="L96" s="64" t="n">
        <v>205012.176176197</v>
      </c>
      <c r="M96" s="0" t="s">
        <v>255</v>
      </c>
      <c r="N96" s="0" t="s">
        <v>130</v>
      </c>
      <c r="O96" s="0" t="s">
        <v>250</v>
      </c>
    </row>
    <row r="97" customFormat="false" ht="16" hidden="false" customHeight="false" outlineLevel="0" collapsed="false">
      <c r="A97" s="0" t="n">
        <v>0</v>
      </c>
      <c r="B97" s="0" t="n">
        <v>0.1</v>
      </c>
      <c r="C97" s="0" t="n">
        <v>0.1</v>
      </c>
      <c r="D97" s="0" t="n">
        <v>0.1</v>
      </c>
      <c r="E97" s="63" t="n">
        <f aca="false">AVERAGE(B97:D97)</f>
        <v>0.1</v>
      </c>
      <c r="F97" s="62" t="n">
        <f aca="false">STDEV(B97:D97)</f>
        <v>1.69967494438815E-017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s">
        <v>255</v>
      </c>
      <c r="N97" s="0" t="s">
        <v>130</v>
      </c>
      <c r="O97" s="0" t="s">
        <v>249</v>
      </c>
    </row>
    <row r="98" customFormat="false" ht="16" hidden="false" customHeight="false" outlineLevel="0" collapsed="false">
      <c r="A98" s="0" t="n">
        <v>1</v>
      </c>
      <c r="B98" s="0" t="n">
        <v>0.2</v>
      </c>
      <c r="C98" s="0" t="n">
        <v>0.1</v>
      </c>
      <c r="D98" s="0" t="n">
        <f aca="false">0.003*50</f>
        <v>0.15</v>
      </c>
      <c r="E98" s="63" t="n">
        <f aca="false">AVERAGE(B98:D98)</f>
        <v>0.15</v>
      </c>
      <c r="F98" s="62" t="n">
        <f aca="false">STDEV(B98:D98)</f>
        <v>0.05</v>
      </c>
      <c r="G98" s="0" t="n">
        <v>1</v>
      </c>
      <c r="H98" s="0" t="n">
        <v>0</v>
      </c>
      <c r="I98" s="65" t="n">
        <v>100388</v>
      </c>
      <c r="J98" s="0" t="n">
        <v>0</v>
      </c>
      <c r="K98" s="64" t="n">
        <v>33462.6666666667</v>
      </c>
      <c r="L98" s="64" t="n">
        <v>57959.0388234081</v>
      </c>
      <c r="M98" s="0" t="s">
        <v>255</v>
      </c>
      <c r="N98" s="0" t="s">
        <v>130</v>
      </c>
      <c r="O98" s="0" t="s">
        <v>249</v>
      </c>
    </row>
    <row r="99" customFormat="false" ht="16" hidden="false" customHeight="false" outlineLevel="0" collapsed="false">
      <c r="A99" s="0" t="n">
        <v>2</v>
      </c>
      <c r="B99" s="0" t="n">
        <v>0.45</v>
      </c>
      <c r="C99" s="0" t="n">
        <v>0.1</v>
      </c>
      <c r="D99" s="0" t="n">
        <f aca="false">0.006*50</f>
        <v>0.3</v>
      </c>
      <c r="E99" s="63" t="n">
        <f aca="false">AVERAGE(B99:D99)</f>
        <v>0.283333333333333</v>
      </c>
      <c r="F99" s="62" t="n">
        <f aca="false">STDEV(B99:D99)</f>
        <v>0.175594229214212</v>
      </c>
      <c r="G99" s="0" t="n">
        <v>2</v>
      </c>
      <c r="H99" s="0" t="n">
        <v>0</v>
      </c>
      <c r="I99" s="65" t="n">
        <v>189280</v>
      </c>
      <c r="J99" s="0" t="n">
        <v>0</v>
      </c>
      <c r="K99" s="64" t="n">
        <v>63093.3333333333</v>
      </c>
      <c r="L99" s="64" t="n">
        <v>109280.858952212</v>
      </c>
      <c r="M99" s="0" t="s">
        <v>255</v>
      </c>
      <c r="N99" s="0" t="s">
        <v>130</v>
      </c>
      <c r="O99" s="0" t="s">
        <v>249</v>
      </c>
    </row>
    <row r="100" customFormat="false" ht="16" hidden="false" customHeight="false" outlineLevel="0" collapsed="false">
      <c r="A100" s="0" t="n">
        <v>3</v>
      </c>
      <c r="B100" s="0" t="n">
        <v>0.45</v>
      </c>
      <c r="C100" s="0" t="n">
        <v>0.25</v>
      </c>
      <c r="D100" s="0" t="n">
        <f aca="false">0.006*50</f>
        <v>0.3</v>
      </c>
      <c r="E100" s="63" t="n">
        <f aca="false">AVERAGE(B100:D100)</f>
        <v>0.333333333333333</v>
      </c>
      <c r="F100" s="62" t="n">
        <f aca="false">STDEV(B100:D100)</f>
        <v>0.104083299973307</v>
      </c>
      <c r="G100" s="0" t="n">
        <v>3</v>
      </c>
      <c r="H100" s="65" t="n">
        <v>2109610</v>
      </c>
      <c r="I100" s="65" t="n">
        <v>477595</v>
      </c>
      <c r="J100" s="65" t="n">
        <v>950443</v>
      </c>
      <c r="K100" s="64" t="n">
        <v>1179216</v>
      </c>
      <c r="L100" s="64" t="n">
        <v>839714.864821982</v>
      </c>
      <c r="M100" s="0" t="s">
        <v>255</v>
      </c>
      <c r="N100" s="0" t="s">
        <v>130</v>
      </c>
      <c r="O100" s="0" t="s">
        <v>249</v>
      </c>
    </row>
    <row r="101" customFormat="false" ht="16" hidden="false" customHeight="false" outlineLevel="0" collapsed="false">
      <c r="A101" s="0" t="n">
        <v>4</v>
      </c>
      <c r="B101" s="0" t="n">
        <v>0.5</v>
      </c>
      <c r="C101" s="0" t="n">
        <v>0.45</v>
      </c>
      <c r="D101" s="0" t="n">
        <f aca="false">0.011*50</f>
        <v>0.55</v>
      </c>
      <c r="E101" s="63" t="n">
        <f aca="false">AVERAGE(B101:D101)</f>
        <v>0.5</v>
      </c>
      <c r="F101" s="62" t="n">
        <f aca="false">STDEV(B101:D101)</f>
        <v>0.05</v>
      </c>
      <c r="G101" s="0" t="n">
        <v>4</v>
      </c>
      <c r="H101" s="65" t="n">
        <v>1543747</v>
      </c>
      <c r="I101" s="65" t="n">
        <v>2087843</v>
      </c>
      <c r="J101" s="65" t="n">
        <v>1369149</v>
      </c>
      <c r="K101" s="64" t="n">
        <v>1666913</v>
      </c>
      <c r="L101" s="64" t="n">
        <v>374843.519453118</v>
      </c>
      <c r="M101" s="0" t="s">
        <v>255</v>
      </c>
      <c r="N101" s="0" t="s">
        <v>130</v>
      </c>
      <c r="O101" s="0" t="s">
        <v>249</v>
      </c>
    </row>
    <row r="102" customFormat="false" ht="16" hidden="false" customHeight="false" outlineLevel="0" collapsed="false">
      <c r="A102" s="0" t="n">
        <v>5</v>
      </c>
      <c r="B102" s="0" t="n">
        <v>0.7</v>
      </c>
      <c r="C102" s="0" t="n">
        <v>0.5</v>
      </c>
      <c r="D102" s="0" t="n">
        <f aca="false">0.015*50</f>
        <v>0.75</v>
      </c>
      <c r="E102" s="63" t="n">
        <f aca="false">AVERAGE(B102:D102)</f>
        <v>0.65</v>
      </c>
      <c r="F102" s="62" t="n">
        <f aca="false">STDEV(B102:D102)</f>
        <v>0.13228756555323</v>
      </c>
      <c r="G102" s="0" t="n">
        <v>5</v>
      </c>
      <c r="H102" s="65" t="n">
        <v>1673163</v>
      </c>
      <c r="I102" s="65" t="n">
        <v>2640176</v>
      </c>
      <c r="J102" s="65" t="n">
        <v>2031363</v>
      </c>
      <c r="K102" s="64" t="n">
        <v>2114900.66666667</v>
      </c>
      <c r="L102" s="64" t="n">
        <v>488888.987252048</v>
      </c>
      <c r="M102" s="0" t="s">
        <v>255</v>
      </c>
      <c r="N102" s="0" t="s">
        <v>130</v>
      </c>
      <c r="O102" s="0" t="s">
        <v>249</v>
      </c>
    </row>
    <row r="103" customFormat="false" ht="16" hidden="false" customHeight="false" outlineLevel="0" collapsed="false">
      <c r="A103" s="0" t="n">
        <v>6</v>
      </c>
      <c r="B103" s="0" t="n">
        <v>1</v>
      </c>
      <c r="C103" s="0" t="n">
        <v>0.95</v>
      </c>
      <c r="D103" s="0" t="n">
        <f aca="false">0.017*50</f>
        <v>0.85</v>
      </c>
      <c r="E103" s="63" t="n">
        <f aca="false">AVERAGE(B103:D103)</f>
        <v>0.933333333333333</v>
      </c>
      <c r="F103" s="62" t="n">
        <f aca="false">STDEV(B103:D103)</f>
        <v>0.0763762615825972</v>
      </c>
      <c r="G103" s="0" t="n">
        <v>6</v>
      </c>
      <c r="H103" s="65" t="n">
        <v>2818823</v>
      </c>
      <c r="I103" s="65" t="n">
        <v>3696588</v>
      </c>
      <c r="J103" s="65" t="n">
        <v>2871600</v>
      </c>
      <c r="K103" s="64" t="n">
        <v>3129003.66666667</v>
      </c>
      <c r="L103" s="64" t="n">
        <v>492250.27629889</v>
      </c>
      <c r="M103" s="0" t="s">
        <v>255</v>
      </c>
      <c r="N103" s="0" t="s">
        <v>130</v>
      </c>
      <c r="O103" s="0" t="s">
        <v>249</v>
      </c>
    </row>
    <row r="104" customFormat="false" ht="16" hidden="false" customHeight="false" outlineLevel="0" collapsed="false">
      <c r="A104" s="0" t="n">
        <v>7</v>
      </c>
      <c r="B104" s="0" t="n">
        <v>1.1</v>
      </c>
      <c r="C104" s="0" t="n">
        <v>0.95</v>
      </c>
      <c r="D104" s="0" t="n">
        <f aca="false">0.024*50</f>
        <v>1.2</v>
      </c>
      <c r="E104" s="63" t="n">
        <f aca="false">AVERAGE(B104:D104)</f>
        <v>1.08333333333333</v>
      </c>
      <c r="F104" s="62" t="n">
        <f aca="false">STDEV(B104:D104)</f>
        <v>0.125830573921179</v>
      </c>
      <c r="G104" s="0" t="n">
        <v>7</v>
      </c>
      <c r="H104" s="65" t="n">
        <v>2489217</v>
      </c>
      <c r="I104" s="65" t="n">
        <v>4811336</v>
      </c>
      <c r="J104" s="65" t="n">
        <v>3101040</v>
      </c>
      <c r="K104" s="64" t="n">
        <v>3467197.66666667</v>
      </c>
      <c r="L104" s="64" t="n">
        <v>1203583.2917519</v>
      </c>
      <c r="M104" s="0" t="s">
        <v>255</v>
      </c>
      <c r="N104" s="0" t="s">
        <v>130</v>
      </c>
      <c r="O104" s="0" t="s">
        <v>249</v>
      </c>
    </row>
    <row r="105" customFormat="false" ht="16" hidden="false" customHeight="false" outlineLevel="0" collapsed="false">
      <c r="A105" s="0" t="n">
        <v>8</v>
      </c>
      <c r="B105" s="0" t="n">
        <v>1.45</v>
      </c>
      <c r="C105" s="0" t="n">
        <f aca="false">0.029*50</f>
        <v>1.45</v>
      </c>
      <c r="D105" s="0" t="n">
        <f aca="false">0.027*50</f>
        <v>1.35</v>
      </c>
      <c r="E105" s="63" t="n">
        <f aca="false">AVERAGE(B105:D105)</f>
        <v>1.41666666666667</v>
      </c>
      <c r="F105" s="62" t="n">
        <f aca="false">STDEV(B105:D105)</f>
        <v>0.0577350269189626</v>
      </c>
      <c r="G105" s="0" t="n">
        <v>8</v>
      </c>
      <c r="H105" s="65" t="n">
        <v>2573625</v>
      </c>
      <c r="I105" s="65" t="n">
        <v>8079604</v>
      </c>
      <c r="J105" s="65" t="n">
        <v>1851559</v>
      </c>
      <c r="K105" s="64" t="n">
        <v>4168262.66666667</v>
      </c>
      <c r="L105" s="64" t="n">
        <v>3406506.72925658</v>
      </c>
      <c r="M105" s="0" t="s">
        <v>255</v>
      </c>
      <c r="N105" s="0" t="s">
        <v>130</v>
      </c>
      <c r="O105" s="0" t="s">
        <v>249</v>
      </c>
    </row>
    <row r="106" customFormat="false" ht="16" hidden="false" customHeight="false" outlineLevel="0" collapsed="false">
      <c r="A106" s="0" t="n">
        <v>24</v>
      </c>
      <c r="B106" s="0" t="n">
        <v>3.1</v>
      </c>
      <c r="C106" s="0" t="n">
        <f aca="false">0.048*50</f>
        <v>2.4</v>
      </c>
      <c r="D106" s="0" t="n">
        <f aca="false">0.054*50</f>
        <v>2.7</v>
      </c>
      <c r="E106" s="63" t="n">
        <f aca="false">AVERAGE(B106:D106)</f>
        <v>2.73333333333333</v>
      </c>
      <c r="F106" s="62" t="n">
        <f aca="false">STDEV(B106:D106)</f>
        <v>0.351188458428425</v>
      </c>
      <c r="G106" s="0" t="n">
        <v>24</v>
      </c>
      <c r="H106" s="65" t="n">
        <v>1936947</v>
      </c>
      <c r="I106" s="65" t="n">
        <v>394943</v>
      </c>
      <c r="J106" s="65" t="n">
        <v>363092</v>
      </c>
      <c r="K106" s="64" t="n">
        <v>898327.333333333</v>
      </c>
      <c r="L106" s="64" t="n">
        <v>899611.988882059</v>
      </c>
      <c r="M106" s="0" t="s">
        <v>255</v>
      </c>
      <c r="N106" s="0" t="s">
        <v>130</v>
      </c>
      <c r="O106" s="0" t="s">
        <v>249</v>
      </c>
    </row>
    <row r="107" customFormat="false" ht="16" hidden="false" customHeight="false" outlineLevel="0" collapsed="false">
      <c r="A107" s="0" t="n">
        <v>0</v>
      </c>
      <c r="B107" s="0" t="n">
        <v>0.1</v>
      </c>
      <c r="C107" s="0" t="n">
        <v>0.1</v>
      </c>
      <c r="D107" s="0" t="n">
        <v>0.1</v>
      </c>
      <c r="E107" s="63" t="n">
        <f aca="false">AVERAGE(B107:D107)</f>
        <v>0.1</v>
      </c>
      <c r="F107" s="62" t="n">
        <f aca="false">STDEV(B107:D107)</f>
        <v>1.69967494438815E-017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s">
        <v>135</v>
      </c>
      <c r="N107" s="0" t="s">
        <v>91</v>
      </c>
      <c r="O107" s="0" t="s">
        <v>250</v>
      </c>
    </row>
    <row r="108" customFormat="false" ht="16" hidden="false" customHeight="false" outlineLevel="0" collapsed="false">
      <c r="A108" s="0" t="n">
        <v>1</v>
      </c>
      <c r="B108" s="0" t="n">
        <v>0.1</v>
      </c>
      <c r="C108" s="0" t="n">
        <v>0.1</v>
      </c>
      <c r="D108" s="0" t="n">
        <v>0.1</v>
      </c>
      <c r="E108" s="63" t="n">
        <f aca="false">AVERAGE(B108:D108)</f>
        <v>0.1</v>
      </c>
      <c r="F108" s="62" t="n">
        <f aca="false">STDEV(B108:D108)</f>
        <v>0</v>
      </c>
      <c r="G108" s="0" t="n">
        <v>1</v>
      </c>
      <c r="H108" s="65" t="n">
        <v>159271</v>
      </c>
      <c r="I108" s="67" t="n">
        <v>0</v>
      </c>
      <c r="J108" s="65" t="n">
        <v>110417</v>
      </c>
      <c r="K108" s="64" t="n">
        <v>89896</v>
      </c>
      <c r="L108" s="64" t="n">
        <v>81594.4020199915</v>
      </c>
      <c r="M108" s="0" t="s">
        <v>135</v>
      </c>
      <c r="N108" s="0" t="s">
        <v>91</v>
      </c>
      <c r="O108" s="0" t="s">
        <v>250</v>
      </c>
    </row>
    <row r="109" customFormat="false" ht="16" hidden="false" customHeight="false" outlineLevel="0" collapsed="false">
      <c r="A109" s="0" t="n">
        <v>2</v>
      </c>
      <c r="B109" s="0" t="n">
        <v>0.1</v>
      </c>
      <c r="C109" s="0" t="n">
        <f aca="false">0.006*50</f>
        <v>0.3</v>
      </c>
      <c r="D109" s="0" t="n">
        <f aca="false">0.006*50</f>
        <v>0.3</v>
      </c>
      <c r="E109" s="63" t="n">
        <f aca="false">AVERAGE(B109:D109)</f>
        <v>0.233333333333333</v>
      </c>
      <c r="F109" s="62" t="n">
        <f aca="false">STDEV(B109:D109)</f>
        <v>0.115470053837925</v>
      </c>
      <c r="G109" s="0" t="n">
        <v>2</v>
      </c>
      <c r="H109" s="65" t="n">
        <v>371689</v>
      </c>
      <c r="I109" s="65" t="n">
        <v>314401</v>
      </c>
      <c r="J109" s="65" t="n">
        <v>157006</v>
      </c>
      <c r="K109" s="64" t="n">
        <v>281032</v>
      </c>
      <c r="L109" s="64" t="n">
        <v>111163.461816372</v>
      </c>
      <c r="M109" s="0" t="s">
        <v>135</v>
      </c>
      <c r="N109" s="0" t="s">
        <v>91</v>
      </c>
      <c r="O109" s="0" t="s">
        <v>250</v>
      </c>
      <c r="Q109" s="0" t="n">
        <v>0</v>
      </c>
      <c r="R109" s="0" t="e">
        <f aca="false">_xlfn.T.TEST(H107:J107,H117:J117,1,3)</f>
        <v>#VALUE!</v>
      </c>
    </row>
    <row r="110" customFormat="false" ht="16" hidden="false" customHeight="false" outlineLevel="0" collapsed="false">
      <c r="A110" s="0" t="n">
        <v>3</v>
      </c>
      <c r="B110" s="0" t="n">
        <f aca="false">0.003*50</f>
        <v>0.15</v>
      </c>
      <c r="C110" s="0" t="n">
        <f aca="false">0.011*50</f>
        <v>0.55</v>
      </c>
      <c r="D110" s="0" t="n">
        <f aca="false">0.008*50</f>
        <v>0.4</v>
      </c>
      <c r="E110" s="63" t="n">
        <f aca="false">AVERAGE(B110:D110)</f>
        <v>0.366666666666667</v>
      </c>
      <c r="F110" s="62" t="n">
        <f aca="false">STDEV(B110:D110)</f>
        <v>0.202072594216369</v>
      </c>
      <c r="G110" s="0" t="n">
        <v>3</v>
      </c>
      <c r="H110" s="65" t="n">
        <v>330432</v>
      </c>
      <c r="I110" s="65" t="n">
        <v>377397</v>
      </c>
      <c r="J110" s="65" t="n">
        <v>827148</v>
      </c>
      <c r="K110" s="64" t="n">
        <v>511659</v>
      </c>
      <c r="L110" s="64" t="n">
        <v>274228.754230843</v>
      </c>
      <c r="M110" s="0" t="s">
        <v>135</v>
      </c>
      <c r="N110" s="0" t="s">
        <v>91</v>
      </c>
      <c r="O110" s="0" t="s">
        <v>250</v>
      </c>
      <c r="Q110" s="0" t="n">
        <v>1</v>
      </c>
      <c r="R110" s="0" t="n">
        <f aca="false">_xlfn.T.TEST(H108:J108,H118:J118,1,3)</f>
        <v>0.36671463334968</v>
      </c>
    </row>
    <row r="111" customFormat="false" ht="16" hidden="false" customHeight="false" outlineLevel="0" collapsed="false">
      <c r="A111" s="0" t="n">
        <v>4</v>
      </c>
      <c r="B111" s="0" t="n">
        <f aca="false">0.005*50</f>
        <v>0.25</v>
      </c>
      <c r="C111" s="0" t="n">
        <f aca="false">0.012*50</f>
        <v>0.6</v>
      </c>
      <c r="D111" s="0" t="n">
        <f aca="false">0.011*50</f>
        <v>0.55</v>
      </c>
      <c r="E111" s="63" t="n">
        <f aca="false">AVERAGE(B111:D111)</f>
        <v>0.466666666666667</v>
      </c>
      <c r="F111" s="62" t="n">
        <f aca="false">STDEV(B111:D111)</f>
        <v>0.189296944860009</v>
      </c>
      <c r="G111" s="0" t="n">
        <v>4</v>
      </c>
      <c r="H111" s="65" t="n">
        <v>632850</v>
      </c>
      <c r="I111" s="65" t="n">
        <v>426486</v>
      </c>
      <c r="J111" s="65" t="n">
        <v>305324</v>
      </c>
      <c r="K111" s="64" t="n">
        <v>454886.666666667</v>
      </c>
      <c r="L111" s="64" t="n">
        <v>165599.723940994</v>
      </c>
      <c r="M111" s="0" t="s">
        <v>135</v>
      </c>
      <c r="N111" s="0" t="s">
        <v>91</v>
      </c>
      <c r="O111" s="0" t="s">
        <v>250</v>
      </c>
      <c r="Q111" s="0" t="n">
        <v>2</v>
      </c>
      <c r="R111" s="0" t="n">
        <f aca="false">_xlfn.T.TEST(H109:J109,H119:J119,1,3)</f>
        <v>0.411271038019773</v>
      </c>
    </row>
    <row r="112" customFormat="false" ht="16" hidden="false" customHeight="false" outlineLevel="0" collapsed="false">
      <c r="A112" s="0" t="n">
        <v>5</v>
      </c>
      <c r="B112" s="0" t="n">
        <f aca="false">0.007*50</f>
        <v>0.35</v>
      </c>
      <c r="C112" s="0" t="n">
        <f aca="false">0.012*50</f>
        <v>0.6</v>
      </c>
      <c r="D112" s="0" t="n">
        <f aca="false">0.011*50</f>
        <v>0.55</v>
      </c>
      <c r="E112" s="63" t="n">
        <f aca="false">AVERAGE(B112:D112)</f>
        <v>0.5</v>
      </c>
      <c r="F112" s="62" t="n">
        <f aca="false">STDEV(B112:D112)</f>
        <v>0.13228756555323</v>
      </c>
      <c r="G112" s="0" t="n">
        <v>5</v>
      </c>
      <c r="H112" s="65" t="n">
        <v>543970</v>
      </c>
      <c r="I112" s="65" t="n">
        <v>431053</v>
      </c>
      <c r="J112" s="65" t="n">
        <v>184303</v>
      </c>
      <c r="K112" s="64" t="n">
        <v>386442</v>
      </c>
      <c r="L112" s="64" t="n">
        <v>183936.656795213</v>
      </c>
      <c r="M112" s="0" t="s">
        <v>135</v>
      </c>
      <c r="N112" s="0" t="s">
        <v>91</v>
      </c>
      <c r="O112" s="0" t="s">
        <v>250</v>
      </c>
      <c r="Q112" s="0" t="n">
        <v>3</v>
      </c>
      <c r="R112" s="0" t="n">
        <f aca="false">_xlfn.T.TEST(H110:J110,H120:J120,1,3)</f>
        <v>0.16863810352268</v>
      </c>
    </row>
    <row r="113" customFormat="false" ht="16" hidden="false" customHeight="false" outlineLevel="0" collapsed="false">
      <c r="A113" s="0" t="n">
        <v>6</v>
      </c>
      <c r="B113" s="0" t="n">
        <f aca="false">0.007*50</f>
        <v>0.35</v>
      </c>
      <c r="C113" s="0" t="n">
        <f aca="false">0.012*50</f>
        <v>0.6</v>
      </c>
      <c r="D113" s="0" t="n">
        <f aca="false">0.011*50</f>
        <v>0.55</v>
      </c>
      <c r="E113" s="63" t="n">
        <f aca="false">AVERAGE(B113:D113)</f>
        <v>0.5</v>
      </c>
      <c r="F113" s="62" t="n">
        <f aca="false">STDEV(B113:D113)</f>
        <v>0.13228756555323</v>
      </c>
      <c r="G113" s="0" t="n">
        <v>6</v>
      </c>
      <c r="H113" s="65" t="n">
        <v>508774</v>
      </c>
      <c r="I113" s="65" t="n">
        <v>484391</v>
      </c>
      <c r="J113" s="65" t="n">
        <v>370215</v>
      </c>
      <c r="K113" s="64" t="n">
        <v>454460</v>
      </c>
      <c r="L113" s="64" t="n">
        <v>73969.910713749</v>
      </c>
      <c r="M113" s="0" t="s">
        <v>135</v>
      </c>
      <c r="N113" s="0" t="s">
        <v>91</v>
      </c>
      <c r="O113" s="0" t="s">
        <v>250</v>
      </c>
      <c r="Q113" s="0" t="n">
        <v>4</v>
      </c>
      <c r="R113" s="0" t="n">
        <f aca="false">_xlfn.T.TEST(H111:J111,H121:J121,1,3)</f>
        <v>0.34796504805467</v>
      </c>
    </row>
    <row r="114" customFormat="false" ht="16" hidden="false" customHeight="false" outlineLevel="0" collapsed="false">
      <c r="A114" s="0" t="n">
        <v>7</v>
      </c>
      <c r="B114" s="0" t="n">
        <f aca="false">0.011*50</f>
        <v>0.55</v>
      </c>
      <c r="C114" s="0" t="n">
        <f aca="false">0.012*50</f>
        <v>0.6</v>
      </c>
      <c r="D114" s="0" t="n">
        <f aca="false">0.016*50</f>
        <v>0.8</v>
      </c>
      <c r="E114" s="63" t="n">
        <f aca="false">AVERAGE(B114:D114)</f>
        <v>0.65</v>
      </c>
      <c r="F114" s="62" t="n">
        <f aca="false">STDEV(B114:D114)</f>
        <v>0.13228756555323</v>
      </c>
      <c r="G114" s="0" t="n">
        <v>7</v>
      </c>
      <c r="H114" s="65" t="n">
        <v>477783</v>
      </c>
      <c r="I114" s="65" t="n">
        <v>270994</v>
      </c>
      <c r="J114" s="65" t="n">
        <v>509990</v>
      </c>
      <c r="K114" s="64" t="n">
        <v>419589</v>
      </c>
      <c r="L114" s="64" t="n">
        <v>129690.70217637</v>
      </c>
      <c r="M114" s="0" t="s">
        <v>135</v>
      </c>
      <c r="N114" s="0" t="s">
        <v>91</v>
      </c>
      <c r="O114" s="0" t="s">
        <v>250</v>
      </c>
      <c r="Q114" s="0" t="n">
        <v>5</v>
      </c>
      <c r="R114" s="0" t="n">
        <f aca="false">_xlfn.T.TEST(H112:J112,H122:J122,1,3)</f>
        <v>0.361813783309699</v>
      </c>
    </row>
    <row r="115" customFormat="false" ht="16" hidden="false" customHeight="false" outlineLevel="0" collapsed="false">
      <c r="A115" s="0" t="n">
        <v>8</v>
      </c>
      <c r="B115" s="0" t="n">
        <f aca="false">0.014*50</f>
        <v>0.7</v>
      </c>
      <c r="C115" s="0" t="n">
        <f aca="false">0.012*50</f>
        <v>0.6</v>
      </c>
      <c r="D115" s="0" t="n">
        <f aca="false">0.018*50</f>
        <v>0.9</v>
      </c>
      <c r="E115" s="63" t="n">
        <f aca="false">AVERAGE(B115:D115)</f>
        <v>0.733333333333333</v>
      </c>
      <c r="F115" s="62" t="n">
        <f aca="false">STDEV(B115:D115)</f>
        <v>0.152752523165195</v>
      </c>
      <c r="G115" s="0" t="n">
        <v>8</v>
      </c>
      <c r="H115" s="65" t="n">
        <v>386570</v>
      </c>
      <c r="I115" s="65" t="n">
        <v>435887</v>
      </c>
      <c r="J115" s="65" t="n">
        <v>480996</v>
      </c>
      <c r="K115" s="64" t="n">
        <v>434484.333333333</v>
      </c>
      <c r="L115" s="64" t="n">
        <v>47228.6245229875</v>
      </c>
      <c r="M115" s="0" t="s">
        <v>135</v>
      </c>
      <c r="N115" s="0" t="s">
        <v>91</v>
      </c>
      <c r="O115" s="0" t="s">
        <v>250</v>
      </c>
      <c r="Q115" s="0" t="n">
        <v>6</v>
      </c>
      <c r="R115" s="0" t="n">
        <f aca="false">_xlfn.T.TEST(H113:J113,H123:J123,1,3)</f>
        <v>0.171908999551565</v>
      </c>
    </row>
    <row r="116" customFormat="false" ht="16" hidden="false" customHeight="false" outlineLevel="0" collapsed="false">
      <c r="A116" s="0" t="n">
        <v>24</v>
      </c>
      <c r="B116" s="0" t="n">
        <f aca="false">0.09*50</f>
        <v>4.5</v>
      </c>
      <c r="C116" s="0" t="n">
        <f aca="false">0.04*50</f>
        <v>2</v>
      </c>
      <c r="D116" s="0" t="n">
        <f aca="false">0.054*50</f>
        <v>2.7</v>
      </c>
      <c r="E116" s="63" t="n">
        <f aca="false">AVERAGE(B116:D116)</f>
        <v>3.06666666666667</v>
      </c>
      <c r="F116" s="62" t="n">
        <f aca="false">STDEV(B116:D116)</f>
        <v>1.28970280814354</v>
      </c>
      <c r="G116" s="0" t="n">
        <v>24</v>
      </c>
      <c r="H116" s="65" t="n">
        <v>2906921</v>
      </c>
      <c r="I116" s="69" t="n">
        <v>3411213</v>
      </c>
      <c r="J116" s="65" t="n">
        <v>8882715</v>
      </c>
      <c r="K116" s="64" t="n">
        <v>5066949.66666667</v>
      </c>
      <c r="L116" s="64" t="n">
        <v>3314155.46023679</v>
      </c>
      <c r="M116" s="0" t="s">
        <v>135</v>
      </c>
      <c r="N116" s="0" t="s">
        <v>91</v>
      </c>
      <c r="O116" s="0" t="s">
        <v>250</v>
      </c>
      <c r="Q116" s="0" t="n">
        <v>7</v>
      </c>
      <c r="R116" s="0" t="n">
        <f aca="false">_xlfn.T.TEST(H114:J114,H124:J124,1,3)</f>
        <v>0.256010009848497</v>
      </c>
    </row>
    <row r="117" customFormat="false" ht="16" hidden="false" customHeight="false" outlineLevel="0" collapsed="false">
      <c r="A117" s="0" t="n">
        <v>0</v>
      </c>
      <c r="B117" s="0" t="n">
        <v>0.1</v>
      </c>
      <c r="C117" s="0" t="n">
        <v>0.1</v>
      </c>
      <c r="D117" s="0" t="n">
        <v>0.1</v>
      </c>
      <c r="E117" s="63" t="n">
        <f aca="false">AVERAGE(B117:D117)</f>
        <v>0.1</v>
      </c>
      <c r="F117" s="62" t="n">
        <f aca="false">STDEV(B117:D117)</f>
        <v>1.69967494438815E-017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s">
        <v>135</v>
      </c>
      <c r="N117" s="0" t="s">
        <v>91</v>
      </c>
      <c r="O117" s="0" t="s">
        <v>249</v>
      </c>
      <c r="Q117" s="0" t="n">
        <v>8</v>
      </c>
      <c r="R117" s="0" t="e">
        <f aca="false">_xlfn.T.TEST(H115:J115,H125:J125,1,3)</f>
        <v>#VALUE!</v>
      </c>
    </row>
    <row r="118" customFormat="false" ht="16" hidden="false" customHeight="false" outlineLevel="0" collapsed="false">
      <c r="A118" s="0" t="n">
        <v>1</v>
      </c>
      <c r="B118" s="0" t="n">
        <v>0.2</v>
      </c>
      <c r="C118" s="0" t="n">
        <v>0.1</v>
      </c>
      <c r="D118" s="0" t="n">
        <f aca="false">0.003*50</f>
        <v>0.15</v>
      </c>
      <c r="E118" s="63" t="n">
        <f aca="false">AVERAGE(B118:D118)</f>
        <v>0.15</v>
      </c>
      <c r="F118" s="62" t="n">
        <f aca="false">STDEV(B118:D118)</f>
        <v>0.05</v>
      </c>
      <c r="G118" s="0" t="n">
        <v>1</v>
      </c>
      <c r="H118" s="67" t="n">
        <v>0</v>
      </c>
      <c r="I118" s="65" t="n">
        <v>195170</v>
      </c>
      <c r="J118" s="65" t="n">
        <v>158309</v>
      </c>
      <c r="K118" s="64" t="n">
        <v>117826.333333333</v>
      </c>
      <c r="L118" s="64" t="n">
        <v>103691.691809582</v>
      </c>
      <c r="M118" s="0" t="s">
        <v>135</v>
      </c>
      <c r="N118" s="0" t="s">
        <v>91</v>
      </c>
      <c r="O118" s="0" t="s">
        <v>249</v>
      </c>
      <c r="Q118" s="0" t="n">
        <v>24</v>
      </c>
      <c r="R118" s="0" t="n">
        <f aca="false">_xlfn.T.TEST(H116:J116,H126:J126,1,3)</f>
        <v>0.0510080864684555</v>
      </c>
    </row>
    <row r="119" customFormat="false" ht="16" hidden="false" customHeight="false" outlineLevel="0" collapsed="false">
      <c r="A119" s="0" t="n">
        <v>2</v>
      </c>
      <c r="B119" s="0" t="n">
        <v>0.45</v>
      </c>
      <c r="C119" s="0" t="n">
        <v>0.1</v>
      </c>
      <c r="D119" s="0" t="n">
        <f aca="false">0.006*50</f>
        <v>0.3</v>
      </c>
      <c r="E119" s="63" t="n">
        <f aca="false">AVERAGE(B119:D119)</f>
        <v>0.283333333333333</v>
      </c>
      <c r="F119" s="62" t="n">
        <f aca="false">STDEV(B119:D119)</f>
        <v>0.175594229214212</v>
      </c>
      <c r="G119" s="0" t="n">
        <v>2</v>
      </c>
      <c r="H119" s="67" t="n">
        <v>0</v>
      </c>
      <c r="I119" s="65" t="n">
        <v>217022</v>
      </c>
      <c r="J119" s="69" t="n">
        <v>507416</v>
      </c>
      <c r="K119" s="64" t="n">
        <v>241479.333333333</v>
      </c>
      <c r="L119" s="64" t="n">
        <v>254590.593167409</v>
      </c>
      <c r="M119" s="0" t="s">
        <v>135</v>
      </c>
      <c r="N119" s="0" t="s">
        <v>91</v>
      </c>
      <c r="O119" s="0" t="s">
        <v>249</v>
      </c>
    </row>
    <row r="120" customFormat="false" ht="16" hidden="false" customHeight="false" outlineLevel="0" collapsed="false">
      <c r="A120" s="0" t="n">
        <v>3</v>
      </c>
      <c r="B120" s="0" t="n">
        <v>0.45</v>
      </c>
      <c r="C120" s="0" t="n">
        <v>0.25</v>
      </c>
      <c r="D120" s="0" t="n">
        <f aca="false">0.006*50</f>
        <v>0.3</v>
      </c>
      <c r="E120" s="63" t="n">
        <f aca="false">AVERAGE(B120:D120)</f>
        <v>0.333333333333333</v>
      </c>
      <c r="F120" s="62" t="n">
        <f aca="false">STDEV(B120:D120)</f>
        <v>0.104083299973307</v>
      </c>
      <c r="G120" s="0" t="n">
        <v>3</v>
      </c>
      <c r="H120" s="67" t="n">
        <v>0</v>
      </c>
      <c r="I120" s="65" t="n">
        <v>145206</v>
      </c>
      <c r="J120" s="65" t="n">
        <v>601529</v>
      </c>
      <c r="K120" s="64" t="n">
        <v>248911.666666667</v>
      </c>
      <c r="L120" s="64" t="n">
        <v>313887.612744328</v>
      </c>
      <c r="M120" s="0" t="s">
        <v>135</v>
      </c>
      <c r="N120" s="0" t="s">
        <v>91</v>
      </c>
      <c r="O120" s="0" t="s">
        <v>249</v>
      </c>
    </row>
    <row r="121" customFormat="false" ht="16" hidden="false" customHeight="false" outlineLevel="0" collapsed="false">
      <c r="A121" s="0" t="n">
        <v>4</v>
      </c>
      <c r="B121" s="0" t="n">
        <v>0.5</v>
      </c>
      <c r="C121" s="0" t="n">
        <v>0.45</v>
      </c>
      <c r="D121" s="0" t="n">
        <f aca="false">0.011*50</f>
        <v>0.55</v>
      </c>
      <c r="E121" s="63" t="n">
        <f aca="false">AVERAGE(B121:D121)</f>
        <v>0.5</v>
      </c>
      <c r="F121" s="62" t="n">
        <f aca="false">STDEV(B121:D121)</f>
        <v>0.05</v>
      </c>
      <c r="G121" s="0" t="n">
        <v>4</v>
      </c>
      <c r="H121" s="65" t="n">
        <v>507144</v>
      </c>
      <c r="I121" s="65" t="n">
        <v>235416</v>
      </c>
      <c r="J121" s="65" t="n">
        <v>461470</v>
      </c>
      <c r="K121" s="64" t="n">
        <v>401343.333333333</v>
      </c>
      <c r="L121" s="64" t="n">
        <v>145500.647865683</v>
      </c>
      <c r="M121" s="0" t="s">
        <v>135</v>
      </c>
      <c r="N121" s="0" t="s">
        <v>91</v>
      </c>
      <c r="O121" s="0" t="s">
        <v>249</v>
      </c>
    </row>
    <row r="122" customFormat="false" ht="16" hidden="false" customHeight="false" outlineLevel="0" collapsed="false">
      <c r="A122" s="0" t="n">
        <v>5</v>
      </c>
      <c r="B122" s="0" t="n">
        <v>0.7</v>
      </c>
      <c r="C122" s="0" t="n">
        <v>0.5</v>
      </c>
      <c r="D122" s="0" t="n">
        <f aca="false">0.015*50</f>
        <v>0.75</v>
      </c>
      <c r="E122" s="63" t="n">
        <f aca="false">AVERAGE(B122:D122)</f>
        <v>0.65</v>
      </c>
      <c r="F122" s="62" t="n">
        <f aca="false">STDEV(B122:D122)</f>
        <v>0.13228756555323</v>
      </c>
      <c r="G122" s="0" t="n">
        <v>5</v>
      </c>
      <c r="H122" s="65" t="n">
        <v>877021</v>
      </c>
      <c r="I122" s="65" t="n">
        <v>207606</v>
      </c>
      <c r="K122" s="64" t="n">
        <v>542313.5</v>
      </c>
      <c r="L122" s="64" t="n">
        <v>473347.885927993</v>
      </c>
      <c r="M122" s="0" t="s">
        <v>135</v>
      </c>
      <c r="N122" s="0" t="s">
        <v>91</v>
      </c>
      <c r="O122" s="0" t="s">
        <v>249</v>
      </c>
    </row>
    <row r="123" customFormat="false" ht="16" hidden="false" customHeight="false" outlineLevel="0" collapsed="false">
      <c r="A123" s="0" t="n">
        <v>6</v>
      </c>
      <c r="B123" s="0" t="n">
        <v>1</v>
      </c>
      <c r="C123" s="0" t="n">
        <v>0.95</v>
      </c>
      <c r="D123" s="0" t="n">
        <f aca="false">0.017*50</f>
        <v>0.85</v>
      </c>
      <c r="E123" s="63" t="n">
        <f aca="false">AVERAGE(B123:D123)</f>
        <v>0.933333333333333</v>
      </c>
      <c r="F123" s="62" t="n">
        <f aca="false">STDEV(B123:D123)</f>
        <v>0.0763762615825972</v>
      </c>
      <c r="G123" s="0" t="n">
        <v>6</v>
      </c>
      <c r="H123" s="65" t="n">
        <v>1377329</v>
      </c>
      <c r="I123" s="65" t="n">
        <v>274978</v>
      </c>
      <c r="J123" s="65" t="n">
        <v>886328</v>
      </c>
      <c r="K123" s="64" t="n">
        <v>846211.666666667</v>
      </c>
      <c r="L123" s="64" t="n">
        <v>552269.338231205</v>
      </c>
      <c r="M123" s="0" t="s">
        <v>135</v>
      </c>
      <c r="N123" s="0" t="s">
        <v>91</v>
      </c>
      <c r="O123" s="0" t="s">
        <v>249</v>
      </c>
    </row>
    <row r="124" customFormat="false" ht="16" hidden="false" customHeight="false" outlineLevel="0" collapsed="false">
      <c r="A124" s="0" t="n">
        <v>7</v>
      </c>
      <c r="B124" s="0" t="n">
        <v>1.1</v>
      </c>
      <c r="C124" s="0" t="n">
        <v>0.95</v>
      </c>
      <c r="D124" s="0" t="n">
        <f aca="false">0.024*50</f>
        <v>1.2</v>
      </c>
      <c r="E124" s="63" t="n">
        <f aca="false">AVERAGE(B124:D124)</f>
        <v>1.08333333333333</v>
      </c>
      <c r="F124" s="62" t="n">
        <f aca="false">STDEV(B124:D124)</f>
        <v>0.125830573921179</v>
      </c>
      <c r="G124" s="0" t="n">
        <v>7</v>
      </c>
      <c r="H124" s="65" t="n">
        <v>1642883</v>
      </c>
      <c r="I124" s="65" t="n">
        <v>393949</v>
      </c>
      <c r="K124" s="64" t="n">
        <v>1018416</v>
      </c>
      <c r="L124" s="64" t="n">
        <v>883129.700654439</v>
      </c>
      <c r="M124" s="0" t="s">
        <v>135</v>
      </c>
      <c r="N124" s="0" t="s">
        <v>91</v>
      </c>
      <c r="O124" s="0" t="s">
        <v>249</v>
      </c>
    </row>
    <row r="125" customFormat="false" ht="16" hidden="false" customHeight="false" outlineLevel="0" collapsed="false">
      <c r="A125" s="0" t="n">
        <v>8</v>
      </c>
      <c r="B125" s="0" t="n">
        <v>1.45</v>
      </c>
      <c r="C125" s="0" t="n">
        <f aca="false">0.029*50</f>
        <v>1.45</v>
      </c>
      <c r="D125" s="0" t="n">
        <f aca="false">0.027*50</f>
        <v>1.35</v>
      </c>
      <c r="E125" s="63" t="n">
        <f aca="false">AVERAGE(B125:D125)</f>
        <v>1.41666666666667</v>
      </c>
      <c r="F125" s="62" t="n">
        <f aca="false">STDEV(B125:D125)</f>
        <v>0.0577350269189626</v>
      </c>
      <c r="G125" s="0" t="n">
        <v>8</v>
      </c>
      <c r="H125" s="65" t="n">
        <v>2014846</v>
      </c>
      <c r="K125" s="64" t="n">
        <v>2014846</v>
      </c>
      <c r="L125" s="64" t="e">
        <f aca="false">#DIV/0!</f>
        <v>#DIV/0!</v>
      </c>
      <c r="M125" s="0" t="s">
        <v>135</v>
      </c>
      <c r="N125" s="0" t="s">
        <v>91</v>
      </c>
      <c r="O125" s="0" t="s">
        <v>249</v>
      </c>
    </row>
    <row r="126" customFormat="false" ht="16" hidden="false" customHeight="false" outlineLevel="0" collapsed="false">
      <c r="A126" s="0" t="n">
        <v>24</v>
      </c>
      <c r="B126" s="0" t="n">
        <v>3.1</v>
      </c>
      <c r="C126" s="0" t="n">
        <f aca="false">0.048*50</f>
        <v>2.4</v>
      </c>
      <c r="D126" s="0" t="n">
        <f aca="false">0.054*50</f>
        <v>2.7</v>
      </c>
      <c r="E126" s="63" t="n">
        <f aca="false">AVERAGE(B126:D126)</f>
        <v>2.73333333333333</v>
      </c>
      <c r="F126" s="62" t="n">
        <f aca="false">STDEV(B126:D126)</f>
        <v>0.351188458428425</v>
      </c>
      <c r="G126" s="0" t="n">
        <v>24</v>
      </c>
      <c r="H126" s="65" t="n">
        <v>19082123</v>
      </c>
      <c r="I126" s="65" t="n">
        <v>7646430</v>
      </c>
      <c r="J126" s="65" t="n">
        <v>20279782</v>
      </c>
      <c r="K126" s="64" t="n">
        <v>15669445</v>
      </c>
      <c r="L126" s="64" t="n">
        <v>6973892.31618463</v>
      </c>
      <c r="M126" s="0" t="s">
        <v>135</v>
      </c>
      <c r="N126" s="0" t="s">
        <v>91</v>
      </c>
      <c r="O126" s="0" t="s">
        <v>249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124"/>
  <sheetViews>
    <sheetView showFormulas="false" showGridLines="true" showRowColHeaders="true" showZeros="true" rightToLeft="false" tabSelected="false" showOutlineSymbols="true" defaultGridColor="true" view="normal" topLeftCell="A29" colorId="64" zoomScale="50" zoomScaleNormal="50" zoomScalePageLayoutView="100" workbookViewId="0">
      <selection pane="topLeft" activeCell="R44" activeCellId="0" sqref="R44"/>
    </sheetView>
  </sheetViews>
  <sheetFormatPr defaultColWidth="10.5" defaultRowHeight="16" zeroHeight="false" outlineLevelRow="0" outlineLevelCol="0"/>
  <sheetData>
    <row r="2" customFormat="false" ht="16" hidden="false" customHeight="false" outlineLevel="0" collapsed="false">
      <c r="A2" s="0" t="s">
        <v>234</v>
      </c>
    </row>
    <row r="4" customFormat="false" ht="16" hidden="false" customHeight="false" outlineLevel="0" collapsed="false">
      <c r="A4" s="0" t="s">
        <v>252</v>
      </c>
      <c r="B4" s="0" t="s">
        <v>236</v>
      </c>
      <c r="C4" s="0" t="s">
        <v>237</v>
      </c>
      <c r="D4" s="0" t="s">
        <v>238</v>
      </c>
      <c r="E4" s="0" t="s">
        <v>239</v>
      </c>
      <c r="F4" s="0" t="s">
        <v>240</v>
      </c>
      <c r="G4" s="0" t="s">
        <v>242</v>
      </c>
      <c r="H4" s="0" t="s">
        <v>243</v>
      </c>
      <c r="I4" s="0" t="s">
        <v>244</v>
      </c>
      <c r="J4" s="64" t="s">
        <v>245</v>
      </c>
      <c r="K4" s="64" t="s">
        <v>246</v>
      </c>
      <c r="L4" s="0" t="s">
        <v>256</v>
      </c>
      <c r="M4" s="0" t="s">
        <v>223</v>
      </c>
    </row>
    <row r="5" customFormat="false" ht="16" hidden="false" customHeight="false" outlineLevel="0" collapsed="false">
      <c r="A5" s="0" t="n">
        <v>0</v>
      </c>
      <c r="B5" s="0" t="n">
        <v>0.1</v>
      </c>
      <c r="C5" s="0" t="n">
        <v>0.1</v>
      </c>
      <c r="D5" s="0" t="n">
        <v>0.1</v>
      </c>
      <c r="E5" s="63" t="n">
        <f aca="false">AVERAGE(B5:D5)</f>
        <v>0.1</v>
      </c>
      <c r="F5" s="70" t="n">
        <f aca="false">STDEV(B5:D5)</f>
        <v>0</v>
      </c>
      <c r="G5" s="67" t="n">
        <v>0</v>
      </c>
      <c r="H5" s="67" t="n">
        <v>0</v>
      </c>
      <c r="I5" s="67" t="n">
        <v>0</v>
      </c>
      <c r="J5" s="64" t="n">
        <f aca="false">AVERAGE(G5:I5)</f>
        <v>0</v>
      </c>
      <c r="K5" s="64" t="n">
        <f aca="false">STDEV(G5:I5)</f>
        <v>0</v>
      </c>
      <c r="L5" s="0" t="s">
        <v>257</v>
      </c>
      <c r="M5" s="0" t="s">
        <v>232</v>
      </c>
    </row>
    <row r="6" customFormat="false" ht="16" hidden="false" customHeight="false" outlineLevel="0" collapsed="false">
      <c r="A6" s="0" t="n">
        <v>1</v>
      </c>
      <c r="B6" s="0" t="n">
        <f aca="false">0.005*50</f>
        <v>0.25</v>
      </c>
      <c r="C6" s="0" t="n">
        <f aca="false">0.009*50</f>
        <v>0.45</v>
      </c>
      <c r="D6" s="0" t="n">
        <f aca="false">0.007*50</f>
        <v>0.35</v>
      </c>
      <c r="E6" s="63" t="n">
        <f aca="false">AVERAGE(B6:D6)</f>
        <v>0.35</v>
      </c>
      <c r="F6" s="70" t="n">
        <f aca="false">STDEV(B6:D6)</f>
        <v>0.1</v>
      </c>
      <c r="G6" s="67" t="n">
        <v>0</v>
      </c>
      <c r="H6" s="67" t="n">
        <v>0</v>
      </c>
      <c r="I6" s="67" t="n">
        <v>0</v>
      </c>
      <c r="J6" s="64" t="n">
        <f aca="false">AVERAGE(G6:I6)</f>
        <v>0</v>
      </c>
      <c r="K6" s="64" t="n">
        <f aca="false">STDEV(G6:I6)</f>
        <v>0</v>
      </c>
      <c r="L6" s="0" t="s">
        <v>257</v>
      </c>
      <c r="M6" s="0" t="s">
        <v>232</v>
      </c>
    </row>
    <row r="7" customFormat="false" ht="16" hidden="false" customHeight="false" outlineLevel="0" collapsed="false">
      <c r="A7" s="0" t="n">
        <v>2</v>
      </c>
      <c r="B7" s="0" t="n">
        <f aca="false">0.017*50</f>
        <v>0.85</v>
      </c>
      <c r="C7" s="0" t="n">
        <f aca="false">0.018*50</f>
        <v>0.9</v>
      </c>
      <c r="D7" s="0" t="n">
        <f aca="false">0.019*50</f>
        <v>0.95</v>
      </c>
      <c r="E7" s="63" t="n">
        <f aca="false">AVERAGE(B7:D7)</f>
        <v>0.9</v>
      </c>
      <c r="F7" s="70" t="n">
        <f aca="false">STDEV(B7:D7)</f>
        <v>0.0499999999999999</v>
      </c>
      <c r="G7" s="67" t="n">
        <v>0</v>
      </c>
      <c r="H7" s="67" t="n">
        <v>0</v>
      </c>
      <c r="I7" s="65" t="n">
        <v>67781</v>
      </c>
      <c r="J7" s="64" t="n">
        <f aca="false">AVERAGE(G7:I7)</f>
        <v>22593.6666666667</v>
      </c>
      <c r="K7" s="64" t="n">
        <f aca="false">STDEV(G7:I7)</f>
        <v>39133.378595942</v>
      </c>
      <c r="L7" s="0" t="s">
        <v>257</v>
      </c>
      <c r="M7" s="0" t="s">
        <v>232</v>
      </c>
    </row>
    <row r="8" customFormat="false" ht="16" hidden="false" customHeight="false" outlineLevel="0" collapsed="false">
      <c r="A8" s="0" t="n">
        <v>3</v>
      </c>
      <c r="B8" s="0" t="n">
        <f aca="false">0.028*50</f>
        <v>1.4</v>
      </c>
      <c r="C8" s="0" t="n">
        <f aca="false">0.036*50</f>
        <v>1.8</v>
      </c>
      <c r="D8" s="0" t="n">
        <f aca="false">0.031*50</f>
        <v>1.55</v>
      </c>
      <c r="E8" s="63" t="n">
        <f aca="false">AVERAGE(B8:D8)</f>
        <v>1.58333333333333</v>
      </c>
      <c r="F8" s="70" t="n">
        <f aca="false">STDEV(B8:D8)</f>
        <v>0.202072594216369</v>
      </c>
      <c r="G8" s="65" t="n">
        <v>88626</v>
      </c>
      <c r="H8" s="67" t="n">
        <v>0</v>
      </c>
      <c r="I8" s="65" t="n">
        <v>229898</v>
      </c>
      <c r="J8" s="64" t="n">
        <f aca="false">AVERAGE(G8:I8)</f>
        <v>106174.666666667</v>
      </c>
      <c r="K8" s="64" t="n">
        <f aca="false">STDEV(G8:I8)</f>
        <v>115949.296579726</v>
      </c>
      <c r="L8" s="0" t="s">
        <v>257</v>
      </c>
      <c r="M8" s="0" t="s">
        <v>232</v>
      </c>
    </row>
    <row r="9" customFormat="false" ht="16" hidden="false" customHeight="false" outlineLevel="0" collapsed="false">
      <c r="A9" s="0" t="n">
        <v>4</v>
      </c>
      <c r="B9" s="0" t="n">
        <f aca="false">0.036*50</f>
        <v>1.8</v>
      </c>
      <c r="C9" s="0" t="n">
        <f aca="false">0.039*50</f>
        <v>1.95</v>
      </c>
      <c r="D9" s="0" t="n">
        <f aca="false">0.035*50</f>
        <v>1.75</v>
      </c>
      <c r="E9" s="63" t="n">
        <f aca="false">AVERAGE(B9:D9)</f>
        <v>1.83333333333333</v>
      </c>
      <c r="F9" s="70" t="n">
        <f aca="false">STDEV(B9:D9)</f>
        <v>0.104083299973307</v>
      </c>
      <c r="G9" s="65" t="n">
        <v>843159</v>
      </c>
      <c r="H9" s="65" t="n">
        <v>127543</v>
      </c>
      <c r="I9" s="65" t="n">
        <v>260773</v>
      </c>
      <c r="J9" s="64" t="n">
        <f aca="false">AVERAGE(G9:I9)</f>
        <v>410491.666666667</v>
      </c>
      <c r="K9" s="64" t="n">
        <f aca="false">STDEV(G9:I9)</f>
        <v>380576.305391354</v>
      </c>
      <c r="L9" s="0" t="s">
        <v>257</v>
      </c>
      <c r="M9" s="0" t="s">
        <v>232</v>
      </c>
    </row>
    <row r="10" customFormat="false" ht="16" hidden="false" customHeight="false" outlineLevel="0" collapsed="false">
      <c r="A10" s="0" t="n">
        <v>5</v>
      </c>
      <c r="B10" s="0" t="n">
        <f aca="false">0.036*50</f>
        <v>1.8</v>
      </c>
      <c r="C10" s="0" t="n">
        <f aca="false">0.04*50</f>
        <v>2</v>
      </c>
      <c r="D10" s="0" t="n">
        <f aca="false">0.038*50</f>
        <v>1.9</v>
      </c>
      <c r="E10" s="63" t="n">
        <f aca="false">AVERAGE(B10:D10)</f>
        <v>1.9</v>
      </c>
      <c r="F10" s="70" t="n">
        <f aca="false">STDEV(B10:D10)</f>
        <v>0.1</v>
      </c>
      <c r="G10" s="71" t="n">
        <v>2465753</v>
      </c>
      <c r="H10" s="65" t="n">
        <v>379443</v>
      </c>
      <c r="I10" s="65" t="n">
        <v>1679133</v>
      </c>
      <c r="J10" s="64" t="n">
        <f aca="false">AVERAGE(G10:I10)</f>
        <v>1508109.66666667</v>
      </c>
      <c r="K10" s="64" t="n">
        <f aca="false">STDEV(G10:I10)</f>
        <v>1053617.14556728</v>
      </c>
      <c r="L10" s="0" t="s">
        <v>257</v>
      </c>
      <c r="M10" s="0" t="s">
        <v>232</v>
      </c>
    </row>
    <row r="11" customFormat="false" ht="16" hidden="false" customHeight="false" outlineLevel="0" collapsed="false">
      <c r="A11" s="0" t="n">
        <v>6</v>
      </c>
      <c r="B11" s="0" t="n">
        <f aca="false">0.036*50</f>
        <v>1.8</v>
      </c>
      <c r="C11" s="0" t="n">
        <f aca="false">0.04*50</f>
        <v>2</v>
      </c>
      <c r="D11" s="0" t="n">
        <f aca="false">0.038*50</f>
        <v>1.9</v>
      </c>
      <c r="E11" s="63" t="n">
        <f aca="false">AVERAGE(B11:D11)</f>
        <v>1.9</v>
      </c>
      <c r="F11" s="70" t="n">
        <f aca="false">STDEV(B11:D11)</f>
        <v>0.1</v>
      </c>
      <c r="G11" s="65" t="n">
        <v>696715</v>
      </c>
      <c r="H11" s="65" t="n">
        <v>402245</v>
      </c>
      <c r="I11" s="65" t="n">
        <v>1225333</v>
      </c>
      <c r="J11" s="64" t="n">
        <f aca="false">AVERAGE(G11:I11)</f>
        <v>774764.333333333</v>
      </c>
      <c r="K11" s="64" t="n">
        <f aca="false">STDEV(G11:I11)</f>
        <v>417057.835031706</v>
      </c>
      <c r="L11" s="0" t="s">
        <v>257</v>
      </c>
      <c r="M11" s="0" t="s">
        <v>232</v>
      </c>
    </row>
    <row r="12" customFormat="false" ht="16" hidden="false" customHeight="false" outlineLevel="0" collapsed="false">
      <c r="A12" s="0" t="n">
        <v>7</v>
      </c>
      <c r="B12" s="0" t="n">
        <f aca="false">0.036*50</f>
        <v>1.8</v>
      </c>
      <c r="C12" s="0" t="n">
        <f aca="false">0.04*50</f>
        <v>2</v>
      </c>
      <c r="D12" s="0" t="n">
        <f aca="false">0.038*50</f>
        <v>1.9</v>
      </c>
      <c r="E12" s="63" t="n">
        <f aca="false">AVERAGE(B12:D12)</f>
        <v>1.9</v>
      </c>
      <c r="F12" s="70" t="n">
        <f aca="false">STDEV(B12:D12)</f>
        <v>0.1</v>
      </c>
      <c r="G12" s="65" t="n">
        <v>1459197</v>
      </c>
      <c r="H12" s="65" t="n">
        <v>493097</v>
      </c>
      <c r="I12" s="65" t="n">
        <v>1455724</v>
      </c>
      <c r="J12" s="64" t="n">
        <f aca="false">AVERAGE(G12:I12)</f>
        <v>1136006</v>
      </c>
      <c r="K12" s="64" t="n">
        <f aca="false">STDEV(G12:I12)</f>
        <v>556778.23425759</v>
      </c>
      <c r="L12" s="0" t="s">
        <v>257</v>
      </c>
      <c r="M12" s="0" t="s">
        <v>232</v>
      </c>
    </row>
    <row r="13" customFormat="false" ht="16" hidden="false" customHeight="false" outlineLevel="0" collapsed="false">
      <c r="A13" s="0" t="n">
        <v>8</v>
      </c>
      <c r="B13" s="0" t="n">
        <f aca="false">0.036*50</f>
        <v>1.8</v>
      </c>
      <c r="C13" s="0" t="n">
        <f aca="false">0.046*50</f>
        <v>2.3</v>
      </c>
      <c r="D13" s="0" t="n">
        <f aca="false">0.046*50</f>
        <v>2.3</v>
      </c>
      <c r="E13" s="63" t="n">
        <f aca="false">AVERAGE(B13:D13)</f>
        <v>2.13333333333333</v>
      </c>
      <c r="F13" s="70" t="n">
        <f aca="false">STDEV(B13:D13)</f>
        <v>0.288675134594813</v>
      </c>
      <c r="G13" s="65" t="n">
        <v>1887290</v>
      </c>
      <c r="H13" s="65" t="n">
        <v>309784</v>
      </c>
      <c r="I13" s="65" t="n">
        <v>3428673</v>
      </c>
      <c r="J13" s="64" t="n">
        <f aca="false">AVERAGE(G13:I13)</f>
        <v>1875249</v>
      </c>
      <c r="K13" s="64" t="n">
        <f aca="false">STDEV(G13:I13)</f>
        <v>1559479.36435241</v>
      </c>
      <c r="L13" s="0" t="s">
        <v>257</v>
      </c>
      <c r="M13" s="0" t="s">
        <v>232</v>
      </c>
    </row>
    <row r="14" customFormat="false" ht="16" hidden="false" customHeight="false" outlineLevel="0" collapsed="false">
      <c r="A14" s="0" t="n">
        <v>24</v>
      </c>
      <c r="B14" s="0" t="n">
        <f aca="false">0.058*50</f>
        <v>2.9</v>
      </c>
      <c r="C14" s="0" t="n">
        <f aca="false">0.072*50</f>
        <v>3.6</v>
      </c>
      <c r="D14" s="0" t="n">
        <f aca="false">0.078*50</f>
        <v>3.9</v>
      </c>
      <c r="E14" s="63" t="n">
        <f aca="false">AVERAGE(B14:D14)</f>
        <v>3.46666666666667</v>
      </c>
      <c r="F14" s="70" t="n">
        <f aca="false">STDEV(B14:D14)</f>
        <v>0.513160143944688</v>
      </c>
      <c r="G14" s="65" t="n">
        <v>1384152</v>
      </c>
      <c r="H14" s="65" t="n">
        <v>866387</v>
      </c>
      <c r="I14" s="65" t="n">
        <v>2043822</v>
      </c>
      <c r="J14" s="64" t="n">
        <f aca="false">AVERAGE(G14:I14)</f>
        <v>1431453.66666667</v>
      </c>
      <c r="K14" s="64" t="n">
        <f aca="false">STDEV(G14:I14)</f>
        <v>590140.983628771</v>
      </c>
      <c r="L14" s="0" t="s">
        <v>257</v>
      </c>
      <c r="M14" s="0" t="s">
        <v>232</v>
      </c>
    </row>
    <row r="15" customFormat="false" ht="16" hidden="false" customHeight="false" outlineLevel="0" collapsed="false">
      <c r="A15" s="72" t="n">
        <v>0</v>
      </c>
      <c r="B15" s="0" t="n">
        <v>0.1</v>
      </c>
      <c r="C15" s="0" t="n">
        <v>0.1</v>
      </c>
      <c r="D15" s="0" t="n">
        <v>0.1</v>
      </c>
      <c r="E15" s="63" t="n">
        <f aca="false">AVERAGE(B15:D15)</f>
        <v>0.1</v>
      </c>
      <c r="F15" s="70" t="n">
        <f aca="false">STDEV(B15:D15)</f>
        <v>1.69967494438815E-017</v>
      </c>
      <c r="G15" s="67" t="n">
        <v>0</v>
      </c>
      <c r="H15" s="67" t="n">
        <v>0</v>
      </c>
      <c r="I15" s="67" t="n">
        <v>0</v>
      </c>
      <c r="J15" s="64" t="n">
        <f aca="false">AVERAGE(G15:I15)</f>
        <v>0</v>
      </c>
      <c r="K15" s="64" t="n">
        <f aca="false">STDEV(G15:I15)</f>
        <v>0</v>
      </c>
      <c r="L15" s="0" t="s">
        <v>257</v>
      </c>
      <c r="M15" s="0" t="s">
        <v>233</v>
      </c>
    </row>
    <row r="16" customFormat="false" ht="16" hidden="false" customHeight="false" outlineLevel="0" collapsed="false">
      <c r="A16" s="72" t="n">
        <v>1</v>
      </c>
      <c r="B16" s="0" t="n">
        <f aca="false">0.008*50</f>
        <v>0.4</v>
      </c>
      <c r="C16" s="0" t="n">
        <f aca="false">0.017*50</f>
        <v>0.85</v>
      </c>
      <c r="D16" s="0" t="n">
        <f aca="false">0.007*50</f>
        <v>0.35</v>
      </c>
      <c r="E16" s="63" t="n">
        <f aca="false">AVERAGE(B16:D16)</f>
        <v>0.533333333333333</v>
      </c>
      <c r="F16" s="70" t="n">
        <f aca="false">STDEV(B16:D16)</f>
        <v>0.275378527364305</v>
      </c>
      <c r="G16" s="67" t="n">
        <v>0</v>
      </c>
      <c r="H16" s="67" t="n">
        <v>0</v>
      </c>
      <c r="I16" s="67" t="n">
        <v>0</v>
      </c>
      <c r="J16" s="64" t="n">
        <f aca="false">AVERAGE(G16:I16)</f>
        <v>0</v>
      </c>
      <c r="K16" s="64" t="n">
        <f aca="false">STDEV(G16:I16)</f>
        <v>0</v>
      </c>
      <c r="L16" s="0" t="s">
        <v>257</v>
      </c>
      <c r="M16" s="0" t="s">
        <v>233</v>
      </c>
    </row>
    <row r="17" customFormat="false" ht="16" hidden="false" customHeight="false" outlineLevel="0" collapsed="false">
      <c r="A17" s="72" t="n">
        <v>2</v>
      </c>
      <c r="B17" s="0" t="n">
        <f aca="false">0.026*50</f>
        <v>1.3</v>
      </c>
      <c r="C17" s="0" t="n">
        <f aca="false">0.033*50</f>
        <v>1.65</v>
      </c>
      <c r="D17" s="0" t="n">
        <f aca="false">0.019*50</f>
        <v>0.95</v>
      </c>
      <c r="E17" s="63" t="n">
        <f aca="false">AVERAGE(B17:D17)</f>
        <v>1.3</v>
      </c>
      <c r="F17" s="70" t="n">
        <f aca="false">STDEV(B17:D17)</f>
        <v>0.35</v>
      </c>
      <c r="G17" s="67" t="n">
        <v>0</v>
      </c>
      <c r="H17" s="67" t="n">
        <v>0</v>
      </c>
      <c r="I17" s="67" t="n">
        <v>0</v>
      </c>
      <c r="J17" s="64" t="n">
        <f aca="false">AVERAGE(G17:I17)</f>
        <v>0</v>
      </c>
      <c r="K17" s="64" t="n">
        <f aca="false">STDEV(G17:I17)</f>
        <v>0</v>
      </c>
      <c r="L17" s="0" t="s">
        <v>257</v>
      </c>
      <c r="M17" s="0" t="s">
        <v>233</v>
      </c>
    </row>
    <row r="18" customFormat="false" ht="16" hidden="false" customHeight="false" outlineLevel="0" collapsed="false">
      <c r="A18" s="72" t="n">
        <v>3</v>
      </c>
      <c r="B18" s="0" t="n">
        <f aca="false">0.04*50</f>
        <v>2</v>
      </c>
      <c r="C18" s="0" t="n">
        <f aca="false">0.06*50</f>
        <v>3</v>
      </c>
      <c r="D18" s="0" t="n">
        <f aca="false">0.056*50</f>
        <v>2.8</v>
      </c>
      <c r="E18" s="63" t="n">
        <f aca="false">AVERAGE(B18:D18)</f>
        <v>2.6</v>
      </c>
      <c r="F18" s="70" t="n">
        <f aca="false">STDEV(B18:D18)</f>
        <v>0.529150262212918</v>
      </c>
      <c r="G18" s="67" t="n">
        <v>0</v>
      </c>
      <c r="H18" s="67" t="n">
        <v>0</v>
      </c>
      <c r="I18" s="67" t="n">
        <v>0</v>
      </c>
      <c r="J18" s="64" t="n">
        <f aca="false">AVERAGE(G18:I18)</f>
        <v>0</v>
      </c>
      <c r="K18" s="64" t="n">
        <f aca="false">STDEV(G18:I18)</f>
        <v>0</v>
      </c>
      <c r="L18" s="0" t="s">
        <v>257</v>
      </c>
      <c r="M18" s="0" t="s">
        <v>233</v>
      </c>
    </row>
    <row r="19" customFormat="false" ht="16" hidden="false" customHeight="false" outlineLevel="0" collapsed="false">
      <c r="A19" s="72" t="n">
        <v>4</v>
      </c>
      <c r="B19" s="0" t="n">
        <f aca="false">0.061*50</f>
        <v>3.05</v>
      </c>
      <c r="C19" s="0" t="n">
        <f aca="false">0.074*50</f>
        <v>3.7</v>
      </c>
      <c r="D19" s="0" t="n">
        <f aca="false">0.056*50</f>
        <v>2.8</v>
      </c>
      <c r="E19" s="63" t="n">
        <f aca="false">AVERAGE(B19:D19)</f>
        <v>3.18333333333333</v>
      </c>
      <c r="F19" s="70" t="n">
        <f aca="false">STDEV(B19:D19)</f>
        <v>0.464578662158878</v>
      </c>
      <c r="G19" s="67" t="n">
        <v>0</v>
      </c>
      <c r="H19" s="67" t="n">
        <v>0</v>
      </c>
      <c r="I19" s="67" t="n">
        <v>0</v>
      </c>
      <c r="J19" s="64" t="n">
        <f aca="false">AVERAGE(G19:I19)</f>
        <v>0</v>
      </c>
      <c r="K19" s="64" t="n">
        <f aca="false">STDEV(G19:I19)</f>
        <v>0</v>
      </c>
      <c r="L19" s="0" t="s">
        <v>257</v>
      </c>
      <c r="M19" s="0" t="s">
        <v>233</v>
      </c>
    </row>
    <row r="20" customFormat="false" ht="16" hidden="false" customHeight="false" outlineLevel="0" collapsed="false">
      <c r="A20" s="72" t="n">
        <v>5</v>
      </c>
      <c r="B20" s="0" t="n">
        <f aca="false">0.061*50</f>
        <v>3.05</v>
      </c>
      <c r="C20" s="0" t="n">
        <f aca="false">0.074*50</f>
        <v>3.7</v>
      </c>
      <c r="D20" s="0" t="n">
        <f aca="false">0.056*50</f>
        <v>2.8</v>
      </c>
      <c r="E20" s="63" t="n">
        <f aca="false">AVERAGE(B20:D20)</f>
        <v>3.18333333333333</v>
      </c>
      <c r="F20" s="70" t="n">
        <f aca="false">STDEV(B20:D20)</f>
        <v>0.464578662158878</v>
      </c>
      <c r="G20" s="67" t="n">
        <v>0</v>
      </c>
      <c r="H20" s="67" t="n">
        <v>0</v>
      </c>
      <c r="I20" s="67" t="n">
        <v>0</v>
      </c>
      <c r="J20" s="64" t="n">
        <f aca="false">AVERAGE(G20:I20)</f>
        <v>0</v>
      </c>
      <c r="K20" s="64" t="n">
        <f aca="false">STDEV(G20:I20)</f>
        <v>0</v>
      </c>
      <c r="L20" s="0" t="s">
        <v>257</v>
      </c>
      <c r="M20" s="0" t="s">
        <v>233</v>
      </c>
    </row>
    <row r="21" customFormat="false" ht="16" hidden="false" customHeight="false" outlineLevel="0" collapsed="false">
      <c r="A21" s="72" t="n">
        <v>6</v>
      </c>
      <c r="B21" s="0" t="n">
        <f aca="false">0.06*50</f>
        <v>3</v>
      </c>
      <c r="C21" s="0" t="n">
        <f aca="false">0.075*50</f>
        <v>3.75</v>
      </c>
      <c r="D21" s="0" t="n">
        <f aca="false">0.057*50</f>
        <v>2.85</v>
      </c>
      <c r="E21" s="63" t="n">
        <f aca="false">AVERAGE(B21:D21)</f>
        <v>3.2</v>
      </c>
      <c r="F21" s="70" t="n">
        <f aca="false">STDEV(B21:D21)</f>
        <v>0.482182538049648</v>
      </c>
      <c r="G21" s="67" t="n">
        <v>0</v>
      </c>
      <c r="H21" s="67" t="n">
        <v>0</v>
      </c>
      <c r="I21" s="67" t="n">
        <v>0</v>
      </c>
      <c r="J21" s="64" t="n">
        <f aca="false">AVERAGE(G21:I21)</f>
        <v>0</v>
      </c>
      <c r="K21" s="64" t="n">
        <f aca="false">STDEV(G21:I21)</f>
        <v>0</v>
      </c>
      <c r="L21" s="0" t="s">
        <v>257</v>
      </c>
      <c r="M21" s="0" t="s">
        <v>233</v>
      </c>
    </row>
    <row r="22" customFormat="false" ht="16" hidden="false" customHeight="false" outlineLevel="0" collapsed="false">
      <c r="A22" s="72" t="n">
        <v>7</v>
      </c>
      <c r="B22" s="0" t="n">
        <f aca="false">0.06*50</f>
        <v>3</v>
      </c>
      <c r="C22" s="0" t="n">
        <f aca="false">0.074*50</f>
        <v>3.7</v>
      </c>
      <c r="D22" s="0" t="n">
        <f aca="false">0.061*50</f>
        <v>3.05</v>
      </c>
      <c r="E22" s="63" t="n">
        <f aca="false">AVERAGE(B22:D22)</f>
        <v>3.25</v>
      </c>
      <c r="F22" s="70" t="n">
        <f aca="false">STDEV(B22:D22)</f>
        <v>0.390512483795333</v>
      </c>
      <c r="G22" s="67" t="n">
        <v>0</v>
      </c>
      <c r="H22" s="67" t="n">
        <v>0</v>
      </c>
      <c r="I22" s="67" t="n">
        <v>0</v>
      </c>
      <c r="J22" s="64" t="n">
        <f aca="false">AVERAGE(G22:I22)</f>
        <v>0</v>
      </c>
      <c r="K22" s="64" t="n">
        <f aca="false">STDEV(G22:I22)</f>
        <v>0</v>
      </c>
      <c r="L22" s="0" t="s">
        <v>257</v>
      </c>
      <c r="M22" s="0" t="s">
        <v>233</v>
      </c>
    </row>
    <row r="23" customFormat="false" ht="16" hidden="false" customHeight="false" outlineLevel="0" collapsed="false">
      <c r="A23" s="72" t="n">
        <v>8</v>
      </c>
      <c r="B23" s="0" t="n">
        <f aca="false">0.061*50</f>
        <v>3.05</v>
      </c>
      <c r="C23" s="0" t="n">
        <f aca="false">0.085*50</f>
        <v>4.25</v>
      </c>
      <c r="D23" s="0" t="n">
        <f aca="false">0.069*50</f>
        <v>3.45</v>
      </c>
      <c r="E23" s="63" t="n">
        <f aca="false">AVERAGE(B23:D23)</f>
        <v>3.58333333333333</v>
      </c>
      <c r="F23" s="70" t="n">
        <f aca="false">STDEV(B23:D23)</f>
        <v>0.611010092660779</v>
      </c>
      <c r="G23" s="67" t="n">
        <v>0</v>
      </c>
      <c r="H23" s="67" t="n">
        <v>0</v>
      </c>
      <c r="I23" s="67" t="n">
        <v>0</v>
      </c>
      <c r="J23" s="64" t="n">
        <f aca="false">AVERAGE(G23:I23)</f>
        <v>0</v>
      </c>
      <c r="K23" s="64" t="n">
        <f aca="false">STDEV(G23:I23)</f>
        <v>0</v>
      </c>
      <c r="L23" s="0" t="s">
        <v>257</v>
      </c>
      <c r="M23" s="0" t="s">
        <v>233</v>
      </c>
    </row>
    <row r="24" customFormat="false" ht="16" hidden="false" customHeight="false" outlineLevel="0" collapsed="false">
      <c r="A24" s="72" t="n">
        <v>24</v>
      </c>
      <c r="B24" s="0" t="n">
        <f aca="false">0.082*50</f>
        <v>4.1</v>
      </c>
      <c r="C24" s="0" t="n">
        <f aca="false">0.076*50</f>
        <v>3.8</v>
      </c>
      <c r="D24" s="0" t="n">
        <f aca="false">0.085*50</f>
        <v>4.25</v>
      </c>
      <c r="E24" s="63" t="n">
        <f aca="false">AVERAGE(B24:D24)</f>
        <v>4.05</v>
      </c>
      <c r="F24" s="70" t="n">
        <f aca="false">STDEV(B24:D24)</f>
        <v>0.229128784747792</v>
      </c>
      <c r="G24" s="67" t="n">
        <v>0</v>
      </c>
      <c r="H24" s="67" t="n">
        <v>0</v>
      </c>
      <c r="I24" s="67" t="n">
        <v>0</v>
      </c>
      <c r="J24" s="64" t="n">
        <f aca="false">AVERAGE(G24:I24)</f>
        <v>0</v>
      </c>
      <c r="K24" s="64" t="n">
        <f aca="false">STDEV(G24:I24)</f>
        <v>0</v>
      </c>
      <c r="L24" s="0" t="s">
        <v>257</v>
      </c>
      <c r="M24" s="0" t="s">
        <v>233</v>
      </c>
    </row>
    <row r="25" customFormat="false" ht="16" hidden="false" customHeight="false" outlineLevel="0" collapsed="false">
      <c r="A25" s="0" t="n">
        <v>0</v>
      </c>
      <c r="B25" s="0" t="n">
        <v>0.1</v>
      </c>
      <c r="C25" s="0" t="n">
        <v>0.1</v>
      </c>
      <c r="D25" s="0" t="n">
        <v>0.1</v>
      </c>
      <c r="E25" s="63" t="n">
        <f aca="false">AVERAGE(B25:D25)</f>
        <v>0.1</v>
      </c>
      <c r="F25" s="70" t="n">
        <f aca="false">STDEV(B25:D25)</f>
        <v>0</v>
      </c>
      <c r="G25" s="73" t="n">
        <v>0</v>
      </c>
      <c r="H25" s="73" t="n">
        <v>0</v>
      </c>
      <c r="I25" s="73" t="n">
        <v>0</v>
      </c>
      <c r="J25" s="73" t="n">
        <v>0</v>
      </c>
      <c r="K25" s="73" t="n">
        <v>0</v>
      </c>
      <c r="L25" s="0" t="s">
        <v>258</v>
      </c>
      <c r="M25" s="0" t="s">
        <v>232</v>
      </c>
    </row>
    <row r="26" customFormat="false" ht="16" hidden="false" customHeight="false" outlineLevel="0" collapsed="false">
      <c r="A26" s="0" t="n">
        <v>1</v>
      </c>
      <c r="B26" s="0" t="n">
        <f aca="false">0.005*50</f>
        <v>0.25</v>
      </c>
      <c r="C26" s="0" t="n">
        <f aca="false">0.009*50</f>
        <v>0.45</v>
      </c>
      <c r="D26" s="0" t="n">
        <f aca="false">0.007*50</f>
        <v>0.35</v>
      </c>
      <c r="E26" s="63" t="n">
        <f aca="false">AVERAGE(B26:D26)</f>
        <v>0.35</v>
      </c>
      <c r="F26" s="70" t="n">
        <f aca="false">STDEV(B26:D26)</f>
        <v>0.1</v>
      </c>
      <c r="G26" s="73" t="n">
        <v>0</v>
      </c>
      <c r="H26" s="73" t="n">
        <v>0</v>
      </c>
      <c r="I26" s="73" t="n">
        <v>0</v>
      </c>
      <c r="J26" s="73" t="n">
        <v>0</v>
      </c>
      <c r="K26" s="73" t="n">
        <v>0</v>
      </c>
      <c r="L26" s="0" t="s">
        <v>258</v>
      </c>
      <c r="M26" s="0" t="s">
        <v>232</v>
      </c>
    </row>
    <row r="27" customFormat="false" ht="16" hidden="false" customHeight="false" outlineLevel="0" collapsed="false">
      <c r="A27" s="0" t="n">
        <v>2</v>
      </c>
      <c r="B27" s="0" t="n">
        <f aca="false">0.017*50</f>
        <v>0.85</v>
      </c>
      <c r="C27" s="0" t="n">
        <f aca="false">0.018*50</f>
        <v>0.9</v>
      </c>
      <c r="D27" s="0" t="n">
        <f aca="false">0.019*50</f>
        <v>0.95</v>
      </c>
      <c r="E27" s="63" t="n">
        <f aca="false">AVERAGE(B27:D27)</f>
        <v>0.9</v>
      </c>
      <c r="F27" s="70" t="n">
        <f aca="false">STDEV(B27:D27)</f>
        <v>0.0499999999999999</v>
      </c>
      <c r="G27" s="73" t="n">
        <v>0</v>
      </c>
      <c r="H27" s="73" t="n">
        <v>0</v>
      </c>
      <c r="I27" s="73" t="n">
        <v>0</v>
      </c>
      <c r="J27" s="73" t="n">
        <v>0</v>
      </c>
      <c r="K27" s="73" t="n">
        <v>0</v>
      </c>
      <c r="L27" s="0" t="s">
        <v>258</v>
      </c>
      <c r="M27" s="0" t="s">
        <v>232</v>
      </c>
    </row>
    <row r="28" customFormat="false" ht="16" hidden="false" customHeight="false" outlineLevel="0" collapsed="false">
      <c r="A28" s="0" t="n">
        <v>3</v>
      </c>
      <c r="B28" s="0" t="n">
        <f aca="false">0.028*50</f>
        <v>1.4</v>
      </c>
      <c r="C28" s="0" t="n">
        <f aca="false">0.036*50</f>
        <v>1.8</v>
      </c>
      <c r="D28" s="0" t="n">
        <f aca="false">0.031*50</f>
        <v>1.55</v>
      </c>
      <c r="E28" s="63" t="n">
        <f aca="false">AVERAGE(B28:D28)</f>
        <v>1.58333333333333</v>
      </c>
      <c r="F28" s="70" t="n">
        <f aca="false">STDEV(B28:D28)</f>
        <v>0.202072594216369</v>
      </c>
      <c r="G28" s="73" t="n">
        <v>0</v>
      </c>
      <c r="H28" s="73" t="n">
        <v>0</v>
      </c>
      <c r="I28" s="73" t="n">
        <v>0</v>
      </c>
      <c r="J28" s="73" t="n">
        <v>0</v>
      </c>
      <c r="K28" s="73" t="n">
        <v>0</v>
      </c>
      <c r="L28" s="0" t="s">
        <v>258</v>
      </c>
      <c r="M28" s="0" t="s">
        <v>232</v>
      </c>
    </row>
    <row r="29" customFormat="false" ht="16" hidden="false" customHeight="false" outlineLevel="0" collapsed="false">
      <c r="A29" s="0" t="n">
        <v>4</v>
      </c>
      <c r="B29" s="0" t="n">
        <f aca="false">0.036*50</f>
        <v>1.8</v>
      </c>
      <c r="C29" s="0" t="n">
        <f aca="false">0.039*50</f>
        <v>1.95</v>
      </c>
      <c r="D29" s="0" t="n">
        <f aca="false">0.035*50</f>
        <v>1.75</v>
      </c>
      <c r="E29" s="63" t="n">
        <f aca="false">AVERAGE(B29:D29)</f>
        <v>1.83333333333333</v>
      </c>
      <c r="F29" s="70" t="n">
        <f aca="false">STDEV(B29:D29)</f>
        <v>0.104083299973307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0</v>
      </c>
      <c r="L29" s="0" t="s">
        <v>258</v>
      </c>
      <c r="M29" s="0" t="s">
        <v>232</v>
      </c>
    </row>
    <row r="30" customFormat="false" ht="16" hidden="false" customHeight="false" outlineLevel="0" collapsed="false">
      <c r="A30" s="0" t="n">
        <v>5</v>
      </c>
      <c r="B30" s="0" t="n">
        <f aca="false">0.036*50</f>
        <v>1.8</v>
      </c>
      <c r="C30" s="0" t="n">
        <f aca="false">0.04*50</f>
        <v>2</v>
      </c>
      <c r="D30" s="0" t="n">
        <f aca="false">0.038*50</f>
        <v>1.9</v>
      </c>
      <c r="E30" s="63" t="n">
        <f aca="false">AVERAGE(B30:D30)</f>
        <v>1.9</v>
      </c>
      <c r="F30" s="70" t="n">
        <f aca="false">STDEV(B30:D30)</f>
        <v>0.1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0</v>
      </c>
      <c r="L30" s="0" t="s">
        <v>258</v>
      </c>
      <c r="M30" s="0" t="s">
        <v>232</v>
      </c>
    </row>
    <row r="31" customFormat="false" ht="16" hidden="false" customHeight="false" outlineLevel="0" collapsed="false">
      <c r="A31" s="0" t="n">
        <v>6</v>
      </c>
      <c r="B31" s="0" t="n">
        <f aca="false">0.036*50</f>
        <v>1.8</v>
      </c>
      <c r="C31" s="0" t="n">
        <f aca="false">0.04*50</f>
        <v>2</v>
      </c>
      <c r="D31" s="0" t="n">
        <f aca="false">0.038*50</f>
        <v>1.9</v>
      </c>
      <c r="E31" s="63" t="n">
        <f aca="false">AVERAGE(B31:D31)</f>
        <v>1.9</v>
      </c>
      <c r="F31" s="70" t="n">
        <f aca="false">STDEV(B31:D31)</f>
        <v>0.1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0</v>
      </c>
      <c r="L31" s="0" t="s">
        <v>258</v>
      </c>
      <c r="M31" s="0" t="s">
        <v>232</v>
      </c>
    </row>
    <row r="32" customFormat="false" ht="16" hidden="false" customHeight="false" outlineLevel="0" collapsed="false">
      <c r="A32" s="0" t="n">
        <v>7</v>
      </c>
      <c r="B32" s="0" t="n">
        <f aca="false">0.036*50</f>
        <v>1.8</v>
      </c>
      <c r="C32" s="0" t="n">
        <f aca="false">0.04*50</f>
        <v>2</v>
      </c>
      <c r="D32" s="0" t="n">
        <f aca="false">0.038*50</f>
        <v>1.9</v>
      </c>
      <c r="E32" s="63" t="n">
        <f aca="false">AVERAGE(B32:D32)</f>
        <v>1.9</v>
      </c>
      <c r="F32" s="70" t="n">
        <f aca="false">STDEV(B32:D32)</f>
        <v>0.1</v>
      </c>
      <c r="G32" s="73" t="n">
        <v>0</v>
      </c>
      <c r="H32" s="73" t="n">
        <v>0</v>
      </c>
      <c r="I32" s="73" t="n">
        <v>0</v>
      </c>
      <c r="J32" s="73" t="n">
        <v>0</v>
      </c>
      <c r="K32" s="73" t="n">
        <v>0</v>
      </c>
      <c r="L32" s="0" t="s">
        <v>258</v>
      </c>
      <c r="M32" s="0" t="s">
        <v>232</v>
      </c>
    </row>
    <row r="33" customFormat="false" ht="16" hidden="false" customHeight="false" outlineLevel="0" collapsed="false">
      <c r="A33" s="0" t="n">
        <v>8</v>
      </c>
      <c r="B33" s="0" t="n">
        <f aca="false">0.036*50</f>
        <v>1.8</v>
      </c>
      <c r="C33" s="0" t="n">
        <f aca="false">0.046*50</f>
        <v>2.3</v>
      </c>
      <c r="D33" s="0" t="n">
        <f aca="false">0.046*50</f>
        <v>2.3</v>
      </c>
      <c r="E33" s="63" t="n">
        <f aca="false">AVERAGE(B33:D33)</f>
        <v>2.13333333333333</v>
      </c>
      <c r="F33" s="70" t="n">
        <f aca="false">STDEV(B33:D33)</f>
        <v>0.288675134594813</v>
      </c>
      <c r="G33" s="73" t="n">
        <v>0</v>
      </c>
      <c r="H33" s="73" t="n">
        <v>0</v>
      </c>
      <c r="I33" s="73" t="n">
        <v>0</v>
      </c>
      <c r="J33" s="73" t="n">
        <v>0</v>
      </c>
      <c r="K33" s="73" t="n">
        <v>0</v>
      </c>
      <c r="L33" s="0" t="s">
        <v>258</v>
      </c>
      <c r="M33" s="0" t="s">
        <v>232</v>
      </c>
    </row>
    <row r="34" customFormat="false" ht="16" hidden="false" customHeight="false" outlineLevel="0" collapsed="false">
      <c r="A34" s="0" t="n">
        <v>24</v>
      </c>
      <c r="B34" s="0" t="n">
        <f aca="false">0.058*50</f>
        <v>2.9</v>
      </c>
      <c r="C34" s="0" t="n">
        <f aca="false">0.072*50</f>
        <v>3.6</v>
      </c>
      <c r="D34" s="0" t="n">
        <f aca="false">0.078*50</f>
        <v>3.9</v>
      </c>
      <c r="E34" s="63" t="n">
        <f aca="false">AVERAGE(B34:D34)</f>
        <v>3.46666666666667</v>
      </c>
      <c r="F34" s="70" t="n">
        <f aca="false">STDEV(B34:D34)</f>
        <v>0.513160143944688</v>
      </c>
      <c r="G34" s="73" t="n">
        <v>0</v>
      </c>
      <c r="H34" s="73" t="n">
        <v>0</v>
      </c>
      <c r="I34" s="73" t="n">
        <v>0</v>
      </c>
      <c r="J34" s="73" t="n">
        <v>0</v>
      </c>
      <c r="K34" s="73" t="n">
        <v>0</v>
      </c>
      <c r="L34" s="0" t="s">
        <v>258</v>
      </c>
      <c r="M34" s="0" t="s">
        <v>232</v>
      </c>
    </row>
    <row r="35" customFormat="false" ht="16" hidden="false" customHeight="false" outlineLevel="0" collapsed="false">
      <c r="A35" s="72" t="n">
        <v>0</v>
      </c>
      <c r="B35" s="0" t="n">
        <v>0.1</v>
      </c>
      <c r="C35" s="0" t="n">
        <v>0.1</v>
      </c>
      <c r="D35" s="0" t="n">
        <v>0.1</v>
      </c>
      <c r="E35" s="63" t="n">
        <f aca="false">AVERAGE(B35:D35)</f>
        <v>0.1</v>
      </c>
      <c r="F35" s="70" t="n">
        <f aca="false">STDEV(B35:D35)</f>
        <v>1.69967494438815E-017</v>
      </c>
      <c r="G35" s="73" t="n">
        <v>0</v>
      </c>
      <c r="H35" s="73" t="n">
        <v>0</v>
      </c>
      <c r="I35" s="73" t="n">
        <v>0</v>
      </c>
      <c r="J35" s="73" t="n">
        <v>0</v>
      </c>
      <c r="K35" s="73" t="n">
        <v>0</v>
      </c>
      <c r="L35" s="0" t="s">
        <v>258</v>
      </c>
      <c r="M35" s="0" t="s">
        <v>233</v>
      </c>
    </row>
    <row r="36" customFormat="false" ht="16" hidden="false" customHeight="false" outlineLevel="0" collapsed="false">
      <c r="A36" s="72" t="n">
        <v>1</v>
      </c>
      <c r="B36" s="0" t="n">
        <f aca="false">0.008*50</f>
        <v>0.4</v>
      </c>
      <c r="C36" s="0" t="n">
        <f aca="false">0.017*50</f>
        <v>0.85</v>
      </c>
      <c r="D36" s="0" t="n">
        <f aca="false">0.007*50</f>
        <v>0.35</v>
      </c>
      <c r="E36" s="63" t="n">
        <f aca="false">AVERAGE(B36:D36)</f>
        <v>0.533333333333333</v>
      </c>
      <c r="F36" s="70" t="n">
        <f aca="false">STDEV(B36:D36)</f>
        <v>0.275378527364305</v>
      </c>
      <c r="G36" s="68" t="n">
        <v>0</v>
      </c>
      <c r="H36" s="68" t="n">
        <v>0</v>
      </c>
      <c r="I36" s="65" t="n">
        <v>273799</v>
      </c>
      <c r="J36" s="64" t="n">
        <f aca="false">AVERAGE(G36:I36)</f>
        <v>91266.3333333333</v>
      </c>
      <c r="K36" s="64" t="n">
        <f aca="false">STDEV(G36:I36)</f>
        <v>158077.92635385</v>
      </c>
      <c r="L36" s="0" t="s">
        <v>258</v>
      </c>
      <c r="M36" s="0" t="s">
        <v>233</v>
      </c>
    </row>
    <row r="37" customFormat="false" ht="16" hidden="false" customHeight="false" outlineLevel="0" collapsed="false">
      <c r="A37" s="72" t="n">
        <v>2</v>
      </c>
      <c r="B37" s="0" t="n">
        <f aca="false">0.026*50</f>
        <v>1.3</v>
      </c>
      <c r="C37" s="0" t="n">
        <f aca="false">0.033*50</f>
        <v>1.65</v>
      </c>
      <c r="D37" s="0" t="n">
        <f aca="false">0.019*50</f>
        <v>0.95</v>
      </c>
      <c r="E37" s="63" t="n">
        <f aca="false">AVERAGE(B37:D37)</f>
        <v>1.3</v>
      </c>
      <c r="F37" s="70" t="n">
        <f aca="false">STDEV(B37:D37)</f>
        <v>0.35</v>
      </c>
      <c r="G37" s="65" t="n">
        <v>372728</v>
      </c>
      <c r="H37" s="65" t="n">
        <v>495664</v>
      </c>
      <c r="I37" s="65" t="n">
        <v>527415</v>
      </c>
      <c r="J37" s="64" t="n">
        <f aca="false">AVERAGE(G37:I37)</f>
        <v>465269</v>
      </c>
      <c r="K37" s="64" t="n">
        <f aca="false">STDEV(G37:I37)</f>
        <v>81700.1163463064</v>
      </c>
      <c r="L37" s="0" t="s">
        <v>258</v>
      </c>
      <c r="M37" s="0" t="s">
        <v>233</v>
      </c>
    </row>
    <row r="38" customFormat="false" ht="16" hidden="false" customHeight="false" outlineLevel="0" collapsed="false">
      <c r="A38" s="72" t="n">
        <v>3</v>
      </c>
      <c r="B38" s="0" t="n">
        <f aca="false">0.04*50</f>
        <v>2</v>
      </c>
      <c r="C38" s="0" t="n">
        <f aca="false">0.06*50</f>
        <v>3</v>
      </c>
      <c r="D38" s="0" t="n">
        <f aca="false">0.056*50</f>
        <v>2.8</v>
      </c>
      <c r="E38" s="63" t="n">
        <f aca="false">AVERAGE(B38:D38)</f>
        <v>2.6</v>
      </c>
      <c r="F38" s="70" t="n">
        <f aca="false">STDEV(B38:D38)</f>
        <v>0.529150262212918</v>
      </c>
      <c r="G38" s="65" t="n">
        <v>1123440</v>
      </c>
      <c r="H38" s="65" t="n">
        <v>1736756</v>
      </c>
      <c r="I38" s="65" t="n">
        <v>631519</v>
      </c>
      <c r="J38" s="64" t="n">
        <f aca="false">AVERAGE(G38:I38)</f>
        <v>1163905</v>
      </c>
      <c r="K38" s="64" t="n">
        <f aca="false">STDEV(G38:I38)</f>
        <v>553728.515349354</v>
      </c>
      <c r="L38" s="0" t="s">
        <v>258</v>
      </c>
      <c r="M38" s="0" t="s">
        <v>233</v>
      </c>
    </row>
    <row r="39" customFormat="false" ht="16" hidden="false" customHeight="false" outlineLevel="0" collapsed="false">
      <c r="A39" s="72" t="n">
        <v>4</v>
      </c>
      <c r="B39" s="0" t="n">
        <f aca="false">0.061*50</f>
        <v>3.05</v>
      </c>
      <c r="C39" s="0" t="n">
        <f aca="false">0.074*50</f>
        <v>3.7</v>
      </c>
      <c r="D39" s="0" t="n">
        <f aca="false">0.056*50</f>
        <v>2.8</v>
      </c>
      <c r="E39" s="63" t="n">
        <f aca="false">AVERAGE(B39:D39)</f>
        <v>3.18333333333333</v>
      </c>
      <c r="F39" s="70" t="n">
        <f aca="false">STDEV(B39:D39)</f>
        <v>0.464578662158878</v>
      </c>
      <c r="G39" s="65" t="n">
        <v>1088684</v>
      </c>
      <c r="H39" s="65" t="n">
        <v>1587200</v>
      </c>
      <c r="I39" s="65" t="n">
        <v>842703</v>
      </c>
      <c r="J39" s="64" t="n">
        <f aca="false">AVERAGE(G39:I39)</f>
        <v>1172862.33333333</v>
      </c>
      <c r="K39" s="64" t="n">
        <f aca="false">STDEV(G39:I39)</f>
        <v>379319.706322165</v>
      </c>
      <c r="L39" s="0" t="s">
        <v>258</v>
      </c>
      <c r="M39" s="0" t="s">
        <v>233</v>
      </c>
    </row>
    <row r="40" customFormat="false" ht="16" hidden="false" customHeight="false" outlineLevel="0" collapsed="false">
      <c r="A40" s="72" t="n">
        <v>5</v>
      </c>
      <c r="B40" s="0" t="n">
        <f aca="false">0.061*50</f>
        <v>3.05</v>
      </c>
      <c r="C40" s="0" t="n">
        <f aca="false">0.074*50</f>
        <v>3.7</v>
      </c>
      <c r="D40" s="0" t="n">
        <f aca="false">0.056*50</f>
        <v>2.8</v>
      </c>
      <c r="E40" s="63" t="n">
        <f aca="false">AVERAGE(B40:D40)</f>
        <v>3.18333333333333</v>
      </c>
      <c r="F40" s="70" t="n">
        <f aca="false">STDEV(B40:D40)</f>
        <v>0.464578662158878</v>
      </c>
      <c r="G40" s="65" t="n">
        <v>311594</v>
      </c>
      <c r="H40" s="65" t="n">
        <v>292249</v>
      </c>
      <c r="J40" s="64" t="n">
        <f aca="false">AVERAGE(G40:I40)</f>
        <v>301921.5</v>
      </c>
      <c r="K40" s="64" t="n">
        <f aca="false">STDEV(G40:I40)</f>
        <v>13678.9806820538</v>
      </c>
      <c r="L40" s="0" t="s">
        <v>258</v>
      </c>
      <c r="M40" s="0" t="s">
        <v>233</v>
      </c>
      <c r="R40" s="0" t="s">
        <v>259</v>
      </c>
    </row>
    <row r="41" customFormat="false" ht="16" hidden="false" customHeight="false" outlineLevel="0" collapsed="false">
      <c r="A41" s="72" t="n">
        <v>6</v>
      </c>
      <c r="B41" s="0" t="n">
        <f aca="false">0.06*50</f>
        <v>3</v>
      </c>
      <c r="C41" s="0" t="n">
        <f aca="false">0.075*50</f>
        <v>3.75</v>
      </c>
      <c r="D41" s="0" t="n">
        <f aca="false">0.057*50</f>
        <v>2.85</v>
      </c>
      <c r="E41" s="63" t="n">
        <f aca="false">AVERAGE(B41:D41)</f>
        <v>3.2</v>
      </c>
      <c r="F41" s="70" t="n">
        <f aca="false">STDEV(B41:D41)</f>
        <v>0.482182538049648</v>
      </c>
      <c r="G41" s="65" t="n">
        <v>280053</v>
      </c>
      <c r="H41" s="65" t="n">
        <v>566799</v>
      </c>
      <c r="I41" s="65" t="n">
        <v>336201</v>
      </c>
      <c r="J41" s="64" t="n">
        <f aca="false">AVERAGE(G41:I41)</f>
        <v>394351</v>
      </c>
      <c r="K41" s="64" t="n">
        <f aca="false">STDEV(G41:I41)</f>
        <v>151960.139523495</v>
      </c>
      <c r="L41" s="0" t="s">
        <v>258</v>
      </c>
      <c r="M41" s="0" t="s">
        <v>233</v>
      </c>
      <c r="P41" s="0" t="s">
        <v>212</v>
      </c>
    </row>
    <row r="42" customFormat="false" ht="16" hidden="false" customHeight="false" outlineLevel="0" collapsed="false">
      <c r="A42" s="72" t="n">
        <v>7</v>
      </c>
      <c r="B42" s="0" t="n">
        <f aca="false">0.06*50</f>
        <v>3</v>
      </c>
      <c r="C42" s="0" t="n">
        <f aca="false">0.074*50</f>
        <v>3.7</v>
      </c>
      <c r="D42" s="0" t="n">
        <f aca="false">0.061*50</f>
        <v>3.05</v>
      </c>
      <c r="E42" s="63" t="n">
        <f aca="false">AVERAGE(B42:D42)</f>
        <v>3.25</v>
      </c>
      <c r="F42" s="70" t="n">
        <f aca="false">STDEV(B42:D42)</f>
        <v>0.390512483795333</v>
      </c>
      <c r="G42" s="65" t="n">
        <v>95771</v>
      </c>
      <c r="H42" s="65" t="n">
        <v>275535</v>
      </c>
      <c r="I42" s="65" t="n">
        <v>507832</v>
      </c>
      <c r="J42" s="64" t="n">
        <f aca="false">AVERAGE(G42:I42)</f>
        <v>293046</v>
      </c>
      <c r="K42" s="64" t="n">
        <f aca="false">STDEV(G42:I42)</f>
        <v>206587.858479147</v>
      </c>
      <c r="L42" s="0" t="s">
        <v>258</v>
      </c>
      <c r="M42" s="0" t="s">
        <v>233</v>
      </c>
      <c r="Q42" s="0" t="n">
        <v>0</v>
      </c>
      <c r="R42" s="0" t="e">
        <f aca="false">_xlfn.T.TEST(G45:I45,G55:I55,1,3)</f>
        <v>#VALUE!</v>
      </c>
    </row>
    <row r="43" customFormat="false" ht="16" hidden="false" customHeight="false" outlineLevel="0" collapsed="false">
      <c r="A43" s="72" t="n">
        <v>8</v>
      </c>
      <c r="B43" s="0" t="n">
        <f aca="false">0.061*50</f>
        <v>3.05</v>
      </c>
      <c r="C43" s="0" t="n">
        <f aca="false">0.085*50</f>
        <v>4.25</v>
      </c>
      <c r="D43" s="0" t="n">
        <f aca="false">0.069*50</f>
        <v>3.45</v>
      </c>
      <c r="E43" s="63" t="n">
        <f aca="false">AVERAGE(B43:D43)</f>
        <v>3.58333333333333</v>
      </c>
      <c r="F43" s="70" t="n">
        <f aca="false">STDEV(B43:D43)</f>
        <v>0.611010092660779</v>
      </c>
      <c r="G43" s="67" t="n">
        <v>0</v>
      </c>
      <c r="H43" s="65" t="n">
        <v>352784</v>
      </c>
      <c r="I43" s="65" t="n">
        <v>212802</v>
      </c>
      <c r="J43" s="64" t="n">
        <f aca="false">AVERAGE(G43:I43)</f>
        <v>188528.666666667</v>
      </c>
      <c r="K43" s="64" t="n">
        <f aca="false">STDEV(G43:I43)</f>
        <v>177640.180413479</v>
      </c>
      <c r="L43" s="0" t="s">
        <v>258</v>
      </c>
      <c r="M43" s="0" t="s">
        <v>233</v>
      </c>
      <c r="Q43" s="0" t="n">
        <v>1</v>
      </c>
      <c r="R43" s="0" t="e">
        <f aca="false">_xlfn.T.TEST(G46:I46,G56:I56,1,3)</f>
        <v>#VALUE!</v>
      </c>
    </row>
    <row r="44" customFormat="false" ht="16" hidden="false" customHeight="false" outlineLevel="0" collapsed="false">
      <c r="A44" s="72" t="n">
        <v>24</v>
      </c>
      <c r="B44" s="0" t="n">
        <f aca="false">0.082*50</f>
        <v>4.1</v>
      </c>
      <c r="C44" s="0" t="n">
        <f aca="false">0.076*50</f>
        <v>3.8</v>
      </c>
      <c r="D44" s="0" t="n">
        <f aca="false">0.085*50</f>
        <v>4.25</v>
      </c>
      <c r="E44" s="63" t="n">
        <f aca="false">AVERAGE(B44:D44)</f>
        <v>4.05</v>
      </c>
      <c r="F44" s="70" t="n">
        <f aca="false">STDEV(B44:D44)</f>
        <v>0.229128784747792</v>
      </c>
      <c r="G44" s="67" t="n">
        <v>0</v>
      </c>
      <c r="H44" s="67" t="n">
        <v>0</v>
      </c>
      <c r="I44" s="68" t="n">
        <v>0</v>
      </c>
      <c r="J44" s="64" t="n">
        <f aca="false">AVERAGE(G44:I44)</f>
        <v>0</v>
      </c>
      <c r="K44" s="64" t="n">
        <f aca="false">STDEV(G44:I44)</f>
        <v>0</v>
      </c>
      <c r="L44" s="0" t="s">
        <v>258</v>
      </c>
      <c r="M44" s="0" t="s">
        <v>233</v>
      </c>
      <c r="Q44" s="0" t="n">
        <v>2</v>
      </c>
      <c r="R44" s="0" t="n">
        <f aca="false">_xlfn.T.TEST(G47:I47,G57:I57,1,3)</f>
        <v>0.211324865405187</v>
      </c>
    </row>
    <row r="45" customFormat="false" ht="16" hidden="false" customHeight="false" outlineLevel="0" collapsed="false">
      <c r="A45" s="72" t="n">
        <v>0</v>
      </c>
      <c r="B45" s="0" t="n">
        <v>0.1</v>
      </c>
      <c r="C45" s="0" t="n">
        <v>0.1</v>
      </c>
      <c r="D45" s="0" t="n">
        <v>0.1</v>
      </c>
      <c r="E45" s="63" t="n">
        <f aca="false">AVERAGE(B45:D45)</f>
        <v>0.1</v>
      </c>
      <c r="F45" s="70" t="n">
        <f aca="false">STDEV(B45:D45)</f>
        <v>1.69967494438815E-017</v>
      </c>
      <c r="G45" s="67" t="n">
        <v>0</v>
      </c>
      <c r="H45" s="67" t="n">
        <v>0</v>
      </c>
      <c r="I45" s="67" t="n">
        <v>0</v>
      </c>
      <c r="J45" s="64" t="n">
        <f aca="false">AVERAGE(G45:I45)</f>
        <v>0</v>
      </c>
      <c r="K45" s="64" t="n">
        <f aca="false">STDEV(G45:I45)</f>
        <v>0</v>
      </c>
      <c r="L45" s="0" t="s">
        <v>212</v>
      </c>
      <c r="M45" s="0" t="s">
        <v>233</v>
      </c>
      <c r="Q45" s="0" t="n">
        <v>3</v>
      </c>
      <c r="R45" s="0" t="n">
        <f aca="false">_xlfn.T.TEST(G48:I48,G58:I58,1,3)</f>
        <v>0.100074863059923</v>
      </c>
    </row>
    <row r="46" customFormat="false" ht="16" hidden="false" customHeight="false" outlineLevel="0" collapsed="false">
      <c r="A46" s="72" t="n">
        <v>1</v>
      </c>
      <c r="B46" s="0" t="n">
        <f aca="false">0.008*50</f>
        <v>0.4</v>
      </c>
      <c r="C46" s="0" t="n">
        <f aca="false">0.017*50</f>
        <v>0.85</v>
      </c>
      <c r="D46" s="0" t="n">
        <f aca="false">0.007*50</f>
        <v>0.35</v>
      </c>
      <c r="E46" s="63" t="n">
        <f aca="false">AVERAGE(B46:D46)</f>
        <v>0.533333333333333</v>
      </c>
      <c r="F46" s="70" t="n">
        <f aca="false">STDEV(B46:D46)</f>
        <v>0.275378527364305</v>
      </c>
      <c r="G46" s="67" t="n">
        <v>0</v>
      </c>
      <c r="H46" s="67" t="n">
        <v>0</v>
      </c>
      <c r="I46" s="67" t="n">
        <v>0</v>
      </c>
      <c r="J46" s="64" t="n">
        <f aca="false">AVERAGE(G46:I46)</f>
        <v>0</v>
      </c>
      <c r="K46" s="64" t="n">
        <f aca="false">STDEV(G46:I46)</f>
        <v>0</v>
      </c>
      <c r="L46" s="0" t="s">
        <v>212</v>
      </c>
      <c r="M46" s="0" t="s">
        <v>233</v>
      </c>
      <c r="Q46" s="0" t="n">
        <v>4</v>
      </c>
      <c r="R46" s="0" t="n">
        <f aca="false">_xlfn.T.TEST(G49:I49,G59:I59,1,3)</f>
        <v>0.0346369010899369</v>
      </c>
    </row>
    <row r="47" customFormat="false" ht="16" hidden="false" customHeight="false" outlineLevel="0" collapsed="false">
      <c r="A47" s="72" t="n">
        <v>2</v>
      </c>
      <c r="B47" s="0" t="n">
        <f aca="false">0.026*50</f>
        <v>1.3</v>
      </c>
      <c r="C47" s="0" t="n">
        <f aca="false">0.033*50</f>
        <v>1.65</v>
      </c>
      <c r="D47" s="0" t="n">
        <f aca="false">0.019*50</f>
        <v>0.95</v>
      </c>
      <c r="E47" s="63" t="n">
        <f aca="false">AVERAGE(B47:D47)</f>
        <v>1.3</v>
      </c>
      <c r="F47" s="70" t="n">
        <f aca="false">STDEV(B47:D47)</f>
        <v>0.35</v>
      </c>
      <c r="G47" s="67" t="n">
        <v>0</v>
      </c>
      <c r="H47" s="67" t="n">
        <v>0</v>
      </c>
      <c r="I47" s="67" t="n">
        <v>0</v>
      </c>
      <c r="J47" s="64" t="n">
        <f aca="false">AVERAGE(G47:I47)</f>
        <v>0</v>
      </c>
      <c r="K47" s="64" t="n">
        <f aca="false">STDEV(G47:I47)</f>
        <v>0</v>
      </c>
      <c r="L47" s="0" t="s">
        <v>212</v>
      </c>
      <c r="M47" s="0" t="s">
        <v>233</v>
      </c>
      <c r="Q47" s="0" t="n">
        <v>5</v>
      </c>
      <c r="R47" s="0" t="n">
        <f aca="false">_xlfn.T.TEST(G50:I50,G60:I60,1,3)</f>
        <v>0.0805155950988799</v>
      </c>
    </row>
    <row r="48" customFormat="false" ht="16" hidden="false" customHeight="false" outlineLevel="0" collapsed="false">
      <c r="A48" s="72" t="n">
        <v>3</v>
      </c>
      <c r="B48" s="0" t="n">
        <f aca="false">0.04*50</f>
        <v>2</v>
      </c>
      <c r="C48" s="0" t="n">
        <f aca="false">0.06*50</f>
        <v>3</v>
      </c>
      <c r="D48" s="0" t="n">
        <f aca="false">0.056*50</f>
        <v>2.8</v>
      </c>
      <c r="E48" s="63" t="n">
        <f aca="false">AVERAGE(B48:D48)</f>
        <v>2.6</v>
      </c>
      <c r="F48" s="70" t="n">
        <f aca="false">STDEV(B48:D48)</f>
        <v>0.529150262212918</v>
      </c>
      <c r="G48" s="67" t="n">
        <v>0</v>
      </c>
      <c r="H48" s="67" t="n">
        <v>0</v>
      </c>
      <c r="I48" s="67" t="n">
        <v>0</v>
      </c>
      <c r="J48" s="64" t="n">
        <f aca="false">AVERAGE(G48:I48)</f>
        <v>0</v>
      </c>
      <c r="K48" s="64" t="n">
        <f aca="false">STDEV(G48:I48)</f>
        <v>0</v>
      </c>
      <c r="L48" s="0" t="s">
        <v>212</v>
      </c>
      <c r="M48" s="0" t="s">
        <v>233</v>
      </c>
      <c r="Q48" s="0" t="n">
        <v>6</v>
      </c>
      <c r="R48" s="0" t="n">
        <f aca="false">_xlfn.T.TEST(G51:I51,G61:I61,1,3)</f>
        <v>0.05995820543</v>
      </c>
    </row>
    <row r="49" customFormat="false" ht="16" hidden="false" customHeight="false" outlineLevel="0" collapsed="false">
      <c r="A49" s="72" t="n">
        <v>4</v>
      </c>
      <c r="B49" s="0" t="n">
        <f aca="false">0.061*50</f>
        <v>3.05</v>
      </c>
      <c r="C49" s="0" t="n">
        <f aca="false">0.074*50</f>
        <v>3.7</v>
      </c>
      <c r="D49" s="0" t="n">
        <f aca="false">0.056*50</f>
        <v>2.8</v>
      </c>
      <c r="E49" s="63" t="n">
        <f aca="false">AVERAGE(B49:D49)</f>
        <v>3.18333333333333</v>
      </c>
      <c r="F49" s="70" t="n">
        <f aca="false">STDEV(B49:D49)</f>
        <v>0.464578662158878</v>
      </c>
      <c r="G49" s="67" t="n">
        <v>0</v>
      </c>
      <c r="H49" s="67" t="n">
        <v>0</v>
      </c>
      <c r="I49" s="67" t="n">
        <v>0</v>
      </c>
      <c r="J49" s="64" t="n">
        <f aca="false">AVERAGE(G49:I49)</f>
        <v>0</v>
      </c>
      <c r="K49" s="64" t="n">
        <f aca="false">STDEV(G49:I49)</f>
        <v>0</v>
      </c>
      <c r="L49" s="0" t="s">
        <v>212</v>
      </c>
      <c r="M49" s="0" t="s">
        <v>233</v>
      </c>
      <c r="Q49" s="0" t="n">
        <v>7</v>
      </c>
      <c r="R49" s="0" t="n">
        <f aca="false">_xlfn.T.TEST(G52:I52,G62:I62,1,3)</f>
        <v>0.0257622363087221</v>
      </c>
    </row>
    <row r="50" customFormat="false" ht="16" hidden="false" customHeight="false" outlineLevel="0" collapsed="false">
      <c r="A50" s="72" t="n">
        <v>5</v>
      </c>
      <c r="B50" s="0" t="n">
        <f aca="false">0.061*50</f>
        <v>3.05</v>
      </c>
      <c r="C50" s="0" t="n">
        <f aca="false">0.074*50</f>
        <v>3.7</v>
      </c>
      <c r="D50" s="0" t="n">
        <f aca="false">0.056*50</f>
        <v>2.8</v>
      </c>
      <c r="E50" s="63" t="n">
        <f aca="false">AVERAGE(B50:D50)</f>
        <v>3.18333333333333</v>
      </c>
      <c r="F50" s="70" t="n">
        <f aca="false">STDEV(B50:D50)</f>
        <v>0.464578662158878</v>
      </c>
      <c r="G50" s="67" t="n">
        <v>0</v>
      </c>
      <c r="H50" s="67" t="n">
        <v>0</v>
      </c>
      <c r="I50" s="67" t="n">
        <v>0</v>
      </c>
      <c r="J50" s="64" t="n">
        <f aca="false">AVERAGE(G50:I50)</f>
        <v>0</v>
      </c>
      <c r="K50" s="64" t="n">
        <f aca="false">STDEV(G50:I50)</f>
        <v>0</v>
      </c>
      <c r="L50" s="0" t="s">
        <v>212</v>
      </c>
      <c r="M50" s="0" t="s">
        <v>233</v>
      </c>
      <c r="Q50" s="0" t="n">
        <v>8</v>
      </c>
      <c r="R50" s="0" t="n">
        <f aca="false">_xlfn.T.TEST(G53:I53,G63:I63,1,3)</f>
        <v>0.0631477971934522</v>
      </c>
    </row>
    <row r="51" customFormat="false" ht="16" hidden="false" customHeight="false" outlineLevel="0" collapsed="false">
      <c r="A51" s="72" t="n">
        <v>6</v>
      </c>
      <c r="B51" s="0" t="n">
        <f aca="false">0.06*50</f>
        <v>3</v>
      </c>
      <c r="C51" s="0" t="n">
        <f aca="false">0.075*50</f>
        <v>3.75</v>
      </c>
      <c r="D51" s="0" t="n">
        <f aca="false">0.057*50</f>
        <v>2.85</v>
      </c>
      <c r="E51" s="63" t="n">
        <f aca="false">AVERAGE(B51:D51)</f>
        <v>3.2</v>
      </c>
      <c r="F51" s="70" t="n">
        <f aca="false">STDEV(B51:D51)</f>
        <v>0.482182538049648</v>
      </c>
      <c r="G51" s="67" t="n">
        <v>0</v>
      </c>
      <c r="H51" s="67" t="n">
        <v>0</v>
      </c>
      <c r="I51" s="67" t="n">
        <v>0</v>
      </c>
      <c r="J51" s="64" t="n">
        <f aca="false">AVERAGE(G51:I51)</f>
        <v>0</v>
      </c>
      <c r="K51" s="64" t="n">
        <f aca="false">STDEV(G51:I51)</f>
        <v>0</v>
      </c>
      <c r="L51" s="0" t="s">
        <v>212</v>
      </c>
      <c r="M51" s="0" t="s">
        <v>233</v>
      </c>
      <c r="Q51" s="0" t="n">
        <v>24</v>
      </c>
      <c r="R51" s="0" t="n">
        <f aca="false">_xlfn.T.TEST(G54:I54,G64:I64,1,3)</f>
        <v>0.0552868762137519</v>
      </c>
    </row>
    <row r="52" customFormat="false" ht="16" hidden="false" customHeight="false" outlineLevel="0" collapsed="false">
      <c r="A52" s="72" t="n">
        <v>7</v>
      </c>
      <c r="B52" s="0" t="n">
        <f aca="false">0.06*50</f>
        <v>3</v>
      </c>
      <c r="C52" s="0" t="n">
        <f aca="false">0.074*50</f>
        <v>3.7</v>
      </c>
      <c r="D52" s="0" t="n">
        <f aca="false">0.061*50</f>
        <v>3.05</v>
      </c>
      <c r="E52" s="63" t="n">
        <f aca="false">AVERAGE(B52:D52)</f>
        <v>3.25</v>
      </c>
      <c r="F52" s="70" t="n">
        <f aca="false">STDEV(B52:D52)</f>
        <v>0.390512483795333</v>
      </c>
      <c r="G52" s="67" t="n">
        <v>0</v>
      </c>
      <c r="H52" s="67" t="n">
        <v>0</v>
      </c>
      <c r="I52" s="67" t="n">
        <v>0</v>
      </c>
      <c r="J52" s="64" t="n">
        <f aca="false">AVERAGE(G52:I52)</f>
        <v>0</v>
      </c>
      <c r="K52" s="64" t="n">
        <f aca="false">STDEV(G52:I52)</f>
        <v>0</v>
      </c>
      <c r="L52" s="0" t="s">
        <v>212</v>
      </c>
      <c r="M52" s="0" t="s">
        <v>233</v>
      </c>
    </row>
    <row r="53" customFormat="false" ht="16" hidden="false" customHeight="false" outlineLevel="0" collapsed="false">
      <c r="A53" s="72" t="n">
        <v>8</v>
      </c>
      <c r="B53" s="0" t="n">
        <f aca="false">0.061*50</f>
        <v>3.05</v>
      </c>
      <c r="C53" s="0" t="n">
        <f aca="false">0.085*50</f>
        <v>4.25</v>
      </c>
      <c r="D53" s="0" t="n">
        <f aca="false">0.069*50</f>
        <v>3.45</v>
      </c>
      <c r="E53" s="63" t="n">
        <f aca="false">AVERAGE(B53:D53)</f>
        <v>3.58333333333333</v>
      </c>
      <c r="F53" s="70" t="n">
        <f aca="false">STDEV(B53:D53)</f>
        <v>0.611010092660779</v>
      </c>
      <c r="G53" s="67" t="n">
        <v>0</v>
      </c>
      <c r="H53" s="67" t="n">
        <v>0</v>
      </c>
      <c r="I53" s="67" t="n">
        <v>0</v>
      </c>
      <c r="J53" s="64" t="n">
        <f aca="false">AVERAGE(G53:I53)</f>
        <v>0</v>
      </c>
      <c r="K53" s="64" t="n">
        <f aca="false">STDEV(G53:I53)</f>
        <v>0</v>
      </c>
      <c r="L53" s="0" t="s">
        <v>212</v>
      </c>
      <c r="M53" s="0" t="s">
        <v>233</v>
      </c>
      <c r="P53" s="0" t="s">
        <v>257</v>
      </c>
      <c r="Q53" s="0" t="s">
        <v>252</v>
      </c>
      <c r="R53" s="0" t="s">
        <v>259</v>
      </c>
    </row>
    <row r="54" customFormat="false" ht="16" hidden="false" customHeight="false" outlineLevel="0" collapsed="false">
      <c r="A54" s="72" t="n">
        <v>24</v>
      </c>
      <c r="B54" s="0" t="n">
        <f aca="false">0.082*50</f>
        <v>4.1</v>
      </c>
      <c r="C54" s="0" t="n">
        <f aca="false">0.076*50</f>
        <v>3.8</v>
      </c>
      <c r="D54" s="0" t="n">
        <f aca="false">0.085*50</f>
        <v>4.25</v>
      </c>
      <c r="E54" s="63" t="n">
        <f aca="false">AVERAGE(B54:D54)</f>
        <v>4.05</v>
      </c>
      <c r="F54" s="70" t="n">
        <f aca="false">STDEV(B54:D54)</f>
        <v>0.229128784747792</v>
      </c>
      <c r="G54" s="67" t="n">
        <v>0</v>
      </c>
      <c r="H54" s="67" t="n">
        <v>0</v>
      </c>
      <c r="I54" s="67" t="n">
        <v>0</v>
      </c>
      <c r="J54" s="64" t="n">
        <f aca="false">AVERAGE(G54:I54)</f>
        <v>0</v>
      </c>
      <c r="K54" s="64" t="n">
        <f aca="false">STDEV(G54:I54)</f>
        <v>0</v>
      </c>
      <c r="L54" s="0" t="s">
        <v>212</v>
      </c>
      <c r="M54" s="0" t="s">
        <v>233</v>
      </c>
      <c r="Q54" s="0" t="n">
        <v>0</v>
      </c>
    </row>
    <row r="55" customFormat="false" ht="16" hidden="false" customHeight="false" outlineLevel="0" collapsed="false">
      <c r="A55" s="0" t="n">
        <v>0</v>
      </c>
      <c r="B55" s="0" t="n">
        <v>0.1</v>
      </c>
      <c r="C55" s="0" t="n">
        <v>0.1</v>
      </c>
      <c r="D55" s="0" t="n">
        <v>0.1</v>
      </c>
      <c r="E55" s="63" t="n">
        <f aca="false">AVERAGE(B55:D55)</f>
        <v>0.1</v>
      </c>
      <c r="F55" s="70" t="n">
        <f aca="false">STDEV(B55:D55)</f>
        <v>0</v>
      </c>
      <c r="G55" s="67" t="n">
        <v>0</v>
      </c>
      <c r="H55" s="67" t="n">
        <v>0</v>
      </c>
      <c r="I55" s="67" t="n">
        <v>0</v>
      </c>
      <c r="J55" s="64" t="n">
        <f aca="false">AVERAGE(G55:I55)</f>
        <v>0</v>
      </c>
      <c r="K55" s="64" t="n">
        <f aca="false">STDEV(G55:I55)</f>
        <v>0</v>
      </c>
      <c r="L55" s="0" t="s">
        <v>212</v>
      </c>
      <c r="M55" s="0" t="s">
        <v>232</v>
      </c>
      <c r="Q55" s="0" t="n">
        <v>1</v>
      </c>
    </row>
    <row r="56" customFormat="false" ht="16" hidden="false" customHeight="false" outlineLevel="0" collapsed="false">
      <c r="A56" s="0" t="n">
        <v>1</v>
      </c>
      <c r="B56" s="0" t="n">
        <f aca="false">0.005*50</f>
        <v>0.25</v>
      </c>
      <c r="C56" s="0" t="n">
        <f aca="false">0.009*50</f>
        <v>0.45</v>
      </c>
      <c r="D56" s="0" t="n">
        <f aca="false">0.007*50</f>
        <v>0.35</v>
      </c>
      <c r="E56" s="63" t="n">
        <f aca="false">AVERAGE(B56:D56)</f>
        <v>0.35</v>
      </c>
      <c r="F56" s="70" t="n">
        <f aca="false">STDEV(B56:D56)</f>
        <v>0.1</v>
      </c>
      <c r="G56" s="67" t="n">
        <v>0</v>
      </c>
      <c r="H56" s="67" t="n">
        <v>0</v>
      </c>
      <c r="I56" s="67" t="n">
        <v>0</v>
      </c>
      <c r="J56" s="64" t="n">
        <f aca="false">AVERAGE(G56:I56)</f>
        <v>0</v>
      </c>
      <c r="K56" s="64" t="n">
        <f aca="false">STDEV(G56:I56)</f>
        <v>0</v>
      </c>
      <c r="L56" s="0" t="s">
        <v>212</v>
      </c>
      <c r="M56" s="0" t="s">
        <v>232</v>
      </c>
      <c r="Q56" s="0" t="n">
        <v>2</v>
      </c>
    </row>
    <row r="57" customFormat="false" ht="16" hidden="false" customHeight="false" outlineLevel="0" collapsed="false">
      <c r="A57" s="0" t="n">
        <v>2</v>
      </c>
      <c r="B57" s="0" t="n">
        <f aca="false">0.017*50</f>
        <v>0.85</v>
      </c>
      <c r="C57" s="0" t="n">
        <f aca="false">0.018*50</f>
        <v>0.9</v>
      </c>
      <c r="D57" s="0" t="n">
        <f aca="false">0.019*50</f>
        <v>0.95</v>
      </c>
      <c r="E57" s="63" t="n">
        <f aca="false">AVERAGE(B57:D57)</f>
        <v>0.9</v>
      </c>
      <c r="F57" s="70" t="n">
        <f aca="false">STDEV(B57:D57)</f>
        <v>0.0499999999999999</v>
      </c>
      <c r="G57" s="67" t="n">
        <v>0</v>
      </c>
      <c r="H57" s="67" t="n">
        <v>0</v>
      </c>
      <c r="I57" s="65" t="n">
        <v>141790</v>
      </c>
      <c r="J57" s="64" t="n">
        <f aca="false">AVERAGE(G57:I57)</f>
        <v>47263.3333333333</v>
      </c>
      <c r="K57" s="64" t="n">
        <f aca="false">STDEV(G57:I57)</f>
        <v>81862.494668397</v>
      </c>
      <c r="L57" s="0" t="s">
        <v>212</v>
      </c>
      <c r="M57" s="0" t="s">
        <v>232</v>
      </c>
      <c r="Q57" s="0" t="n">
        <v>3</v>
      </c>
    </row>
    <row r="58" customFormat="false" ht="16" hidden="false" customHeight="false" outlineLevel="0" collapsed="false">
      <c r="A58" s="0" t="n">
        <v>3</v>
      </c>
      <c r="B58" s="0" t="n">
        <f aca="false">0.028*50</f>
        <v>1.4</v>
      </c>
      <c r="C58" s="0" t="n">
        <f aca="false">0.036*50</f>
        <v>1.8</v>
      </c>
      <c r="D58" s="0" t="n">
        <f aca="false">0.031*50</f>
        <v>1.55</v>
      </c>
      <c r="E58" s="63" t="n">
        <f aca="false">AVERAGE(B58:D58)</f>
        <v>1.58333333333333</v>
      </c>
      <c r="F58" s="70" t="n">
        <f aca="false">STDEV(B58:D58)</f>
        <v>0.202072594216369</v>
      </c>
      <c r="G58" s="65" t="n">
        <v>118457</v>
      </c>
      <c r="H58" s="67" t="n">
        <v>0</v>
      </c>
      <c r="I58" s="65" t="n">
        <v>179577</v>
      </c>
      <c r="J58" s="64" t="n">
        <f aca="false">AVERAGE(G58:I58)</f>
        <v>99344.6666666667</v>
      </c>
      <c r="K58" s="64" t="n">
        <f aca="false">STDEV(G58:I58)</f>
        <v>91301.3455340793</v>
      </c>
      <c r="L58" s="0" t="s">
        <v>212</v>
      </c>
      <c r="M58" s="0" t="s">
        <v>232</v>
      </c>
      <c r="Q58" s="0" t="n">
        <v>4</v>
      </c>
    </row>
    <row r="59" customFormat="false" ht="16" hidden="false" customHeight="false" outlineLevel="0" collapsed="false">
      <c r="A59" s="0" t="n">
        <v>4</v>
      </c>
      <c r="B59" s="0" t="n">
        <f aca="false">0.036*50</f>
        <v>1.8</v>
      </c>
      <c r="C59" s="0" t="n">
        <f aca="false">0.039*50</f>
        <v>1.95</v>
      </c>
      <c r="D59" s="0" t="n">
        <f aca="false">0.035*50</f>
        <v>1.75</v>
      </c>
      <c r="E59" s="63" t="n">
        <f aca="false">AVERAGE(B59:D59)</f>
        <v>1.83333333333333</v>
      </c>
      <c r="F59" s="70" t="n">
        <f aca="false">STDEV(B59:D59)</f>
        <v>0.104083299973307</v>
      </c>
      <c r="G59" s="65" t="n">
        <v>298695</v>
      </c>
      <c r="H59" s="65" t="n">
        <v>102338</v>
      </c>
      <c r="I59" s="65" t="n">
        <v>212513</v>
      </c>
      <c r="J59" s="64" t="n">
        <f aca="false">AVERAGE(G59:I59)</f>
        <v>204515.333333333</v>
      </c>
      <c r="K59" s="64" t="n">
        <f aca="false">STDEV(G59:I59)</f>
        <v>98422.5069094124</v>
      </c>
      <c r="L59" s="0" t="s">
        <v>212</v>
      </c>
      <c r="M59" s="0" t="s">
        <v>232</v>
      </c>
      <c r="Q59" s="0" t="n">
        <v>5</v>
      </c>
    </row>
    <row r="60" customFormat="false" ht="16" hidden="false" customHeight="false" outlineLevel="0" collapsed="false">
      <c r="A60" s="0" t="n">
        <v>5</v>
      </c>
      <c r="B60" s="0" t="n">
        <f aca="false">0.036*50</f>
        <v>1.8</v>
      </c>
      <c r="C60" s="0" t="n">
        <f aca="false">0.04*50</f>
        <v>2</v>
      </c>
      <c r="D60" s="0" t="n">
        <f aca="false">0.038*50</f>
        <v>1.9</v>
      </c>
      <c r="E60" s="63" t="n">
        <f aca="false">AVERAGE(B60:D60)</f>
        <v>1.9</v>
      </c>
      <c r="F60" s="70" t="n">
        <f aca="false">STDEV(B60:D60)</f>
        <v>0.1</v>
      </c>
      <c r="G60" s="65" t="n">
        <v>177987</v>
      </c>
      <c r="H60" s="65" t="n">
        <v>265635</v>
      </c>
      <c r="I60" s="65" t="n">
        <v>776031</v>
      </c>
      <c r="J60" s="64" t="n">
        <f aca="false">AVERAGE(G60:I60)</f>
        <v>406551</v>
      </c>
      <c r="K60" s="64" t="n">
        <f aca="false">STDEV(G60:I60)</f>
        <v>322966.168160072</v>
      </c>
      <c r="L60" s="0" t="s">
        <v>212</v>
      </c>
      <c r="M60" s="0" t="s">
        <v>232</v>
      </c>
      <c r="Q60" s="0" t="n">
        <v>6</v>
      </c>
    </row>
    <row r="61" customFormat="false" ht="16" hidden="false" customHeight="false" outlineLevel="0" collapsed="false">
      <c r="A61" s="0" t="n">
        <v>6</v>
      </c>
      <c r="B61" s="0" t="n">
        <f aca="false">0.036*50</f>
        <v>1.8</v>
      </c>
      <c r="C61" s="0" t="n">
        <f aca="false">0.04*50</f>
        <v>2</v>
      </c>
      <c r="D61" s="0" t="n">
        <f aca="false">0.038*50</f>
        <v>1.9</v>
      </c>
      <c r="E61" s="63" t="n">
        <f aca="false">AVERAGE(B61:D61)</f>
        <v>1.9</v>
      </c>
      <c r="F61" s="70" t="n">
        <f aca="false">STDEV(B61:D61)</f>
        <v>0.1</v>
      </c>
      <c r="G61" s="65" t="n">
        <v>296520</v>
      </c>
      <c r="H61" s="65" t="n">
        <v>732837</v>
      </c>
      <c r="I61" s="65" t="n">
        <v>1332770</v>
      </c>
      <c r="J61" s="64" t="n">
        <f aca="false">AVERAGE(G61:I61)</f>
        <v>787375.666666667</v>
      </c>
      <c r="K61" s="64" t="n">
        <f aca="false">STDEV(G61:I61)</f>
        <v>520273.35627181</v>
      </c>
      <c r="L61" s="0" t="s">
        <v>212</v>
      </c>
      <c r="M61" s="0" t="s">
        <v>232</v>
      </c>
      <c r="Q61" s="0" t="n">
        <v>7</v>
      </c>
    </row>
    <row r="62" customFormat="false" ht="16" hidden="false" customHeight="false" outlineLevel="0" collapsed="false">
      <c r="A62" s="0" t="n">
        <v>7</v>
      </c>
      <c r="B62" s="0" t="n">
        <f aca="false">0.036*50</f>
        <v>1.8</v>
      </c>
      <c r="C62" s="0" t="n">
        <f aca="false">0.04*50</f>
        <v>2</v>
      </c>
      <c r="D62" s="0" t="n">
        <f aca="false">0.038*50</f>
        <v>1.9</v>
      </c>
      <c r="E62" s="63" t="n">
        <f aca="false">AVERAGE(B62:D62)</f>
        <v>1.9</v>
      </c>
      <c r="F62" s="70" t="n">
        <f aca="false">STDEV(B62:D62)</f>
        <v>0.1</v>
      </c>
      <c r="G62" s="65" t="n">
        <v>890141</v>
      </c>
      <c r="H62" s="65" t="n">
        <v>744557</v>
      </c>
      <c r="I62" s="65" t="n">
        <v>1561825</v>
      </c>
      <c r="J62" s="64" t="n">
        <f aca="false">AVERAGE(G62:I62)</f>
        <v>1065507.66666667</v>
      </c>
      <c r="K62" s="64" t="n">
        <f aca="false">STDEV(G62:I62)</f>
        <v>435943.627994874</v>
      </c>
      <c r="L62" s="0" t="s">
        <v>212</v>
      </c>
      <c r="M62" s="0" t="s">
        <v>232</v>
      </c>
      <c r="Q62" s="0" t="n">
        <v>8</v>
      </c>
    </row>
    <row r="63" customFormat="false" ht="16" hidden="false" customHeight="false" outlineLevel="0" collapsed="false">
      <c r="A63" s="0" t="n">
        <v>8</v>
      </c>
      <c r="B63" s="0" t="n">
        <f aca="false">0.036*50</f>
        <v>1.8</v>
      </c>
      <c r="C63" s="0" t="n">
        <f aca="false">0.046*50</f>
        <v>2.3</v>
      </c>
      <c r="D63" s="0" t="n">
        <f aca="false">0.046*50</f>
        <v>2.3</v>
      </c>
      <c r="E63" s="63" t="n">
        <f aca="false">AVERAGE(B63:D63)</f>
        <v>2.13333333333333</v>
      </c>
      <c r="F63" s="70" t="n">
        <f aca="false">STDEV(B63:D63)</f>
        <v>0.288675134594813</v>
      </c>
      <c r="G63" s="65" t="n">
        <v>939807</v>
      </c>
      <c r="H63" s="65" t="n">
        <v>143877</v>
      </c>
      <c r="I63" s="65" t="n">
        <v>946370</v>
      </c>
      <c r="J63" s="64" t="n">
        <f aca="false">AVERAGE(G63:I63)</f>
        <v>676684.666666667</v>
      </c>
      <c r="K63" s="64" t="n">
        <f aca="false">STDEV(G63:I63)</f>
        <v>461436.642981822</v>
      </c>
      <c r="L63" s="0" t="s">
        <v>212</v>
      </c>
      <c r="M63" s="0" t="s">
        <v>232</v>
      </c>
      <c r="Q63" s="0" t="n">
        <v>24</v>
      </c>
    </row>
    <row r="64" customFormat="false" ht="16" hidden="false" customHeight="false" outlineLevel="0" collapsed="false">
      <c r="A64" s="0" t="n">
        <v>24</v>
      </c>
      <c r="B64" s="0" t="n">
        <f aca="false">0.058*50</f>
        <v>2.9</v>
      </c>
      <c r="C64" s="0" t="n">
        <f aca="false">0.072*50</f>
        <v>3.6</v>
      </c>
      <c r="D64" s="0" t="n">
        <f aca="false">0.078*50</f>
        <v>3.9</v>
      </c>
      <c r="E64" s="63" t="n">
        <f aca="false">AVERAGE(B64:D64)</f>
        <v>3.46666666666667</v>
      </c>
      <c r="F64" s="70" t="n">
        <f aca="false">STDEV(B64:D64)</f>
        <v>0.513160143944688</v>
      </c>
      <c r="G64" s="65" t="n">
        <v>474282</v>
      </c>
      <c r="H64" s="65" t="n">
        <v>1222562</v>
      </c>
      <c r="I64" s="65" t="n">
        <v>2042945</v>
      </c>
      <c r="J64" s="64" t="n">
        <f aca="false">AVERAGE(G64:I64)</f>
        <v>1246596.33333333</v>
      </c>
      <c r="K64" s="64" t="n">
        <f aca="false">STDEV(G64:I64)</f>
        <v>784607.633646483</v>
      </c>
      <c r="L64" s="0" t="s">
        <v>212</v>
      </c>
      <c r="M64" s="0" t="s">
        <v>232</v>
      </c>
    </row>
    <row r="65" customFormat="false" ht="16" hidden="false" customHeight="false" outlineLevel="0" collapsed="false">
      <c r="A65" s="0" t="n">
        <v>0</v>
      </c>
      <c r="B65" s="0" t="n">
        <v>0.1</v>
      </c>
      <c r="C65" s="0" t="n">
        <v>0.1</v>
      </c>
      <c r="D65" s="0" t="n">
        <v>0.1</v>
      </c>
      <c r="E65" s="63" t="n">
        <f aca="false">AVERAGE(B65:D65)</f>
        <v>0.1</v>
      </c>
      <c r="F65" s="70" t="n">
        <f aca="false">STDEV(B65:D65)</f>
        <v>0</v>
      </c>
      <c r="G65" s="67" t="n">
        <v>0</v>
      </c>
      <c r="H65" s="67" t="n">
        <v>0</v>
      </c>
      <c r="I65" s="67" t="n">
        <v>0</v>
      </c>
      <c r="J65" s="64" t="n">
        <f aca="false">AVERAGE(G65:I65)</f>
        <v>0</v>
      </c>
      <c r="K65" s="64" t="n">
        <f aca="false">STDEV(G65:I65)</f>
        <v>0</v>
      </c>
      <c r="L65" s="0" t="s">
        <v>151</v>
      </c>
      <c r="M65" s="0" t="s">
        <v>232</v>
      </c>
    </row>
    <row r="66" customFormat="false" ht="16" hidden="false" customHeight="false" outlineLevel="0" collapsed="false">
      <c r="A66" s="0" t="n">
        <v>1</v>
      </c>
      <c r="B66" s="0" t="n">
        <f aca="false">0.005*50</f>
        <v>0.25</v>
      </c>
      <c r="C66" s="0" t="n">
        <f aca="false">0.009*50</f>
        <v>0.45</v>
      </c>
      <c r="D66" s="0" t="n">
        <f aca="false">0.007*50</f>
        <v>0.35</v>
      </c>
      <c r="E66" s="63" t="n">
        <f aca="false">AVERAGE(B66:D66)</f>
        <v>0.35</v>
      </c>
      <c r="F66" s="70" t="n">
        <f aca="false">STDEV(B66:D66)</f>
        <v>0.1</v>
      </c>
      <c r="G66" s="65" t="n">
        <v>1202673</v>
      </c>
      <c r="H66" s="65" t="n">
        <v>863695</v>
      </c>
      <c r="I66" s="65" t="n">
        <v>2263391</v>
      </c>
      <c r="J66" s="64" t="n">
        <f aca="false">AVERAGE(G66:I66)</f>
        <v>1443253</v>
      </c>
      <c r="K66" s="64" t="n">
        <f aca="false">STDEV(G66:I66)</f>
        <v>730202.900161318</v>
      </c>
      <c r="L66" s="0" t="s">
        <v>151</v>
      </c>
      <c r="M66" s="0" t="s">
        <v>232</v>
      </c>
      <c r="P66" s="0" t="s">
        <v>258</v>
      </c>
    </row>
    <row r="67" customFormat="false" ht="16" hidden="false" customHeight="false" outlineLevel="0" collapsed="false">
      <c r="A67" s="0" t="n">
        <v>2</v>
      </c>
      <c r="B67" s="0" t="n">
        <f aca="false">0.017*50</f>
        <v>0.85</v>
      </c>
      <c r="C67" s="0" t="n">
        <f aca="false">0.018*50</f>
        <v>0.9</v>
      </c>
      <c r="D67" s="0" t="n">
        <f aca="false">0.019*50</f>
        <v>0.95</v>
      </c>
      <c r="E67" s="63" t="n">
        <f aca="false">AVERAGE(B67:D67)</f>
        <v>0.9</v>
      </c>
      <c r="F67" s="70" t="n">
        <f aca="false">STDEV(B67:D67)</f>
        <v>0.0499999999999999</v>
      </c>
      <c r="G67" s="65" t="n">
        <v>3202173</v>
      </c>
      <c r="H67" s="65" t="n">
        <v>4499495</v>
      </c>
      <c r="I67" s="65" t="n">
        <v>6869789</v>
      </c>
      <c r="J67" s="64" t="n">
        <f aca="false">AVERAGE(G67:I67)</f>
        <v>4857152.33333333</v>
      </c>
      <c r="K67" s="64" t="n">
        <f aca="false">STDEV(G67:I67)</f>
        <v>1859782.47570229</v>
      </c>
      <c r="L67" s="0" t="s">
        <v>151</v>
      </c>
      <c r="M67" s="0" t="s">
        <v>232</v>
      </c>
      <c r="P67" s="0" t="s">
        <v>212</v>
      </c>
    </row>
    <row r="68" customFormat="false" ht="16" hidden="false" customHeight="false" outlineLevel="0" collapsed="false">
      <c r="A68" s="0" t="n">
        <v>3</v>
      </c>
      <c r="B68" s="0" t="n">
        <f aca="false">0.028*50</f>
        <v>1.4</v>
      </c>
      <c r="C68" s="0" t="n">
        <f aca="false">0.036*50</f>
        <v>1.8</v>
      </c>
      <c r="D68" s="0" t="n">
        <f aca="false">0.031*50</f>
        <v>1.55</v>
      </c>
      <c r="E68" s="63" t="n">
        <f aca="false">AVERAGE(B68:D68)</f>
        <v>1.58333333333333</v>
      </c>
      <c r="F68" s="70" t="n">
        <f aca="false">STDEV(B68:D68)</f>
        <v>0.202072594216369</v>
      </c>
      <c r="G68" s="65" t="n">
        <v>4453227</v>
      </c>
      <c r="H68" s="65" t="n">
        <v>12945066</v>
      </c>
      <c r="I68" s="65" t="n">
        <v>19438029</v>
      </c>
      <c r="J68" s="64" t="n">
        <f aca="false">AVERAGE(G68:I68)</f>
        <v>12278774</v>
      </c>
      <c r="K68" s="64" t="n">
        <f aca="false">STDEV(G68:I68)</f>
        <v>7514587.91396767</v>
      </c>
      <c r="L68" s="0" t="s">
        <v>151</v>
      </c>
      <c r="M68" s="0" t="s">
        <v>232</v>
      </c>
      <c r="P68" s="0" t="s">
        <v>151</v>
      </c>
    </row>
    <row r="69" customFormat="false" ht="16" hidden="false" customHeight="false" outlineLevel="0" collapsed="false">
      <c r="A69" s="0" t="n">
        <v>4</v>
      </c>
      <c r="B69" s="0" t="n">
        <f aca="false">0.036*50</f>
        <v>1.8</v>
      </c>
      <c r="C69" s="0" t="n">
        <f aca="false">0.039*50</f>
        <v>1.95</v>
      </c>
      <c r="D69" s="0" t="n">
        <f aca="false">0.035*50</f>
        <v>1.75</v>
      </c>
      <c r="E69" s="63" t="n">
        <f aca="false">AVERAGE(B69:D69)</f>
        <v>1.83333333333333</v>
      </c>
      <c r="F69" s="70" t="n">
        <f aca="false">STDEV(B69:D69)</f>
        <v>0.104083299973307</v>
      </c>
      <c r="G69" s="65" t="n">
        <v>9361159</v>
      </c>
      <c r="H69" s="65" t="n">
        <v>19912653</v>
      </c>
      <c r="I69" s="65" t="n">
        <v>15920749</v>
      </c>
      <c r="J69" s="64" t="n">
        <f aca="false">AVERAGE(G69:I69)</f>
        <v>15064853.6666667</v>
      </c>
      <c r="K69" s="64" t="n">
        <f aca="false">STDEV(G69:I69)</f>
        <v>5327562.67201291</v>
      </c>
      <c r="L69" s="0" t="s">
        <v>151</v>
      </c>
      <c r="M69" s="0" t="s">
        <v>232</v>
      </c>
      <c r="P69" s="0" t="s">
        <v>90</v>
      </c>
    </row>
    <row r="70" customFormat="false" ht="16" hidden="false" customHeight="false" outlineLevel="0" collapsed="false">
      <c r="A70" s="0" t="n">
        <v>5</v>
      </c>
      <c r="B70" s="0" t="n">
        <f aca="false">0.036*50</f>
        <v>1.8</v>
      </c>
      <c r="C70" s="0" t="n">
        <f aca="false">0.04*50</f>
        <v>2</v>
      </c>
      <c r="D70" s="0" t="n">
        <f aca="false">0.038*50</f>
        <v>1.9</v>
      </c>
      <c r="E70" s="63" t="n">
        <f aca="false">AVERAGE(B70:D70)</f>
        <v>1.9</v>
      </c>
      <c r="F70" s="70" t="n">
        <f aca="false">STDEV(B70:D70)</f>
        <v>0.1</v>
      </c>
      <c r="G70" s="65" t="n">
        <v>3285338</v>
      </c>
      <c r="H70" s="65" t="n">
        <v>3930607</v>
      </c>
      <c r="I70" s="65" t="n">
        <v>21000198</v>
      </c>
      <c r="J70" s="64" t="n">
        <f aca="false">AVERAGE(G70:I70)</f>
        <v>9405381</v>
      </c>
      <c r="K70" s="64" t="n">
        <f aca="false">STDEV(G70:I70)</f>
        <v>10046587.9266648</v>
      </c>
      <c r="L70" s="0" t="s">
        <v>151</v>
      </c>
      <c r="M70" s="0" t="s">
        <v>232</v>
      </c>
      <c r="P70" s="0" t="s">
        <v>218</v>
      </c>
    </row>
    <row r="71" customFormat="false" ht="16" hidden="false" customHeight="false" outlineLevel="0" collapsed="false">
      <c r="A71" s="0" t="n">
        <v>6</v>
      </c>
      <c r="B71" s="0" t="n">
        <f aca="false">0.036*50</f>
        <v>1.8</v>
      </c>
      <c r="C71" s="0" t="n">
        <f aca="false">0.04*50</f>
        <v>2</v>
      </c>
      <c r="D71" s="0" t="n">
        <f aca="false">0.038*50</f>
        <v>1.9</v>
      </c>
      <c r="E71" s="63" t="n">
        <f aca="false">AVERAGE(B71:D71)</f>
        <v>1.9</v>
      </c>
      <c r="F71" s="70" t="n">
        <f aca="false">STDEV(B71:D71)</f>
        <v>0.1</v>
      </c>
      <c r="G71" s="65" t="n">
        <v>5145995</v>
      </c>
      <c r="H71" s="65" t="n">
        <v>11199554</v>
      </c>
      <c r="I71" s="65" t="n">
        <v>6495784</v>
      </c>
      <c r="J71" s="64" t="n">
        <f aca="false">AVERAGE(G71:I71)</f>
        <v>7613777.66666667</v>
      </c>
      <c r="K71" s="64" t="n">
        <f aca="false">STDEV(G71:I71)</f>
        <v>3177865.08849107</v>
      </c>
      <c r="L71" s="0" t="s">
        <v>151</v>
      </c>
      <c r="M71" s="0" t="s">
        <v>232</v>
      </c>
    </row>
    <row r="72" customFormat="false" ht="16" hidden="false" customHeight="false" outlineLevel="0" collapsed="false">
      <c r="A72" s="0" t="n">
        <v>7</v>
      </c>
      <c r="B72" s="0" t="n">
        <f aca="false">0.036*50</f>
        <v>1.8</v>
      </c>
      <c r="C72" s="0" t="n">
        <f aca="false">0.04*50</f>
        <v>2</v>
      </c>
      <c r="D72" s="0" t="n">
        <f aca="false">0.038*50</f>
        <v>1.9</v>
      </c>
      <c r="E72" s="63" t="n">
        <f aca="false">AVERAGE(B72:D72)</f>
        <v>1.9</v>
      </c>
      <c r="F72" s="70" t="n">
        <f aca="false">STDEV(B72:D72)</f>
        <v>0.1</v>
      </c>
      <c r="G72" s="65" t="n">
        <v>5589966</v>
      </c>
      <c r="H72" s="65" t="n">
        <v>15243568</v>
      </c>
      <c r="I72" s="65" t="n">
        <v>2991858</v>
      </c>
      <c r="J72" s="64" t="n">
        <f aca="false">AVERAGE(G72:I72)</f>
        <v>7941797.33333333</v>
      </c>
      <c r="K72" s="64" t="n">
        <f aca="false">STDEV(G72:I72)</f>
        <v>6455573.75036188</v>
      </c>
      <c r="L72" s="0" t="s">
        <v>151</v>
      </c>
      <c r="M72" s="0" t="s">
        <v>232</v>
      </c>
    </row>
    <row r="73" customFormat="false" ht="16" hidden="false" customHeight="false" outlineLevel="0" collapsed="false">
      <c r="A73" s="0" t="n">
        <v>8</v>
      </c>
      <c r="B73" s="0" t="n">
        <f aca="false">0.036*50</f>
        <v>1.8</v>
      </c>
      <c r="C73" s="0" t="n">
        <f aca="false">0.046*50</f>
        <v>2.3</v>
      </c>
      <c r="D73" s="0" t="n">
        <f aca="false">0.046*50</f>
        <v>2.3</v>
      </c>
      <c r="E73" s="63" t="n">
        <f aca="false">AVERAGE(B73:D73)</f>
        <v>2.13333333333333</v>
      </c>
      <c r="F73" s="70" t="n">
        <f aca="false">STDEV(B73:D73)</f>
        <v>0.288675134594813</v>
      </c>
      <c r="G73" s="65" t="n">
        <v>4509440</v>
      </c>
      <c r="H73" s="65" t="n">
        <v>2449775</v>
      </c>
      <c r="I73" s="65" t="n">
        <v>910819</v>
      </c>
      <c r="J73" s="64" t="n">
        <f aca="false">AVERAGE(G73:I73)</f>
        <v>2623344.66666667</v>
      </c>
      <c r="K73" s="64" t="n">
        <f aca="false">STDEV(G73:I73)</f>
        <v>1805578.3276558</v>
      </c>
      <c r="L73" s="0" t="s">
        <v>151</v>
      </c>
      <c r="M73" s="0" t="s">
        <v>232</v>
      </c>
    </row>
    <row r="74" customFormat="false" ht="16" hidden="false" customHeight="false" outlineLevel="0" collapsed="false">
      <c r="A74" s="0" t="n">
        <v>24</v>
      </c>
      <c r="B74" s="0" t="n">
        <f aca="false">0.058*50</f>
        <v>2.9</v>
      </c>
      <c r="C74" s="0" t="n">
        <f aca="false">0.072*50</f>
        <v>3.6</v>
      </c>
      <c r="D74" s="0" t="n">
        <f aca="false">0.078*50</f>
        <v>3.9</v>
      </c>
      <c r="E74" s="63" t="n">
        <f aca="false">AVERAGE(B74:D74)</f>
        <v>3.46666666666667</v>
      </c>
      <c r="F74" s="70" t="n">
        <f aca="false">STDEV(B74:D74)</f>
        <v>0.513160143944688</v>
      </c>
      <c r="G74" s="67" t="n">
        <v>0</v>
      </c>
      <c r="H74" s="65" t="n">
        <v>6905938</v>
      </c>
      <c r="I74" s="65" t="n">
        <v>362451</v>
      </c>
      <c r="J74" s="64" t="n">
        <f aca="false">AVERAGE(G74:I74)</f>
        <v>2422796.33333333</v>
      </c>
      <c r="K74" s="64" t="n">
        <f aca="false">STDEV(G74:I74)</f>
        <v>3886741.83403044</v>
      </c>
      <c r="L74" s="0" t="s">
        <v>151</v>
      </c>
      <c r="M74" s="0" t="s">
        <v>232</v>
      </c>
    </row>
    <row r="75" customFormat="false" ht="16" hidden="false" customHeight="false" outlineLevel="0" collapsed="false">
      <c r="A75" s="72" t="n">
        <v>0</v>
      </c>
      <c r="B75" s="0" t="n">
        <v>0.1</v>
      </c>
      <c r="C75" s="0" t="n">
        <v>0.1</v>
      </c>
      <c r="D75" s="0" t="n">
        <v>0.1</v>
      </c>
      <c r="E75" s="63" t="n">
        <f aca="false">AVERAGE(B75:D75)</f>
        <v>0.1</v>
      </c>
      <c r="F75" s="70" t="n">
        <f aca="false">STDEV(B75:D75)</f>
        <v>0</v>
      </c>
      <c r="G75" s="67" t="n">
        <v>0</v>
      </c>
      <c r="H75" s="67" t="n">
        <v>0</v>
      </c>
      <c r="I75" s="68" t="n">
        <v>0</v>
      </c>
      <c r="J75" s="64" t="n">
        <f aca="false">AVERAGE(G75:I75)</f>
        <v>0</v>
      </c>
      <c r="K75" s="64" t="n">
        <f aca="false">STDEV(G75:I75)</f>
        <v>0</v>
      </c>
      <c r="L75" s="0" t="s">
        <v>151</v>
      </c>
      <c r="M75" s="0" t="s">
        <v>233</v>
      </c>
    </row>
    <row r="76" customFormat="false" ht="16" hidden="false" customHeight="false" outlineLevel="0" collapsed="false">
      <c r="A76" s="72" t="n">
        <v>1</v>
      </c>
      <c r="B76" s="0" t="n">
        <f aca="false">0.008*50</f>
        <v>0.4</v>
      </c>
      <c r="C76" s="0" t="n">
        <f aca="false">0.017*50</f>
        <v>0.85</v>
      </c>
      <c r="D76" s="0" t="n">
        <f aca="false">0.007*50</f>
        <v>0.35</v>
      </c>
      <c r="E76" s="63" t="n">
        <f aca="false">AVERAGE(B76:D76)</f>
        <v>0.533333333333333</v>
      </c>
      <c r="F76" s="70" t="n">
        <f aca="false">STDEV(B76:D76)</f>
        <v>0.275378527364305</v>
      </c>
      <c r="G76" s="65" t="n">
        <v>539308</v>
      </c>
      <c r="H76" s="65" t="n">
        <v>736491</v>
      </c>
      <c r="I76" s="65" t="n">
        <v>2389536</v>
      </c>
      <c r="J76" s="64" t="n">
        <f aca="false">AVERAGE(G76:I76)</f>
        <v>1221778.33333333</v>
      </c>
      <c r="K76" s="64" t="n">
        <f aca="false">STDEV(G76:I76)</f>
        <v>1016102.23890922</v>
      </c>
      <c r="L76" s="0" t="s">
        <v>151</v>
      </c>
      <c r="M76" s="0" t="s">
        <v>233</v>
      </c>
    </row>
    <row r="77" customFormat="false" ht="16" hidden="false" customHeight="false" outlineLevel="0" collapsed="false">
      <c r="A77" s="72" t="n">
        <v>2</v>
      </c>
      <c r="B77" s="0" t="n">
        <f aca="false">0.026*50</f>
        <v>1.3</v>
      </c>
      <c r="C77" s="0" t="n">
        <f aca="false">0.033*50</f>
        <v>1.65</v>
      </c>
      <c r="D77" s="0" t="n">
        <f aca="false">0.019*50</f>
        <v>0.95</v>
      </c>
      <c r="E77" s="63" t="n">
        <f aca="false">AVERAGE(B77:D77)</f>
        <v>1.3</v>
      </c>
      <c r="F77" s="70" t="n">
        <f aca="false">STDEV(B77:D77)</f>
        <v>0.35</v>
      </c>
      <c r="G77" s="65" t="n">
        <v>2081943</v>
      </c>
      <c r="H77" s="65" t="n">
        <v>2791742</v>
      </c>
      <c r="I77" s="65" t="n">
        <v>11053809</v>
      </c>
      <c r="J77" s="64" t="n">
        <f aca="false">AVERAGE(G77:I77)</f>
        <v>5309164.66666667</v>
      </c>
      <c r="K77" s="64" t="n">
        <f aca="false">STDEV(G77:I77)</f>
        <v>4987650.50324041</v>
      </c>
      <c r="L77" s="0" t="s">
        <v>151</v>
      </c>
      <c r="M77" s="0" t="s">
        <v>233</v>
      </c>
    </row>
    <row r="78" customFormat="false" ht="16" hidden="false" customHeight="false" outlineLevel="0" collapsed="false">
      <c r="A78" s="72" t="n">
        <v>3</v>
      </c>
      <c r="B78" s="0" t="n">
        <f aca="false">0.04*50</f>
        <v>2</v>
      </c>
      <c r="C78" s="0" t="n">
        <f aca="false">0.06*50</f>
        <v>3</v>
      </c>
      <c r="D78" s="0" t="n">
        <f aca="false">0.056*50</f>
        <v>2.8</v>
      </c>
      <c r="E78" s="63" t="n">
        <f aca="false">AVERAGE(B78:D78)</f>
        <v>2.6</v>
      </c>
      <c r="F78" s="70" t="n">
        <f aca="false">STDEV(B78:D78)</f>
        <v>0.529150262212918</v>
      </c>
      <c r="G78" s="65" t="n">
        <v>12170383</v>
      </c>
      <c r="H78" s="65" t="n">
        <v>9891801</v>
      </c>
      <c r="I78" s="65" t="n">
        <v>14159112</v>
      </c>
      <c r="J78" s="64" t="n">
        <f aca="false">AVERAGE(G78:I78)</f>
        <v>12073765.3333333</v>
      </c>
      <c r="K78" s="64" t="n">
        <f aca="false">STDEV(G78:I78)</f>
        <v>2135295.53523964</v>
      </c>
      <c r="L78" s="0" t="s">
        <v>151</v>
      </c>
      <c r="M78" s="0" t="s">
        <v>233</v>
      </c>
    </row>
    <row r="79" customFormat="false" ht="16" hidden="false" customHeight="false" outlineLevel="0" collapsed="false">
      <c r="A79" s="72" t="n">
        <v>4</v>
      </c>
      <c r="B79" s="0" t="n">
        <f aca="false">0.061*50</f>
        <v>3.05</v>
      </c>
      <c r="C79" s="0" t="n">
        <f aca="false">0.074*50</f>
        <v>3.7</v>
      </c>
      <c r="D79" s="0" t="n">
        <f aca="false">0.056*50</f>
        <v>2.8</v>
      </c>
      <c r="E79" s="63" t="n">
        <f aca="false">AVERAGE(B79:D79)</f>
        <v>3.18333333333333</v>
      </c>
      <c r="F79" s="70" t="n">
        <f aca="false">STDEV(B79:D79)</f>
        <v>0.464578662158878</v>
      </c>
      <c r="G79" s="65" t="n">
        <v>21161395</v>
      </c>
      <c r="H79" s="65" t="n">
        <v>20433365</v>
      </c>
      <c r="I79" s="65" t="n">
        <v>12987252</v>
      </c>
      <c r="J79" s="64" t="n">
        <f aca="false">AVERAGE(G79:I79)</f>
        <v>18194004</v>
      </c>
      <c r="K79" s="64" t="n">
        <f aca="false">STDEV(G79:I79)</f>
        <v>4523848.66152185</v>
      </c>
      <c r="L79" s="0" t="s">
        <v>151</v>
      </c>
      <c r="M79" s="0" t="s">
        <v>233</v>
      </c>
    </row>
    <row r="80" customFormat="false" ht="16" hidden="false" customHeight="false" outlineLevel="0" collapsed="false">
      <c r="A80" s="72" t="n">
        <v>5</v>
      </c>
      <c r="B80" s="0" t="n">
        <f aca="false">0.061*50</f>
        <v>3.05</v>
      </c>
      <c r="C80" s="0" t="n">
        <f aca="false">0.074*50</f>
        <v>3.7</v>
      </c>
      <c r="D80" s="0" t="n">
        <f aca="false">0.056*50</f>
        <v>2.8</v>
      </c>
      <c r="E80" s="63" t="n">
        <f aca="false">AVERAGE(B80:D80)</f>
        <v>3.18333333333333</v>
      </c>
      <c r="F80" s="70" t="n">
        <f aca="false">STDEV(B80:D80)</f>
        <v>0.464578662158878</v>
      </c>
      <c r="G80" s="65" t="n">
        <v>19925761</v>
      </c>
      <c r="H80" s="65" t="n">
        <v>11369535</v>
      </c>
      <c r="I80" s="65" t="n">
        <v>3867480</v>
      </c>
      <c r="J80" s="64" t="n">
        <f aca="false">AVERAGE(G80:I80)</f>
        <v>11720925.3333333</v>
      </c>
      <c r="K80" s="64" t="n">
        <f aca="false">STDEV(G80:I80)</f>
        <v>8034905.32262268</v>
      </c>
      <c r="L80" s="0" t="s">
        <v>151</v>
      </c>
      <c r="M80" s="0" t="s">
        <v>233</v>
      </c>
    </row>
    <row r="81" customFormat="false" ht="16" hidden="false" customHeight="false" outlineLevel="0" collapsed="false">
      <c r="A81" s="72" t="n">
        <v>6</v>
      </c>
      <c r="B81" s="0" t="n">
        <f aca="false">0.06*50</f>
        <v>3</v>
      </c>
      <c r="C81" s="0" t="n">
        <f aca="false">0.075*50</f>
        <v>3.75</v>
      </c>
      <c r="D81" s="0" t="n">
        <f aca="false">0.057*50</f>
        <v>2.85</v>
      </c>
      <c r="E81" s="63" t="n">
        <f aca="false">AVERAGE(B81:D81)</f>
        <v>3.2</v>
      </c>
      <c r="F81" s="70" t="n">
        <f aca="false">STDEV(B81:D81)</f>
        <v>0.482182538049648</v>
      </c>
      <c r="G81" s="65" t="n">
        <v>19378358</v>
      </c>
      <c r="H81" s="65" t="n">
        <v>23761856</v>
      </c>
      <c r="I81" s="65" t="n">
        <v>10162506</v>
      </c>
      <c r="J81" s="64" t="n">
        <f aca="false">AVERAGE(G81:I81)</f>
        <v>17767573.3333333</v>
      </c>
      <c r="K81" s="64" t="n">
        <f aca="false">STDEV(G81:I81)</f>
        <v>6941293.14590598</v>
      </c>
      <c r="L81" s="0" t="s">
        <v>151</v>
      </c>
      <c r="M81" s="0" t="s">
        <v>233</v>
      </c>
    </row>
    <row r="82" customFormat="false" ht="16" hidden="false" customHeight="false" outlineLevel="0" collapsed="false">
      <c r="A82" s="72" t="n">
        <v>7</v>
      </c>
      <c r="B82" s="0" t="n">
        <f aca="false">0.06*50</f>
        <v>3</v>
      </c>
      <c r="C82" s="0" t="n">
        <f aca="false">0.074*50</f>
        <v>3.7</v>
      </c>
      <c r="D82" s="0" t="n">
        <f aca="false">0.061*50</f>
        <v>3.05</v>
      </c>
      <c r="E82" s="63" t="n">
        <f aca="false">AVERAGE(B82:D82)</f>
        <v>3.25</v>
      </c>
      <c r="F82" s="70" t="n">
        <f aca="false">STDEV(B82:D82)</f>
        <v>0.390512483795333</v>
      </c>
      <c r="G82" s="65" t="n">
        <v>19798869</v>
      </c>
      <c r="H82" s="65" t="n">
        <v>21881122</v>
      </c>
      <c r="I82" s="65" t="n">
        <v>19217923</v>
      </c>
      <c r="J82" s="64" t="n">
        <f aca="false">AVERAGE(G82:I82)</f>
        <v>20299304.6666667</v>
      </c>
      <c r="K82" s="64" t="n">
        <f aca="false">STDEV(G82:I82)</f>
        <v>1400351.42759035</v>
      </c>
      <c r="L82" s="0" t="s">
        <v>151</v>
      </c>
      <c r="M82" s="0" t="s">
        <v>233</v>
      </c>
    </row>
    <row r="83" customFormat="false" ht="16" hidden="false" customHeight="false" outlineLevel="0" collapsed="false">
      <c r="A83" s="72" t="n">
        <v>8</v>
      </c>
      <c r="B83" s="0" t="n">
        <f aca="false">0.061*50</f>
        <v>3.05</v>
      </c>
      <c r="C83" s="0" t="n">
        <f aca="false">0.085*50</f>
        <v>4.25</v>
      </c>
      <c r="D83" s="0" t="n">
        <f aca="false">0.069*50</f>
        <v>3.45</v>
      </c>
      <c r="E83" s="63" t="n">
        <f aca="false">AVERAGE(B83:D83)</f>
        <v>3.58333333333333</v>
      </c>
      <c r="F83" s="70" t="n">
        <f aca="false">STDEV(B83:D83)</f>
        <v>0.611010092660779</v>
      </c>
      <c r="G83" s="65" t="n">
        <v>17064569</v>
      </c>
      <c r="H83" s="65" t="n">
        <v>20072652</v>
      </c>
      <c r="I83" s="65" t="n">
        <v>14359416</v>
      </c>
      <c r="J83" s="64" t="n">
        <f aca="false">AVERAGE(G83:I83)</f>
        <v>17165545.6666667</v>
      </c>
      <c r="K83" s="64" t="n">
        <f aca="false">STDEV(G83:I83)</f>
        <v>2857956.19513882</v>
      </c>
      <c r="L83" s="0" t="s">
        <v>151</v>
      </c>
      <c r="M83" s="0" t="s">
        <v>233</v>
      </c>
    </row>
    <row r="84" customFormat="false" ht="16" hidden="false" customHeight="false" outlineLevel="0" collapsed="false">
      <c r="A84" s="72" t="n">
        <v>24</v>
      </c>
      <c r="B84" s="0" t="n">
        <f aca="false">0.082*50</f>
        <v>4.1</v>
      </c>
      <c r="C84" s="0" t="n">
        <f aca="false">0.076*50</f>
        <v>3.8</v>
      </c>
      <c r="D84" s="0" t="n">
        <f aca="false">0.085*50</f>
        <v>4.25</v>
      </c>
      <c r="E84" s="63" t="n">
        <f aca="false">AVERAGE(B84:D84)</f>
        <v>4.05</v>
      </c>
      <c r="F84" s="70" t="n">
        <f aca="false">STDEV(B84:D84)</f>
        <v>0.229128784747792</v>
      </c>
      <c r="G84" s="65" t="n">
        <v>47397291</v>
      </c>
      <c r="H84" s="65" t="n">
        <v>11434867</v>
      </c>
      <c r="I84" s="65" t="n">
        <v>1006463</v>
      </c>
      <c r="J84" s="64" t="n">
        <f aca="false">AVERAGE(G84:I84)</f>
        <v>19946207</v>
      </c>
      <c r="K84" s="64" t="n">
        <f aca="false">STDEV(G84:I84)</f>
        <v>24338434.8732226</v>
      </c>
      <c r="L84" s="0" t="s">
        <v>151</v>
      </c>
      <c r="M84" s="0" t="s">
        <v>233</v>
      </c>
    </row>
    <row r="85" customFormat="false" ht="16" hidden="false" customHeight="false" outlineLevel="0" collapsed="false">
      <c r="A85" s="0" t="n">
        <v>0</v>
      </c>
      <c r="B85" s="0" t="n">
        <v>0.1</v>
      </c>
      <c r="C85" s="0" t="n">
        <v>0.1</v>
      </c>
      <c r="D85" s="0" t="n">
        <v>0.1</v>
      </c>
      <c r="E85" s="63" t="n">
        <f aca="false">AVERAGE(B85:D85)</f>
        <v>0.1</v>
      </c>
      <c r="F85" s="70" t="n">
        <f aca="false">STDEV(B85:D85)</f>
        <v>0</v>
      </c>
      <c r="G85" s="67" t="n">
        <v>0</v>
      </c>
      <c r="H85" s="67" t="n">
        <v>0</v>
      </c>
      <c r="I85" s="67" t="n">
        <v>0</v>
      </c>
      <c r="J85" s="64" t="n">
        <f aca="false">AVERAGE(G85:I85)</f>
        <v>0</v>
      </c>
      <c r="K85" s="64" t="n">
        <f aca="false">STDEV(G85:I85)</f>
        <v>0</v>
      </c>
      <c r="L85" s="0" t="s">
        <v>90</v>
      </c>
      <c r="M85" s="0" t="s">
        <v>232</v>
      </c>
    </row>
    <row r="86" customFormat="false" ht="16" hidden="false" customHeight="false" outlineLevel="0" collapsed="false">
      <c r="A86" s="0" t="n">
        <v>1</v>
      </c>
      <c r="B86" s="0" t="n">
        <f aca="false">0.005*50</f>
        <v>0.25</v>
      </c>
      <c r="C86" s="0" t="n">
        <f aca="false">0.009*50</f>
        <v>0.45</v>
      </c>
      <c r="D86" s="0" t="n">
        <f aca="false">0.007*50</f>
        <v>0.35</v>
      </c>
      <c r="E86" s="63" t="n">
        <f aca="false">AVERAGE(B86:D86)</f>
        <v>0.35</v>
      </c>
      <c r="F86" s="70" t="n">
        <f aca="false">STDEV(B86:D86)</f>
        <v>0.1</v>
      </c>
      <c r="G86" s="67" t="n">
        <v>0</v>
      </c>
      <c r="H86" s="0" t="n">
        <v>0</v>
      </c>
      <c r="I86" s="65" t="n">
        <v>262443</v>
      </c>
      <c r="J86" s="64" t="n">
        <f aca="false">AVERAGE(G86:I86)</f>
        <v>87481</v>
      </c>
      <c r="K86" s="64" t="n">
        <f aca="false">STDEV(G86:I86)</f>
        <v>151521.536696933</v>
      </c>
      <c r="L86" s="0" t="s">
        <v>90</v>
      </c>
      <c r="M86" s="0" t="s">
        <v>232</v>
      </c>
    </row>
    <row r="87" customFormat="false" ht="16" hidden="false" customHeight="false" outlineLevel="0" collapsed="false">
      <c r="A87" s="0" t="n">
        <v>2</v>
      </c>
      <c r="B87" s="0" t="n">
        <f aca="false">0.017*50</f>
        <v>0.85</v>
      </c>
      <c r="C87" s="0" t="n">
        <f aca="false">0.018*50</f>
        <v>0.9</v>
      </c>
      <c r="D87" s="0" t="n">
        <f aca="false">0.019*50</f>
        <v>0.95</v>
      </c>
      <c r="E87" s="63" t="n">
        <f aca="false">AVERAGE(B87:D87)</f>
        <v>0.9</v>
      </c>
      <c r="F87" s="70" t="n">
        <f aca="false">STDEV(B87:D87)</f>
        <v>0.0499999999999999</v>
      </c>
      <c r="G87" s="65" t="n">
        <v>7284535</v>
      </c>
      <c r="H87" s="65" t="n">
        <v>3256046</v>
      </c>
      <c r="I87" s="65" t="n">
        <v>7238001</v>
      </c>
      <c r="J87" s="64" t="n">
        <f aca="false">AVERAGE(G87:I87)</f>
        <v>5926194</v>
      </c>
      <c r="K87" s="64" t="n">
        <f aca="false">STDEV(G87:I87)</f>
        <v>2312533.05051344</v>
      </c>
      <c r="L87" s="0" t="s">
        <v>90</v>
      </c>
      <c r="M87" s="0" t="s">
        <v>232</v>
      </c>
    </row>
    <row r="88" customFormat="false" ht="16" hidden="false" customHeight="false" outlineLevel="0" collapsed="false">
      <c r="A88" s="0" t="n">
        <v>3</v>
      </c>
      <c r="B88" s="0" t="n">
        <f aca="false">0.028*50</f>
        <v>1.4</v>
      </c>
      <c r="C88" s="0" t="n">
        <f aca="false">0.036*50</f>
        <v>1.8</v>
      </c>
      <c r="D88" s="0" t="n">
        <f aca="false">0.031*50</f>
        <v>1.55</v>
      </c>
      <c r="E88" s="63" t="n">
        <f aca="false">AVERAGE(B88:D88)</f>
        <v>1.58333333333333</v>
      </c>
      <c r="F88" s="70" t="n">
        <f aca="false">STDEV(B88:D88)</f>
        <v>0.202072594216369</v>
      </c>
      <c r="G88" s="65" t="n">
        <v>13700439</v>
      </c>
      <c r="H88" s="65" t="n">
        <v>13448056</v>
      </c>
      <c r="I88" s="65" t="n">
        <v>14398231</v>
      </c>
      <c r="J88" s="64" t="n">
        <f aca="false">AVERAGE(G88:I88)</f>
        <v>13848908.6666667</v>
      </c>
      <c r="K88" s="64" t="n">
        <f aca="false">STDEV(G88:I88)</f>
        <v>492179.40234871</v>
      </c>
      <c r="L88" s="0" t="s">
        <v>90</v>
      </c>
      <c r="M88" s="0" t="s">
        <v>232</v>
      </c>
    </row>
    <row r="89" customFormat="false" ht="16" hidden="false" customHeight="false" outlineLevel="0" collapsed="false">
      <c r="A89" s="0" t="n">
        <v>4</v>
      </c>
      <c r="B89" s="0" t="n">
        <f aca="false">0.036*50</f>
        <v>1.8</v>
      </c>
      <c r="C89" s="0" t="n">
        <f aca="false">0.039*50</f>
        <v>1.95</v>
      </c>
      <c r="D89" s="0" t="n">
        <f aca="false">0.035*50</f>
        <v>1.75</v>
      </c>
      <c r="E89" s="63" t="n">
        <f aca="false">AVERAGE(B89:D89)</f>
        <v>1.83333333333333</v>
      </c>
      <c r="F89" s="70" t="n">
        <f aca="false">STDEV(B89:D89)</f>
        <v>0.104083299973306</v>
      </c>
      <c r="G89" s="65" t="n">
        <v>8478854</v>
      </c>
      <c r="H89" s="65" t="n">
        <v>21042471</v>
      </c>
      <c r="I89" s="65" t="n">
        <v>19186194</v>
      </c>
      <c r="J89" s="64" t="n">
        <f aca="false">AVERAGE(G89:I89)</f>
        <v>16235839.6666667</v>
      </c>
      <c r="K89" s="64" t="n">
        <f aca="false">STDEV(G89:I89)</f>
        <v>6781560.36984383</v>
      </c>
      <c r="L89" s="0" t="s">
        <v>90</v>
      </c>
      <c r="M89" s="0" t="s">
        <v>232</v>
      </c>
    </row>
    <row r="90" customFormat="false" ht="16" hidden="false" customHeight="false" outlineLevel="0" collapsed="false">
      <c r="A90" s="0" t="n">
        <v>5</v>
      </c>
      <c r="B90" s="0" t="n">
        <f aca="false">0.036*50</f>
        <v>1.8</v>
      </c>
      <c r="C90" s="0" t="n">
        <f aca="false">0.04*50</f>
        <v>2</v>
      </c>
      <c r="D90" s="0" t="n">
        <f aca="false">0.038*50</f>
        <v>1.9</v>
      </c>
      <c r="E90" s="63" t="n">
        <f aca="false">AVERAGE(B90:D90)</f>
        <v>1.9</v>
      </c>
      <c r="F90" s="70" t="n">
        <f aca="false">STDEV(B90:D90)</f>
        <v>0.0999999999999999</v>
      </c>
      <c r="G90" s="65" t="n">
        <v>4294880</v>
      </c>
      <c r="H90" s="65" t="n">
        <v>3438278</v>
      </c>
      <c r="I90" s="65" t="n">
        <v>18879475</v>
      </c>
      <c r="J90" s="64" t="n">
        <f aca="false">AVERAGE(G90:I90)</f>
        <v>8870877.66666667</v>
      </c>
      <c r="K90" s="64" t="n">
        <f aca="false">STDEV(G90:I90)</f>
        <v>8678275.01190221</v>
      </c>
      <c r="L90" s="0" t="s">
        <v>90</v>
      </c>
      <c r="M90" s="0" t="s">
        <v>232</v>
      </c>
    </row>
    <row r="91" customFormat="false" ht="16" hidden="false" customHeight="false" outlineLevel="0" collapsed="false">
      <c r="A91" s="0" t="n">
        <v>6</v>
      </c>
      <c r="B91" s="0" t="n">
        <f aca="false">0.036*50</f>
        <v>1.8</v>
      </c>
      <c r="C91" s="0" t="n">
        <f aca="false">0.04*50</f>
        <v>2</v>
      </c>
      <c r="D91" s="0" t="n">
        <f aca="false">0.038*50</f>
        <v>1.9</v>
      </c>
      <c r="E91" s="63" t="n">
        <f aca="false">AVERAGE(B91:D91)</f>
        <v>1.9</v>
      </c>
      <c r="F91" s="70" t="n">
        <f aca="false">STDEV(B91:D91)</f>
        <v>0.0999999999999999</v>
      </c>
      <c r="G91" s="65" t="n">
        <v>7861785</v>
      </c>
      <c r="H91" s="65" t="n">
        <v>20612904</v>
      </c>
      <c r="I91" s="65" t="n">
        <v>18776733</v>
      </c>
      <c r="J91" s="64" t="n">
        <f aca="false">AVERAGE(G91:I91)</f>
        <v>15750474</v>
      </c>
      <c r="K91" s="64" t="n">
        <f aca="false">STDEV(G91:I91)</f>
        <v>6893217.07110338</v>
      </c>
      <c r="L91" s="0" t="s">
        <v>90</v>
      </c>
      <c r="M91" s="0" t="s">
        <v>232</v>
      </c>
    </row>
    <row r="92" customFormat="false" ht="16" hidden="false" customHeight="false" outlineLevel="0" collapsed="false">
      <c r="A92" s="0" t="n">
        <v>7</v>
      </c>
      <c r="B92" s="0" t="n">
        <f aca="false">0.036*50</f>
        <v>1.8</v>
      </c>
      <c r="C92" s="0" t="n">
        <f aca="false">0.04*50</f>
        <v>2</v>
      </c>
      <c r="D92" s="0" t="n">
        <f aca="false">0.038*50</f>
        <v>1.9</v>
      </c>
      <c r="E92" s="63" t="n">
        <f aca="false">AVERAGE(B92:D92)</f>
        <v>1.9</v>
      </c>
      <c r="F92" s="70" t="n">
        <f aca="false">STDEV(B92:D92)</f>
        <v>0.0999999999999999</v>
      </c>
      <c r="G92" s="65" t="n">
        <v>8513414</v>
      </c>
      <c r="H92" s="65" t="n">
        <v>15580144</v>
      </c>
      <c r="I92" s="65" t="n">
        <v>13379552</v>
      </c>
      <c r="J92" s="64" t="n">
        <f aca="false">AVERAGE(G92:I92)</f>
        <v>12491036.6666667</v>
      </c>
      <c r="K92" s="64" t="n">
        <f aca="false">STDEV(G92:I92)</f>
        <v>3616180.69880383</v>
      </c>
      <c r="L92" s="0" t="s">
        <v>90</v>
      </c>
      <c r="M92" s="0" t="s">
        <v>232</v>
      </c>
    </row>
    <row r="93" customFormat="false" ht="16" hidden="false" customHeight="false" outlineLevel="0" collapsed="false">
      <c r="A93" s="0" t="n">
        <v>8</v>
      </c>
      <c r="B93" s="0" t="n">
        <f aca="false">0.036*50</f>
        <v>1.8</v>
      </c>
      <c r="C93" s="0" t="n">
        <f aca="false">0.046*50</f>
        <v>2.3</v>
      </c>
      <c r="D93" s="0" t="n">
        <f aca="false">0.046*50</f>
        <v>2.3</v>
      </c>
      <c r="E93" s="63" t="n">
        <f aca="false">AVERAGE(B93:D93)</f>
        <v>2.13333333333333</v>
      </c>
      <c r="F93" s="70" t="n">
        <f aca="false">STDEV(B93:D93)</f>
        <v>0.288675134594813</v>
      </c>
      <c r="G93" s="65" t="n">
        <v>13509290</v>
      </c>
      <c r="H93" s="65" t="n">
        <v>2734021</v>
      </c>
      <c r="J93" s="64" t="n">
        <f aca="false">AVERAGE(G93:I93)</f>
        <v>8121655.5</v>
      </c>
      <c r="K93" s="64" t="n">
        <f aca="false">STDEV(G93:I93)</f>
        <v>7619265.77900919</v>
      </c>
      <c r="L93" s="0" t="s">
        <v>90</v>
      </c>
      <c r="M93" s="0" t="s">
        <v>232</v>
      </c>
    </row>
    <row r="94" customFormat="false" ht="16" hidden="false" customHeight="false" outlineLevel="0" collapsed="false">
      <c r="A94" s="0" t="n">
        <v>24</v>
      </c>
      <c r="B94" s="0" t="n">
        <f aca="false">0.058*50</f>
        <v>2.9</v>
      </c>
      <c r="C94" s="0" t="n">
        <f aca="false">0.072*50</f>
        <v>3.6</v>
      </c>
      <c r="D94" s="0" t="n">
        <f aca="false">0.078*50</f>
        <v>3.9</v>
      </c>
      <c r="E94" s="63" t="n">
        <f aca="false">AVERAGE(B94:D94)</f>
        <v>3.46666666666667</v>
      </c>
      <c r="F94" s="70" t="n">
        <f aca="false">STDEV(B94:D94)</f>
        <v>0.513160143944688</v>
      </c>
      <c r="G94" s="65" t="n">
        <v>21374971</v>
      </c>
      <c r="H94" s="65" t="n">
        <v>12386806</v>
      </c>
      <c r="I94" s="65" t="n">
        <v>13195977</v>
      </c>
      <c r="J94" s="64" t="n">
        <f aca="false">AVERAGE(G94:I94)</f>
        <v>15652584.6666667</v>
      </c>
      <c r="K94" s="64" t="n">
        <f aca="false">STDEV(G94:I94)</f>
        <v>4972219.66909652</v>
      </c>
      <c r="L94" s="0" t="s">
        <v>90</v>
      </c>
      <c r="M94" s="0" t="s">
        <v>232</v>
      </c>
    </row>
    <row r="95" customFormat="false" ht="16" hidden="false" customHeight="false" outlineLevel="0" collapsed="false">
      <c r="A95" s="72" t="n">
        <v>0</v>
      </c>
      <c r="B95" s="0" t="n">
        <v>0.1</v>
      </c>
      <c r="C95" s="0" t="n">
        <v>0.1</v>
      </c>
      <c r="D95" s="0" t="n">
        <v>0.1</v>
      </c>
      <c r="E95" s="63" t="n">
        <f aca="false">AVERAGE(B95:D95)</f>
        <v>0.1</v>
      </c>
      <c r="F95" s="70" t="n">
        <f aca="false">STDEV(B95:D95)</f>
        <v>0</v>
      </c>
      <c r="G95" s="67" t="n">
        <v>0</v>
      </c>
      <c r="H95" s="67" t="n">
        <v>0</v>
      </c>
      <c r="I95" s="67" t="n">
        <v>0</v>
      </c>
      <c r="J95" s="67" t="n">
        <v>0</v>
      </c>
      <c r="K95" s="67" t="n">
        <v>0</v>
      </c>
      <c r="L95" s="0" t="s">
        <v>90</v>
      </c>
      <c r="M95" s="0" t="s">
        <v>233</v>
      </c>
    </row>
    <row r="96" customFormat="false" ht="16" hidden="false" customHeight="false" outlineLevel="0" collapsed="false">
      <c r="A96" s="72" t="n">
        <v>1</v>
      </c>
      <c r="B96" s="0" t="n">
        <f aca="false">0.008*50</f>
        <v>0.4</v>
      </c>
      <c r="C96" s="0" t="n">
        <f aca="false">0.017*50</f>
        <v>0.85</v>
      </c>
      <c r="D96" s="0" t="n">
        <f aca="false">0.007*50</f>
        <v>0.35</v>
      </c>
      <c r="E96" s="63" t="n">
        <f aca="false">AVERAGE(B96:D96)</f>
        <v>0.533333333333333</v>
      </c>
      <c r="F96" s="70" t="n">
        <f aca="false">STDEV(B96:D96)</f>
        <v>0.275378527364305</v>
      </c>
      <c r="G96" s="67" t="n">
        <v>0</v>
      </c>
      <c r="H96" s="67" t="n">
        <v>0</v>
      </c>
      <c r="I96" s="65" t="n">
        <v>165072</v>
      </c>
      <c r="J96" s="64" t="n">
        <f aca="false">AVERAGE(G96:I96)</f>
        <v>55024</v>
      </c>
      <c r="K96" s="64" t="n">
        <f aca="false">STDEV(G96:I96)</f>
        <v>95304.3636356699</v>
      </c>
      <c r="L96" s="0" t="s">
        <v>90</v>
      </c>
      <c r="M96" s="0" t="s">
        <v>233</v>
      </c>
    </row>
    <row r="97" customFormat="false" ht="16" hidden="false" customHeight="false" outlineLevel="0" collapsed="false">
      <c r="A97" s="72" t="n">
        <v>2</v>
      </c>
      <c r="B97" s="0" t="n">
        <f aca="false">0.026*50</f>
        <v>1.3</v>
      </c>
      <c r="C97" s="0" t="n">
        <f aca="false">0.033*50</f>
        <v>1.65</v>
      </c>
      <c r="D97" s="0" t="n">
        <f aca="false">0.019*50</f>
        <v>0.95</v>
      </c>
      <c r="E97" s="63" t="n">
        <f aca="false">AVERAGE(B97:D97)</f>
        <v>1.3</v>
      </c>
      <c r="F97" s="70" t="n">
        <f aca="false">STDEV(B97:D97)</f>
        <v>0.35</v>
      </c>
      <c r="G97" s="65" t="n">
        <v>3995141</v>
      </c>
      <c r="H97" s="65" t="n">
        <v>2700708</v>
      </c>
      <c r="I97" s="65" t="n">
        <v>10076136</v>
      </c>
      <c r="J97" s="64" t="n">
        <f aca="false">AVERAGE(G97:I97)</f>
        <v>5590661.66666667</v>
      </c>
      <c r="K97" s="64" t="n">
        <f aca="false">STDEV(G97:I97)</f>
        <v>3938083.18781058</v>
      </c>
      <c r="L97" s="0" t="s">
        <v>90</v>
      </c>
      <c r="M97" s="0" t="s">
        <v>233</v>
      </c>
    </row>
    <row r="98" customFormat="false" ht="16" hidden="false" customHeight="false" outlineLevel="0" collapsed="false">
      <c r="A98" s="72" t="n">
        <v>3</v>
      </c>
      <c r="B98" s="0" t="n">
        <f aca="false">0.04*50</f>
        <v>2</v>
      </c>
      <c r="C98" s="0" t="n">
        <f aca="false">0.06*50</f>
        <v>3</v>
      </c>
      <c r="D98" s="0" t="n">
        <f aca="false">0.056*50</f>
        <v>2.8</v>
      </c>
      <c r="E98" s="63" t="n">
        <f aca="false">AVERAGE(B98:D98)</f>
        <v>2.6</v>
      </c>
      <c r="F98" s="70" t="n">
        <f aca="false">STDEV(B98:D98)</f>
        <v>0.529150262212918</v>
      </c>
      <c r="G98" s="65" t="n">
        <v>10113317</v>
      </c>
      <c r="H98" s="65" t="n">
        <v>8184778</v>
      </c>
      <c r="I98" s="65" t="n">
        <v>11205981</v>
      </c>
      <c r="J98" s="64" t="n">
        <f aca="false">AVERAGE(G98:I98)</f>
        <v>9834692</v>
      </c>
      <c r="K98" s="64" t="n">
        <f aca="false">STDEV(G98:I98)</f>
        <v>1529751.87849893</v>
      </c>
      <c r="L98" s="0" t="s">
        <v>90</v>
      </c>
      <c r="M98" s="0" t="s">
        <v>233</v>
      </c>
    </row>
    <row r="99" customFormat="false" ht="16" hidden="false" customHeight="false" outlineLevel="0" collapsed="false">
      <c r="A99" s="72" t="n">
        <v>4</v>
      </c>
      <c r="B99" s="0" t="n">
        <f aca="false">0.061*50</f>
        <v>3.05</v>
      </c>
      <c r="C99" s="0" t="n">
        <f aca="false">0.074*50</f>
        <v>3.7</v>
      </c>
      <c r="D99" s="0" t="n">
        <f aca="false">0.056*50</f>
        <v>2.8</v>
      </c>
      <c r="E99" s="63" t="n">
        <f aca="false">AVERAGE(B99:D99)</f>
        <v>3.18333333333333</v>
      </c>
      <c r="F99" s="70" t="n">
        <f aca="false">STDEV(B99:D99)</f>
        <v>0.464578662158878</v>
      </c>
      <c r="G99" s="65" t="n">
        <v>15602288</v>
      </c>
      <c r="H99" s="65" t="n">
        <v>12291748</v>
      </c>
      <c r="I99" s="65" t="n">
        <v>9074270</v>
      </c>
      <c r="J99" s="64" t="n">
        <f aca="false">AVERAGE(G99:I99)</f>
        <v>12322768.6666667</v>
      </c>
      <c r="K99" s="64" t="n">
        <f aca="false">STDEV(G99:I99)</f>
        <v>3264119.55409132</v>
      </c>
      <c r="L99" s="0" t="s">
        <v>90</v>
      </c>
      <c r="M99" s="0" t="s">
        <v>233</v>
      </c>
    </row>
    <row r="100" customFormat="false" ht="16" hidden="false" customHeight="false" outlineLevel="0" collapsed="false">
      <c r="A100" s="72" t="n">
        <v>5</v>
      </c>
      <c r="B100" s="0" t="n">
        <f aca="false">0.061*50</f>
        <v>3.05</v>
      </c>
      <c r="C100" s="0" t="n">
        <f aca="false">0.074*50</f>
        <v>3.7</v>
      </c>
      <c r="D100" s="0" t="n">
        <f aca="false">0.056*50</f>
        <v>2.8</v>
      </c>
      <c r="E100" s="63" t="n">
        <f aca="false">AVERAGE(B100:D100)</f>
        <v>3.18333333333333</v>
      </c>
      <c r="F100" s="70" t="n">
        <f aca="false">STDEV(B100:D100)</f>
        <v>0.464578662158878</v>
      </c>
      <c r="G100" s="65" t="n">
        <v>15603069</v>
      </c>
      <c r="I100" s="65" t="n">
        <v>2012456</v>
      </c>
      <c r="J100" s="64" t="n">
        <f aca="false">AVERAGE(G100:I100)</f>
        <v>8807762.5</v>
      </c>
      <c r="K100" s="64" t="n">
        <f aca="false">STDEV(G100:I100)</f>
        <v>9610014.61278205</v>
      </c>
      <c r="L100" s="0" t="s">
        <v>90</v>
      </c>
      <c r="M100" s="0" t="s">
        <v>233</v>
      </c>
    </row>
    <row r="101" customFormat="false" ht="16" hidden="false" customHeight="false" outlineLevel="0" collapsed="false">
      <c r="A101" s="72" t="n">
        <v>6</v>
      </c>
      <c r="B101" s="0" t="n">
        <f aca="false">0.06*50</f>
        <v>3</v>
      </c>
      <c r="C101" s="0" t="n">
        <f aca="false">0.075*50</f>
        <v>3.75</v>
      </c>
      <c r="D101" s="0" t="n">
        <f aca="false">0.057*50</f>
        <v>2.85</v>
      </c>
      <c r="E101" s="63" t="n">
        <f aca="false">AVERAGE(B101:D101)</f>
        <v>3.2</v>
      </c>
      <c r="F101" s="70" t="n">
        <f aca="false">STDEV(B101:D101)</f>
        <v>0.482182538049648</v>
      </c>
      <c r="G101" s="65" t="n">
        <v>15315000</v>
      </c>
      <c r="H101" s="65" t="n">
        <v>14533914</v>
      </c>
      <c r="I101" s="65" t="n">
        <v>5949808</v>
      </c>
      <c r="J101" s="64" t="n">
        <f aca="false">AVERAGE(G101:I101)</f>
        <v>11932907.3333333</v>
      </c>
      <c r="K101" s="64" t="n">
        <f aca="false">STDEV(G101:I101)</f>
        <v>5196213.24228032</v>
      </c>
      <c r="L101" s="0" t="s">
        <v>90</v>
      </c>
      <c r="M101" s="0" t="s">
        <v>233</v>
      </c>
    </row>
    <row r="102" customFormat="false" ht="16" hidden="false" customHeight="false" outlineLevel="0" collapsed="false">
      <c r="A102" s="72" t="n">
        <v>7</v>
      </c>
      <c r="B102" s="0" t="n">
        <f aca="false">0.06*50</f>
        <v>3</v>
      </c>
      <c r="C102" s="0" t="n">
        <f aca="false">0.074*50</f>
        <v>3.7</v>
      </c>
      <c r="D102" s="0" t="n">
        <f aca="false">0.061*50</f>
        <v>3.05</v>
      </c>
      <c r="E102" s="63" t="n">
        <f aca="false">AVERAGE(B102:D102)</f>
        <v>3.25</v>
      </c>
      <c r="F102" s="70" t="n">
        <f aca="false">STDEV(B102:D102)</f>
        <v>0.390512483795333</v>
      </c>
      <c r="G102" s="65" t="n">
        <v>11590637</v>
      </c>
      <c r="H102" s="65" t="n">
        <v>8549895</v>
      </c>
      <c r="I102" s="65" t="n">
        <v>15851515</v>
      </c>
      <c r="J102" s="64" t="n">
        <f aca="false">AVERAGE(G102:I102)</f>
        <v>11997349</v>
      </c>
      <c r="K102" s="64" t="n">
        <f aca="false">STDEV(G102:I102)</f>
        <v>3667761.53045805</v>
      </c>
      <c r="L102" s="0" t="s">
        <v>90</v>
      </c>
      <c r="M102" s="0" t="s">
        <v>233</v>
      </c>
    </row>
    <row r="103" customFormat="false" ht="16" hidden="false" customHeight="false" outlineLevel="0" collapsed="false">
      <c r="A103" s="72" t="n">
        <v>8</v>
      </c>
      <c r="B103" s="0" t="n">
        <f aca="false">0.061*50</f>
        <v>3.05</v>
      </c>
      <c r="C103" s="0" t="n">
        <f aca="false">0.085*50</f>
        <v>4.25</v>
      </c>
      <c r="D103" s="0" t="n">
        <f aca="false">0.069*50</f>
        <v>3.45</v>
      </c>
      <c r="E103" s="63" t="n">
        <f aca="false">AVERAGE(B103:D103)</f>
        <v>3.58333333333333</v>
      </c>
      <c r="F103" s="70" t="n">
        <f aca="false">STDEV(B103:D103)</f>
        <v>0.611010092660779</v>
      </c>
      <c r="G103" s="65" t="n">
        <v>13790887</v>
      </c>
      <c r="H103" s="65" t="n">
        <v>8957105</v>
      </c>
      <c r="I103" s="65" t="n">
        <v>14024543</v>
      </c>
      <c r="J103" s="64" t="n">
        <f aca="false">AVERAGE(G103:I103)</f>
        <v>12257511.6666667</v>
      </c>
      <c r="K103" s="64" t="n">
        <f aca="false">STDEV(G103:I103)</f>
        <v>2860622.64299529</v>
      </c>
      <c r="L103" s="0" t="s">
        <v>90</v>
      </c>
      <c r="M103" s="0" t="s">
        <v>233</v>
      </c>
    </row>
    <row r="104" customFormat="false" ht="16" hidden="false" customHeight="false" outlineLevel="0" collapsed="false">
      <c r="A104" s="72" t="n">
        <v>24</v>
      </c>
      <c r="B104" s="0" t="n">
        <f aca="false">0.082*50</f>
        <v>4.1</v>
      </c>
      <c r="C104" s="0" t="n">
        <f aca="false">0.076*50</f>
        <v>3.8</v>
      </c>
      <c r="D104" s="0" t="n">
        <f aca="false">0.085*50</f>
        <v>4.25</v>
      </c>
      <c r="E104" s="63" t="n">
        <f aca="false">AVERAGE(B104:D104)</f>
        <v>4.05</v>
      </c>
      <c r="F104" s="70" t="n">
        <f aca="false">STDEV(B104:D104)</f>
        <v>0.229128784747792</v>
      </c>
      <c r="G104" s="65" t="n">
        <v>4363077</v>
      </c>
      <c r="H104" s="65" t="n">
        <v>10144912</v>
      </c>
      <c r="I104" s="65" t="n">
        <v>2648120</v>
      </c>
      <c r="J104" s="64" t="n">
        <f aca="false">AVERAGE(G104:I104)</f>
        <v>5718703</v>
      </c>
      <c r="K104" s="64" t="n">
        <f aca="false">STDEV(G104:I104)</f>
        <v>3927946.53244198</v>
      </c>
      <c r="L104" s="0" t="s">
        <v>90</v>
      </c>
      <c r="M104" s="0" t="s">
        <v>233</v>
      </c>
    </row>
    <row r="105" customFormat="false" ht="16" hidden="false" customHeight="false" outlineLevel="0" collapsed="false">
      <c r="A105" s="0" t="n">
        <v>0</v>
      </c>
      <c r="B105" s="0" t="n">
        <v>0.1</v>
      </c>
      <c r="C105" s="0" t="n">
        <v>0.1</v>
      </c>
      <c r="D105" s="0" t="n">
        <v>0.1</v>
      </c>
      <c r="E105" s="63" t="n">
        <f aca="false">AVERAGE(B105:D105)</f>
        <v>0.1</v>
      </c>
      <c r="F105" s="70" t="n">
        <f aca="false">STDEV(B105:D105)</f>
        <v>0</v>
      </c>
      <c r="G105" s="67" t="n">
        <v>0</v>
      </c>
      <c r="H105" s="67" t="n">
        <v>0</v>
      </c>
      <c r="I105" s="68" t="n">
        <v>0</v>
      </c>
      <c r="J105" s="64" t="n">
        <f aca="false">AVERAGE(G105:I105)</f>
        <v>0</v>
      </c>
      <c r="K105" s="64" t="n">
        <f aca="false">STDEV(G105:I105)</f>
        <v>0</v>
      </c>
      <c r="L105" s="0" t="s">
        <v>218</v>
      </c>
      <c r="M105" s="0" t="s">
        <v>232</v>
      </c>
    </row>
    <row r="106" customFormat="false" ht="16" hidden="false" customHeight="false" outlineLevel="0" collapsed="false">
      <c r="A106" s="0" t="n">
        <v>1</v>
      </c>
      <c r="B106" s="0" t="n">
        <f aca="false">0.005*50</f>
        <v>0.25</v>
      </c>
      <c r="C106" s="0" t="n">
        <f aca="false">0.009*50</f>
        <v>0.45</v>
      </c>
      <c r="D106" s="0" t="n">
        <f aca="false">0.007*50</f>
        <v>0.35</v>
      </c>
      <c r="E106" s="63" t="n">
        <f aca="false">AVERAGE(B106:D106)</f>
        <v>0.35</v>
      </c>
      <c r="F106" s="70" t="n">
        <f aca="false">STDEV(B106:D106)</f>
        <v>0.1</v>
      </c>
      <c r="G106" s="65" t="n">
        <v>5946123</v>
      </c>
      <c r="H106" s="65" t="n">
        <v>1437383</v>
      </c>
      <c r="I106" s="65" t="n">
        <v>2127246</v>
      </c>
      <c r="J106" s="64" t="n">
        <f aca="false">AVERAGE(G106:I106)</f>
        <v>3170250.66666667</v>
      </c>
      <c r="K106" s="64" t="n">
        <f aca="false">STDEV(G106:I106)</f>
        <v>2428595.92108616</v>
      </c>
      <c r="L106" s="0" t="s">
        <v>218</v>
      </c>
      <c r="M106" s="0" t="s">
        <v>232</v>
      </c>
    </row>
    <row r="107" customFormat="false" ht="16" hidden="false" customHeight="false" outlineLevel="0" collapsed="false">
      <c r="A107" s="0" t="n">
        <v>2</v>
      </c>
      <c r="B107" s="0" t="n">
        <f aca="false">0.017*50</f>
        <v>0.85</v>
      </c>
      <c r="C107" s="0" t="n">
        <f aca="false">0.018*50</f>
        <v>0.9</v>
      </c>
      <c r="D107" s="0" t="n">
        <f aca="false">0.019*50</f>
        <v>0.95</v>
      </c>
      <c r="E107" s="63" t="n">
        <f aca="false">AVERAGE(B107:D107)</f>
        <v>0.9</v>
      </c>
      <c r="F107" s="70" t="n">
        <f aca="false">STDEV(B107:D107)</f>
        <v>0.0499999999999999</v>
      </c>
      <c r="G107" s="65" t="n">
        <v>8579146</v>
      </c>
      <c r="H107" s="65" t="n">
        <v>3192485</v>
      </c>
      <c r="I107" s="65" t="n">
        <v>16599787</v>
      </c>
      <c r="J107" s="64" t="n">
        <f aca="false">AVERAGE(G107:I107)</f>
        <v>9457139.33333333</v>
      </c>
      <c r="K107" s="64" t="n">
        <f aca="false">STDEV(G107:I107)</f>
        <v>6746635.52816026</v>
      </c>
      <c r="L107" s="0" t="s">
        <v>218</v>
      </c>
      <c r="M107" s="0" t="s">
        <v>232</v>
      </c>
    </row>
    <row r="108" customFormat="false" ht="16" hidden="false" customHeight="false" outlineLevel="0" collapsed="false">
      <c r="A108" s="0" t="n">
        <v>3</v>
      </c>
      <c r="B108" s="0" t="n">
        <f aca="false">0.028*50</f>
        <v>1.4</v>
      </c>
      <c r="C108" s="0" t="n">
        <f aca="false">0.036*50</f>
        <v>1.8</v>
      </c>
      <c r="D108" s="0" t="n">
        <f aca="false">0.031*50</f>
        <v>1.55</v>
      </c>
      <c r="E108" s="63" t="n">
        <f aca="false">AVERAGE(B108:D108)</f>
        <v>1.58333333333333</v>
      </c>
      <c r="F108" s="70" t="n">
        <f aca="false">STDEV(B108:D108)</f>
        <v>0.202072594216369</v>
      </c>
      <c r="G108" s="65" t="n">
        <v>8801612</v>
      </c>
      <c r="H108" s="65" t="n">
        <v>4235557</v>
      </c>
      <c r="I108" s="65" t="n">
        <v>20748994</v>
      </c>
      <c r="J108" s="64" t="n">
        <f aca="false">AVERAGE(G108:I108)</f>
        <v>11262054.3333333</v>
      </c>
      <c r="K108" s="64" t="n">
        <f aca="false">STDEV(G108:I108)</f>
        <v>8527234.76544339</v>
      </c>
      <c r="L108" s="0" t="s">
        <v>218</v>
      </c>
      <c r="M108" s="0" t="s">
        <v>232</v>
      </c>
    </row>
    <row r="109" customFormat="false" ht="16" hidden="false" customHeight="false" outlineLevel="0" collapsed="false">
      <c r="A109" s="0" t="n">
        <v>4</v>
      </c>
      <c r="B109" s="0" t="n">
        <f aca="false">0.036*50</f>
        <v>1.8</v>
      </c>
      <c r="C109" s="0" t="n">
        <f aca="false">0.039*50</f>
        <v>1.95</v>
      </c>
      <c r="D109" s="0" t="n">
        <f aca="false">0.035*50</f>
        <v>1.75</v>
      </c>
      <c r="E109" s="63" t="n">
        <f aca="false">AVERAGE(B109:D109)</f>
        <v>1.83333333333333</v>
      </c>
      <c r="F109" s="70" t="n">
        <f aca="false">STDEV(B109:D109)</f>
        <v>0.104083299973306</v>
      </c>
      <c r="G109" s="65" t="n">
        <v>10176723</v>
      </c>
      <c r="H109" s="65" t="n">
        <v>3856254</v>
      </c>
      <c r="I109" s="65" t="n">
        <v>10943183</v>
      </c>
      <c r="J109" s="64" t="n">
        <f aca="false">AVERAGE(G109:I109)</f>
        <v>8325386.66666667</v>
      </c>
      <c r="K109" s="64" t="n">
        <f aca="false">STDEV(G109:I109)</f>
        <v>3889309.10665382</v>
      </c>
      <c r="L109" s="0" t="s">
        <v>218</v>
      </c>
      <c r="M109" s="0" t="s">
        <v>232</v>
      </c>
    </row>
    <row r="110" customFormat="false" ht="16" hidden="false" customHeight="false" outlineLevel="0" collapsed="false">
      <c r="A110" s="0" t="n">
        <v>5</v>
      </c>
      <c r="B110" s="0" t="n">
        <f aca="false">0.036*50</f>
        <v>1.8</v>
      </c>
      <c r="C110" s="0" t="n">
        <f aca="false">0.04*50</f>
        <v>2</v>
      </c>
      <c r="D110" s="0" t="n">
        <f aca="false">0.038*50</f>
        <v>1.9</v>
      </c>
      <c r="E110" s="63" t="n">
        <f aca="false">AVERAGE(B110:D110)</f>
        <v>1.9</v>
      </c>
      <c r="F110" s="70" t="n">
        <f aca="false">STDEV(B110:D110)</f>
        <v>0.0999999999999999</v>
      </c>
      <c r="G110" s="65" t="n">
        <v>15238361</v>
      </c>
      <c r="H110" s="65" t="n">
        <v>8662238</v>
      </c>
      <c r="I110" s="65" t="n">
        <v>26084081</v>
      </c>
      <c r="J110" s="64" t="n">
        <f aca="false">AVERAGE(G110:I110)</f>
        <v>16661560</v>
      </c>
      <c r="K110" s="64" t="n">
        <f aca="false">STDEV(G110:I110)</f>
        <v>8797685.77094926</v>
      </c>
      <c r="L110" s="0" t="s">
        <v>218</v>
      </c>
      <c r="M110" s="0" t="s">
        <v>232</v>
      </c>
    </row>
    <row r="111" customFormat="false" ht="16" hidden="false" customHeight="false" outlineLevel="0" collapsed="false">
      <c r="A111" s="0" t="n">
        <v>6</v>
      </c>
      <c r="B111" s="0" t="n">
        <f aca="false">0.036*50</f>
        <v>1.8</v>
      </c>
      <c r="C111" s="0" t="n">
        <f aca="false">0.04*50</f>
        <v>2</v>
      </c>
      <c r="D111" s="0" t="n">
        <f aca="false">0.038*50</f>
        <v>1.9</v>
      </c>
      <c r="E111" s="63" t="n">
        <f aca="false">AVERAGE(B111:D111)</f>
        <v>1.9</v>
      </c>
      <c r="F111" s="70" t="n">
        <f aca="false">STDEV(B111:D111)</f>
        <v>0.0999999999999999</v>
      </c>
      <c r="G111" s="65" t="n">
        <v>11876466</v>
      </c>
      <c r="H111" s="65" t="n">
        <v>11620318</v>
      </c>
      <c r="I111" s="65" t="n">
        <v>41066047</v>
      </c>
      <c r="J111" s="64" t="n">
        <f aca="false">AVERAGE(G111:I111)</f>
        <v>21520943.6666667</v>
      </c>
      <c r="K111" s="64" t="n">
        <f aca="false">STDEV(G111:I111)</f>
        <v>16927040.5323106</v>
      </c>
      <c r="L111" s="0" t="s">
        <v>218</v>
      </c>
      <c r="M111" s="0" t="s">
        <v>232</v>
      </c>
    </row>
    <row r="112" customFormat="false" ht="16" hidden="false" customHeight="false" outlineLevel="0" collapsed="false">
      <c r="A112" s="0" t="n">
        <v>7</v>
      </c>
      <c r="B112" s="0" t="n">
        <f aca="false">0.036*50</f>
        <v>1.8</v>
      </c>
      <c r="C112" s="0" t="n">
        <f aca="false">0.04*50</f>
        <v>2</v>
      </c>
      <c r="D112" s="0" t="n">
        <f aca="false">0.038*50</f>
        <v>1.9</v>
      </c>
      <c r="E112" s="63" t="n">
        <f aca="false">AVERAGE(B112:D112)</f>
        <v>1.9</v>
      </c>
      <c r="F112" s="70" t="n">
        <f aca="false">STDEV(B112:D112)</f>
        <v>0.0999999999999999</v>
      </c>
      <c r="G112" s="65" t="n">
        <v>21721345</v>
      </c>
      <c r="H112" s="65" t="n">
        <v>35373191</v>
      </c>
      <c r="I112" s="65" t="n">
        <v>76312012</v>
      </c>
      <c r="J112" s="64" t="n">
        <f aca="false">AVERAGE(G112:I112)</f>
        <v>44468849.3333333</v>
      </c>
      <c r="K112" s="64" t="n">
        <f aca="false">STDEV(G112:I112)</f>
        <v>28409214.7245181</v>
      </c>
      <c r="L112" s="0" t="s">
        <v>218</v>
      </c>
      <c r="M112" s="0" t="s">
        <v>232</v>
      </c>
    </row>
    <row r="113" customFormat="false" ht="16" hidden="false" customHeight="false" outlineLevel="0" collapsed="false">
      <c r="A113" s="0" t="n">
        <v>8</v>
      </c>
      <c r="B113" s="0" t="n">
        <f aca="false">0.036*50</f>
        <v>1.8</v>
      </c>
      <c r="C113" s="0" t="n">
        <f aca="false">0.046*50</f>
        <v>2.3</v>
      </c>
      <c r="D113" s="0" t="n">
        <f aca="false">0.046*50</f>
        <v>2.3</v>
      </c>
      <c r="E113" s="63" t="n">
        <f aca="false">AVERAGE(B113:D113)</f>
        <v>2.13333333333333</v>
      </c>
      <c r="F113" s="70" t="n">
        <f aca="false">STDEV(B113:D113)</f>
        <v>0.288675134594813</v>
      </c>
      <c r="G113" s="65" t="n">
        <v>54822838</v>
      </c>
      <c r="H113" s="65" t="n">
        <v>21957143</v>
      </c>
      <c r="I113" s="65" t="n">
        <v>94566162</v>
      </c>
      <c r="J113" s="64" t="n">
        <f aca="false">AVERAGE(G113:I113)</f>
        <v>57115381</v>
      </c>
      <c r="K113" s="64" t="n">
        <f aca="false">STDEV(G113:I113)</f>
        <v>36358757.1994798</v>
      </c>
      <c r="L113" s="0" t="s">
        <v>218</v>
      </c>
      <c r="M113" s="0" t="s">
        <v>232</v>
      </c>
    </row>
    <row r="114" customFormat="false" ht="16" hidden="false" customHeight="false" outlineLevel="0" collapsed="false">
      <c r="A114" s="0" t="n">
        <v>24</v>
      </c>
      <c r="B114" s="0" t="n">
        <f aca="false">0.058*50</f>
        <v>2.9</v>
      </c>
      <c r="C114" s="0" t="n">
        <f aca="false">0.072*50</f>
        <v>3.6</v>
      </c>
      <c r="D114" s="0" t="n">
        <f aca="false">0.078*50</f>
        <v>3.9</v>
      </c>
      <c r="E114" s="63" t="n">
        <f aca="false">AVERAGE(B114:D114)</f>
        <v>3.46666666666667</v>
      </c>
      <c r="F114" s="70" t="n">
        <f aca="false">STDEV(B114:D114)</f>
        <v>0.513160143944688</v>
      </c>
      <c r="G114" s="65" t="n">
        <v>123591294</v>
      </c>
      <c r="H114" s="65" t="n">
        <v>156149467</v>
      </c>
      <c r="I114" s="65" t="n">
        <v>153660801</v>
      </c>
      <c r="J114" s="64" t="n">
        <f aca="false">AVERAGE(G114:I114)</f>
        <v>144467187.333333</v>
      </c>
      <c r="K114" s="64" t="n">
        <f aca="false">STDEV(G114:I114)</f>
        <v>18121825.4175296</v>
      </c>
      <c r="L114" s="0" t="s">
        <v>218</v>
      </c>
      <c r="M114" s="0" t="s">
        <v>232</v>
      </c>
    </row>
    <row r="115" customFormat="false" ht="16" hidden="false" customHeight="false" outlineLevel="0" collapsed="false">
      <c r="A115" s="72" t="n">
        <v>0</v>
      </c>
      <c r="B115" s="0" t="n">
        <v>0.1</v>
      </c>
      <c r="C115" s="0" t="n">
        <v>0.1</v>
      </c>
      <c r="D115" s="0" t="n">
        <v>0.1</v>
      </c>
      <c r="E115" s="63" t="n">
        <f aca="false">AVERAGE(B115:D115)</f>
        <v>0.1</v>
      </c>
      <c r="F115" s="70" t="n">
        <f aca="false">STDEV(B115:D115)</f>
        <v>0</v>
      </c>
      <c r="G115" s="68" t="n">
        <v>0</v>
      </c>
      <c r="H115" s="68" t="n">
        <v>0</v>
      </c>
      <c r="I115" s="68" t="n">
        <v>0</v>
      </c>
      <c r="J115" s="64" t="n">
        <f aca="false">AVERAGE(G115:I115)</f>
        <v>0</v>
      </c>
      <c r="K115" s="64" t="n">
        <f aca="false">STDEV(G115:I115)</f>
        <v>0</v>
      </c>
      <c r="L115" s="0" t="s">
        <v>218</v>
      </c>
      <c r="M115" s="0" t="s">
        <v>233</v>
      </c>
    </row>
    <row r="116" customFormat="false" ht="16" hidden="false" customHeight="false" outlineLevel="0" collapsed="false">
      <c r="A116" s="72" t="n">
        <v>1</v>
      </c>
      <c r="B116" s="0" t="n">
        <f aca="false">0.008*50</f>
        <v>0.4</v>
      </c>
      <c r="C116" s="0" t="n">
        <f aca="false">0.017*50</f>
        <v>0.85</v>
      </c>
      <c r="D116" s="0" t="n">
        <f aca="false">0.007*50</f>
        <v>0.35</v>
      </c>
      <c r="E116" s="63" t="n">
        <f aca="false">AVERAGE(B116:D116)</f>
        <v>0.533333333333333</v>
      </c>
      <c r="F116" s="70" t="n">
        <f aca="false">STDEV(B116:D116)</f>
        <v>0.275378527364305</v>
      </c>
      <c r="G116" s="65" t="n">
        <v>14674187</v>
      </c>
      <c r="H116" s="65" t="n">
        <v>4092956</v>
      </c>
      <c r="I116" s="65" t="n">
        <v>5986049</v>
      </c>
      <c r="J116" s="64" t="n">
        <f aca="false">AVERAGE(G116:I116)</f>
        <v>8251064</v>
      </c>
      <c r="K116" s="64" t="n">
        <f aca="false">STDEV(G116:I116)</f>
        <v>5642546.59542205</v>
      </c>
      <c r="L116" s="0" t="s">
        <v>218</v>
      </c>
      <c r="M116" s="0" t="s">
        <v>233</v>
      </c>
    </row>
    <row r="117" customFormat="false" ht="16" hidden="false" customHeight="false" outlineLevel="0" collapsed="false">
      <c r="A117" s="72" t="n">
        <v>2</v>
      </c>
      <c r="B117" s="0" t="n">
        <f aca="false">0.026*50</f>
        <v>1.3</v>
      </c>
      <c r="C117" s="0" t="n">
        <f aca="false">0.033*50</f>
        <v>1.65</v>
      </c>
      <c r="D117" s="0" t="n">
        <f aca="false">0.019*50</f>
        <v>0.95</v>
      </c>
      <c r="E117" s="63" t="n">
        <f aca="false">AVERAGE(B117:D117)</f>
        <v>1.3</v>
      </c>
      <c r="F117" s="70" t="n">
        <f aca="false">STDEV(B117:D117)</f>
        <v>0.35</v>
      </c>
      <c r="G117" s="65" t="n">
        <v>5968914</v>
      </c>
      <c r="H117" s="65" t="n">
        <v>5533018</v>
      </c>
      <c r="I117" s="65" t="n">
        <v>7071514</v>
      </c>
      <c r="J117" s="64" t="n">
        <f aca="false">AVERAGE(G117:I117)</f>
        <v>6191148.66666667</v>
      </c>
      <c r="K117" s="64" t="n">
        <f aca="false">STDEV(G117:I117)</f>
        <v>792958.80776074</v>
      </c>
      <c r="L117" s="0" t="s">
        <v>218</v>
      </c>
      <c r="M117" s="0" t="s">
        <v>233</v>
      </c>
    </row>
    <row r="118" customFormat="false" ht="16" hidden="false" customHeight="false" outlineLevel="0" collapsed="false">
      <c r="A118" s="72" t="n">
        <v>3</v>
      </c>
      <c r="B118" s="0" t="n">
        <f aca="false">0.04*50</f>
        <v>2</v>
      </c>
      <c r="C118" s="0" t="n">
        <f aca="false">0.06*50</f>
        <v>3</v>
      </c>
      <c r="D118" s="0" t="n">
        <f aca="false">0.056*50</f>
        <v>2.8</v>
      </c>
      <c r="E118" s="63" t="n">
        <f aca="false">AVERAGE(B118:D118)</f>
        <v>2.6</v>
      </c>
      <c r="F118" s="70" t="n">
        <f aca="false">STDEV(B118:D118)</f>
        <v>0.529150262212918</v>
      </c>
      <c r="G118" s="65" t="n">
        <v>9594014</v>
      </c>
      <c r="H118" s="65" t="n">
        <v>8069823</v>
      </c>
      <c r="I118" s="65" t="n">
        <v>8588248</v>
      </c>
      <c r="J118" s="64" t="n">
        <f aca="false">AVERAGE(G118:I118)</f>
        <v>8750695</v>
      </c>
      <c r="K118" s="64" t="n">
        <f aca="false">STDEV(G118:I118)</f>
        <v>774971.820117996</v>
      </c>
      <c r="L118" s="0" t="s">
        <v>218</v>
      </c>
      <c r="M118" s="0" t="s">
        <v>233</v>
      </c>
    </row>
    <row r="119" customFormat="false" ht="16" hidden="false" customHeight="false" outlineLevel="0" collapsed="false">
      <c r="A119" s="72" t="n">
        <v>4</v>
      </c>
      <c r="B119" s="0" t="n">
        <f aca="false">0.061*50</f>
        <v>3.05</v>
      </c>
      <c r="C119" s="0" t="n">
        <f aca="false">0.074*50</f>
        <v>3.7</v>
      </c>
      <c r="D119" s="0" t="n">
        <f aca="false">0.056*50</f>
        <v>2.8</v>
      </c>
      <c r="E119" s="63" t="n">
        <f aca="false">AVERAGE(B119:D119)</f>
        <v>3.18333333333333</v>
      </c>
      <c r="F119" s="70" t="n">
        <f aca="false">STDEV(B119:D119)</f>
        <v>0.464578662158878</v>
      </c>
      <c r="G119" s="65" t="n">
        <v>9968586</v>
      </c>
      <c r="H119" s="65" t="n">
        <v>11747449</v>
      </c>
      <c r="I119" s="65" t="n">
        <v>7765385</v>
      </c>
      <c r="J119" s="64" t="n">
        <f aca="false">AVERAGE(G119:I119)</f>
        <v>9827140</v>
      </c>
      <c r="K119" s="64" t="n">
        <f aca="false">STDEV(G119:I119)</f>
        <v>1994796.64457583</v>
      </c>
      <c r="L119" s="0" t="s">
        <v>218</v>
      </c>
      <c r="M119" s="0" t="s">
        <v>233</v>
      </c>
    </row>
    <row r="120" customFormat="false" ht="16" hidden="false" customHeight="false" outlineLevel="0" collapsed="false">
      <c r="A120" s="72" t="n">
        <v>5</v>
      </c>
      <c r="B120" s="0" t="n">
        <f aca="false">0.061*50</f>
        <v>3.05</v>
      </c>
      <c r="C120" s="0" t="n">
        <f aca="false">0.074*50</f>
        <v>3.7</v>
      </c>
      <c r="D120" s="0" t="n">
        <f aca="false">0.056*50</f>
        <v>2.8</v>
      </c>
      <c r="E120" s="63" t="n">
        <f aca="false">AVERAGE(B120:D120)</f>
        <v>3.18333333333333</v>
      </c>
      <c r="F120" s="70" t="n">
        <f aca="false">STDEV(B120:D120)</f>
        <v>0.464578662158878</v>
      </c>
      <c r="G120" s="65" t="n">
        <v>10783804</v>
      </c>
      <c r="H120" s="65" t="n">
        <v>3044854</v>
      </c>
      <c r="I120" s="65" t="n">
        <v>5581332</v>
      </c>
      <c r="J120" s="64" t="n">
        <f aca="false">AVERAGE(G120:I120)</f>
        <v>6469996.66666667</v>
      </c>
      <c r="K120" s="64" t="n">
        <f aca="false">STDEV(G120:I120)</f>
        <v>3945266.84052693</v>
      </c>
      <c r="L120" s="0" t="s">
        <v>218</v>
      </c>
      <c r="M120" s="0" t="s">
        <v>233</v>
      </c>
    </row>
    <row r="121" customFormat="false" ht="16" hidden="false" customHeight="false" outlineLevel="0" collapsed="false">
      <c r="A121" s="72" t="n">
        <v>6</v>
      </c>
      <c r="B121" s="0" t="n">
        <f aca="false">0.06*50</f>
        <v>3</v>
      </c>
      <c r="C121" s="0" t="n">
        <f aca="false">0.075*50</f>
        <v>3.75</v>
      </c>
      <c r="D121" s="0" t="n">
        <f aca="false">0.057*50</f>
        <v>2.85</v>
      </c>
      <c r="E121" s="63" t="n">
        <f aca="false">AVERAGE(B121:D121)</f>
        <v>3.2</v>
      </c>
      <c r="F121" s="70" t="n">
        <f aca="false">STDEV(B121:D121)</f>
        <v>0.482182538049648</v>
      </c>
      <c r="G121" s="65" t="n">
        <v>14884059</v>
      </c>
      <c r="H121" s="65" t="n">
        <v>28364967</v>
      </c>
      <c r="I121" s="65" t="n">
        <v>48007038</v>
      </c>
      <c r="J121" s="64" t="n">
        <f aca="false">AVERAGE(G121:I121)</f>
        <v>30418688</v>
      </c>
      <c r="K121" s="64" t="n">
        <f aca="false">STDEV(G121:I121)</f>
        <v>16656718.2217264</v>
      </c>
      <c r="L121" s="0" t="s">
        <v>218</v>
      </c>
      <c r="M121" s="0" t="s">
        <v>233</v>
      </c>
    </row>
    <row r="122" customFormat="false" ht="16" hidden="false" customHeight="false" outlineLevel="0" collapsed="false">
      <c r="A122" s="72" t="n">
        <v>7</v>
      </c>
      <c r="B122" s="0" t="n">
        <f aca="false">0.06*50</f>
        <v>3</v>
      </c>
      <c r="C122" s="0" t="n">
        <f aca="false">0.074*50</f>
        <v>3.7</v>
      </c>
      <c r="D122" s="0" t="n">
        <f aca="false">0.061*50</f>
        <v>3.05</v>
      </c>
      <c r="E122" s="63" t="n">
        <f aca="false">AVERAGE(B122:D122)</f>
        <v>3.25</v>
      </c>
      <c r="F122" s="70" t="n">
        <f aca="false">STDEV(B122:D122)</f>
        <v>0.390512483795333</v>
      </c>
      <c r="G122" s="65" t="n">
        <v>28937995</v>
      </c>
      <c r="H122" s="65" t="n">
        <v>42003686</v>
      </c>
      <c r="I122" s="65" t="n">
        <v>123222533</v>
      </c>
      <c r="J122" s="64" t="n">
        <f aca="false">AVERAGE(G122:I122)</f>
        <v>64721404.6666667</v>
      </c>
      <c r="K122" s="64" t="n">
        <f aca="false">STDEV(G122:I122)</f>
        <v>51082918.6962895</v>
      </c>
      <c r="L122" s="0" t="s">
        <v>218</v>
      </c>
      <c r="M122" s="0" t="s">
        <v>233</v>
      </c>
    </row>
    <row r="123" customFormat="false" ht="16" hidden="false" customHeight="false" outlineLevel="0" collapsed="false">
      <c r="A123" s="72" t="n">
        <v>8</v>
      </c>
      <c r="B123" s="0" t="n">
        <f aca="false">0.061*50</f>
        <v>3.05</v>
      </c>
      <c r="C123" s="0" t="n">
        <f aca="false">0.085*50</f>
        <v>4.25</v>
      </c>
      <c r="D123" s="0" t="n">
        <f aca="false">0.069*50</f>
        <v>3.45</v>
      </c>
      <c r="E123" s="63" t="n">
        <f aca="false">AVERAGE(B123:D123)</f>
        <v>3.58333333333333</v>
      </c>
      <c r="F123" s="70" t="n">
        <f aca="false">STDEV(B123:D123)</f>
        <v>0.611010092660779</v>
      </c>
      <c r="G123" s="65" t="n">
        <v>69283462</v>
      </c>
      <c r="H123" s="65" t="n">
        <v>76140060</v>
      </c>
      <c r="I123" s="65" t="n">
        <v>75395456</v>
      </c>
      <c r="J123" s="64" t="n">
        <f aca="false">AVERAGE(G123:I123)</f>
        <v>73606326</v>
      </c>
      <c r="K123" s="64" t="n">
        <f aca="false">STDEV(G123:I123)</f>
        <v>3762176.71715139</v>
      </c>
      <c r="L123" s="0" t="s">
        <v>218</v>
      </c>
      <c r="M123" s="0" t="s">
        <v>233</v>
      </c>
    </row>
    <row r="124" customFormat="false" ht="16" hidden="false" customHeight="false" outlineLevel="0" collapsed="false">
      <c r="A124" s="72" t="n">
        <v>24</v>
      </c>
      <c r="B124" s="0" t="n">
        <f aca="false">0.082*50</f>
        <v>4.1</v>
      </c>
      <c r="C124" s="0" t="n">
        <f aca="false">0.076*50</f>
        <v>3.8</v>
      </c>
      <c r="D124" s="0" t="n">
        <f aca="false">0.085*50</f>
        <v>4.25</v>
      </c>
      <c r="E124" s="63" t="n">
        <f aca="false">AVERAGE(B124:D124)</f>
        <v>4.05</v>
      </c>
      <c r="F124" s="70" t="n">
        <f aca="false">STDEV(B124:D124)</f>
        <v>0.229128784747792</v>
      </c>
      <c r="G124" s="65" t="n">
        <v>169562181</v>
      </c>
      <c r="H124" s="65" t="n">
        <v>182961667</v>
      </c>
      <c r="I124" s="65" t="n">
        <v>229256789</v>
      </c>
      <c r="J124" s="64" t="n">
        <f aca="false">AVERAGE(G124:I124)</f>
        <v>193926879</v>
      </c>
      <c r="K124" s="64" t="n">
        <f aca="false">STDEV(G124:I124)</f>
        <v>31321533.514854</v>
      </c>
      <c r="L124" s="0" t="s">
        <v>218</v>
      </c>
      <c r="M124" s="0" t="s">
        <v>233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9" activeCellId="0" sqref="A19"/>
    </sheetView>
  </sheetViews>
  <sheetFormatPr defaultColWidth="10.5" defaultRowHeight="1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2021-04-06T19:46:49Z</dcterms:created>
  <dc:creator>Microsoft Office User</dc:creator>
  <dc:description/>
  <dc:language>en-IE</dc:language>
  <cp:lastModifiedBy/>
  <dcterms:modified xsi:type="dcterms:W3CDTF">2021-10-26T12:22:31Z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