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19440" windowHeight="121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V11" i="1" l="1"/>
  <c r="BU11" i="1"/>
  <c r="BJ11" i="1"/>
  <c r="BI11" i="1"/>
  <c r="AD11" i="1"/>
  <c r="AC11" i="1"/>
  <c r="AB11" i="1"/>
  <c r="Y11" i="1"/>
  <c r="X11" i="1"/>
  <c r="W11" i="1"/>
  <c r="M11" i="1"/>
  <c r="N11" i="1" s="1"/>
  <c r="H11" i="1"/>
  <c r="G11" i="1"/>
  <c r="Z11" i="1" s="1"/>
  <c r="BV10" i="1"/>
  <c r="BU10" i="1"/>
  <c r="BJ10" i="1"/>
  <c r="BI10" i="1"/>
  <c r="AD10" i="1"/>
  <c r="AC10" i="1"/>
  <c r="AB10" i="1"/>
  <c r="Y10" i="1"/>
  <c r="X10" i="1"/>
  <c r="W10" i="1"/>
  <c r="M10" i="1"/>
  <c r="N10" i="1" s="1"/>
  <c r="H10" i="1"/>
  <c r="G10" i="1"/>
  <c r="Z10" i="1" s="1"/>
  <c r="BV9" i="1"/>
  <c r="BU9" i="1"/>
  <c r="BJ9" i="1"/>
  <c r="BI9" i="1"/>
  <c r="AD9" i="1"/>
  <c r="AC9" i="1"/>
  <c r="AB9" i="1"/>
  <c r="Y9" i="1"/>
  <c r="X9" i="1"/>
  <c r="W9" i="1"/>
  <c r="M9" i="1"/>
  <c r="N9" i="1" s="1"/>
  <c r="H9" i="1"/>
  <c r="G9" i="1"/>
  <c r="Z9" i="1" s="1"/>
  <c r="BV8" i="1"/>
  <c r="BU8" i="1"/>
  <c r="BJ8" i="1"/>
  <c r="BI8" i="1"/>
  <c r="AD8" i="1"/>
  <c r="AC8" i="1"/>
  <c r="AB8" i="1"/>
  <c r="Y8" i="1"/>
  <c r="X8" i="1"/>
  <c r="W8" i="1"/>
  <c r="M8" i="1"/>
  <c r="N8" i="1" s="1"/>
  <c r="H8" i="1"/>
  <c r="G8" i="1"/>
  <c r="Z8" i="1" s="1"/>
  <c r="BV7" i="1"/>
  <c r="BU7" i="1"/>
  <c r="BJ7" i="1"/>
  <c r="BI7" i="1"/>
  <c r="AD7" i="1"/>
  <c r="AC7" i="1"/>
  <c r="AB7" i="1"/>
  <c r="Y7" i="1"/>
  <c r="X7" i="1"/>
  <c r="W7" i="1"/>
  <c r="M7" i="1"/>
  <c r="N7" i="1" s="1"/>
  <c r="H7" i="1"/>
  <c r="G7" i="1"/>
  <c r="Z7" i="1" s="1"/>
  <c r="AA8" i="1" l="1"/>
  <c r="AA9" i="1"/>
  <c r="AA11" i="1"/>
  <c r="U7" i="1"/>
  <c r="Q7" i="1" s="1"/>
  <c r="U9" i="1"/>
  <c r="Q9" i="1" s="1"/>
  <c r="U10" i="1"/>
  <c r="Q10" i="1" s="1"/>
  <c r="U11" i="1"/>
  <c r="Q11" i="1" s="1"/>
  <c r="AA7" i="1"/>
  <c r="AA10" i="1"/>
  <c r="U8" i="1"/>
  <c r="Q8" i="1" s="1"/>
  <c r="V7" i="1"/>
  <c r="V8" i="1"/>
  <c r="V9" i="1"/>
  <c r="V10" i="1"/>
  <c r="V11" i="1"/>
  <c r="H6" i="1"/>
  <c r="H5" i="1"/>
  <c r="H4" i="1"/>
  <c r="H3" i="1"/>
  <c r="H2" i="1"/>
  <c r="G6" i="1"/>
  <c r="AA6" i="1" s="1"/>
  <c r="G5" i="1"/>
  <c r="U5" i="1" s="1"/>
  <c r="G4" i="1"/>
  <c r="AA4" i="1" s="1"/>
  <c r="G3" i="1"/>
  <c r="G2" i="1"/>
  <c r="BV6" i="1"/>
  <c r="BU6" i="1"/>
  <c r="BJ6" i="1"/>
  <c r="BI6" i="1"/>
  <c r="AD6" i="1"/>
  <c r="AC6" i="1"/>
  <c r="AB6" i="1"/>
  <c r="Y6" i="1"/>
  <c r="X6" i="1"/>
  <c r="W6" i="1"/>
  <c r="M6" i="1"/>
  <c r="N6" i="1" s="1"/>
  <c r="BV5" i="1"/>
  <c r="BU5" i="1"/>
  <c r="BJ5" i="1"/>
  <c r="BI5" i="1"/>
  <c r="AD5" i="1"/>
  <c r="AC5" i="1"/>
  <c r="AB5" i="1"/>
  <c r="Y5" i="1"/>
  <c r="X5" i="1"/>
  <c r="W5" i="1"/>
  <c r="M5" i="1"/>
  <c r="N5" i="1" s="1"/>
  <c r="BV4" i="1"/>
  <c r="BU4" i="1"/>
  <c r="BJ4" i="1"/>
  <c r="BI4" i="1"/>
  <c r="AD4" i="1"/>
  <c r="AC4" i="1"/>
  <c r="AB4" i="1"/>
  <c r="Y4" i="1"/>
  <c r="X4" i="1"/>
  <c r="W4" i="1"/>
  <c r="M4" i="1"/>
  <c r="N4" i="1" s="1"/>
  <c r="T9" i="1" l="1"/>
  <c r="T8" i="1"/>
  <c r="T7" i="1"/>
  <c r="T10" i="1"/>
  <c r="T11" i="1"/>
  <c r="AA5" i="1"/>
  <c r="U6" i="1"/>
  <c r="V6" i="1"/>
  <c r="T6" i="1" s="1"/>
  <c r="Z6" i="1"/>
  <c r="V5" i="1"/>
  <c r="Z5" i="1"/>
  <c r="Q5" i="1" s="1"/>
  <c r="U4" i="1"/>
  <c r="V4" i="1"/>
  <c r="T4" i="1" s="1"/>
  <c r="Z4" i="1"/>
  <c r="BV3" i="1"/>
  <c r="BU3" i="1"/>
  <c r="BJ3" i="1"/>
  <c r="BI3" i="1"/>
  <c r="AD3" i="1"/>
  <c r="AC3" i="1"/>
  <c r="AB3" i="1"/>
  <c r="Y3" i="1"/>
  <c r="X3" i="1"/>
  <c r="W3" i="1"/>
  <c r="U3" i="1"/>
  <c r="M3" i="1"/>
  <c r="N3" i="1" s="1"/>
  <c r="AA3" i="1"/>
  <c r="T5" i="1" l="1"/>
  <c r="Q6" i="1"/>
  <c r="Q4" i="1"/>
  <c r="V3" i="1"/>
  <c r="T3" i="1" s="1"/>
  <c r="Z3" i="1"/>
  <c r="Q3" i="1" s="1"/>
  <c r="M2" i="1"/>
  <c r="N2" i="1" s="1"/>
  <c r="W2" i="1"/>
  <c r="X2" i="1"/>
  <c r="Y2" i="1"/>
  <c r="AB2" i="1"/>
  <c r="AC2" i="1"/>
  <c r="AD2" i="1"/>
  <c r="BI2" i="1"/>
  <c r="BJ2" i="1"/>
  <c r="BU2" i="1"/>
  <c r="BV2" i="1"/>
  <c r="U2" i="1" l="1"/>
  <c r="AA2" i="1"/>
  <c r="Z2" i="1"/>
  <c r="V2" i="1"/>
  <c r="Q2" i="1" l="1"/>
  <c r="T2" i="1"/>
</calcChain>
</file>

<file path=xl/sharedStrings.xml><?xml version="1.0" encoding="utf-8"?>
<sst xmlns="http://schemas.openxmlformats.org/spreadsheetml/2006/main" count="110" uniqueCount="88">
  <si>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</si>
  <si>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</si>
  <si>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</si>
  <si>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</si>
  <si>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</si>
  <si>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</si>
  <si>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</si>
  <si>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</si>
  <si>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</si>
  <si>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</si>
  <si>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</si>
  <si>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</si>
  <si>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halfsatN01</t>
  </si>
  <si>
    <t>halfsatN02</t>
  </si>
  <si>
    <t>halfsatN03</t>
  </si>
  <si>
    <t>halfsatN04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</si>
  <si>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</si>
  <si>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</si>
  <si>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</si>
  <si>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</si>
  <si>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</si>
  <si>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</si>
  <si>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</si>
  <si>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</si>
  <si>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</si>
  <si>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</si>
  <si>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</si>
  <si>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</si>
  <si>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</si>
  <si>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</si>
  <si>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</si>
  <si>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</si>
  <si>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</si>
  <si>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</si>
  <si>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</si>
  <si>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</si>
  <si>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</si>
  <si>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</si>
  <si>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</si>
  <si>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</si>
  <si>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</si>
  <si>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</si>
  <si>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</si>
  <si>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numbFPspecies</t>
  </si>
  <si>
    <t>initialSAVcells</t>
  </si>
  <si>
    <t>initialSAVtotmass</t>
  </si>
  <si>
    <t>maxSAVrgr</t>
  </si>
  <si>
    <t>overwinterSAV</t>
  </si>
  <si>
    <t>halfsatNSAV</t>
  </si>
  <si>
    <t>uptakeNSAV</t>
  </si>
  <si>
    <t>uptakePSAV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</si>
  <si>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</si>
  <si>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</si>
  <si>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</si>
  <si>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</si>
  <si>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</si>
  <si>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</si>
  <si>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</si>
  <si>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wind_direction</t>
  </si>
  <si>
    <t>all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</si>
  <si>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</si>
  <si>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</si>
  <si>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</si>
  <si>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</si>
  <si>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</si>
  <si>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</si>
  <si>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days</t>
  </si>
  <si>
    <t>lightlimitationSAV</t>
  </si>
  <si>
    <t>lightlimitation01</t>
  </si>
  <si>
    <t>lightlimitation02</t>
  </si>
  <si>
    <t>lightlimitation03</t>
  </si>
  <si>
    <t>lightlimitation04</t>
  </si>
  <si>
    <t>wind_shape1</t>
  </si>
  <si>
    <t>wind_shape2</t>
  </si>
  <si>
    <t>wind_stdev</t>
  </si>
  <si>
    <t>full_thresh_wind</t>
  </si>
  <si>
    <t>height1</t>
  </si>
  <si>
    <t>width1</t>
  </si>
  <si>
    <t>height2</t>
  </si>
  <si>
    <t>width2</t>
  </si>
  <si>
    <t>hook</t>
  </si>
  <si>
    <t>eight</t>
  </si>
  <si>
    <t>tee</t>
  </si>
  <si>
    <t>cross</t>
  </si>
  <si>
    <t>rectangle</t>
  </si>
  <si>
    <t>size</t>
  </si>
  <si>
    <t>small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</si>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</sst>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0" borderId="0" xfId="0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"/>
  <sheetViews>
    <sheetView tabSelected="1" topLeftCell="BG1" zoomScale="70" zoomScaleNormal="70" workbookViewId="0">
      <pane ySplit="1" topLeftCell="A2" activePane="bottomLeft" state="frozen"/>
      <selection pane="bottomLeft" activeCell="CA1" sqref="CA1"/>
    </sheetView>
  </sheetViews>
  <sheetFormatPr defaultRowHeight="12.75" x14ac:dyDescent="0.2"/>
  <cols>
    <col min="1" max="1" width="7.140625" bestFit="1" customWidth="1"/>
    <col min="2" max="2" width="6.28515625" bestFit="1" customWidth="1"/>
    <col min="3" max="3" width="7.140625" style="5" bestFit="1" customWidth="1"/>
    <col min="4" max="4" width="6.7109375" style="5" bestFit="1" customWidth="1"/>
    <col min="5" max="5" width="9.140625" style="1" bestFit="1" customWidth="1"/>
    <col min="6" max="6" width="9.140625" style="3" customWidth="1"/>
    <col min="7" max="7" width="5" style="1" bestFit="1" customWidth="1"/>
    <col min="8" max="8" width="6.28515625" style="3" bestFit="1" customWidth="1"/>
    <col min="9" max="9" width="15.42578125" style="2" bestFit="1" customWidth="1"/>
    <col min="10" max="10" width="5.28515625" bestFit="1" customWidth="1"/>
    <col min="11" max="11" width="5.85546875" bestFit="1" customWidth="1"/>
    <col min="12" max="12" width="9.140625" style="5" bestFit="1" customWidth="1"/>
    <col min="13" max="13" width="9.140625" style="2" bestFit="1" customWidth="1"/>
    <col min="14" max="14" width="8.140625" style="3" bestFit="1" customWidth="1"/>
    <col min="15" max="15" width="20.28515625" style="5" bestFit="1" customWidth="1"/>
    <col min="16" max="16" width="28.5703125" style="5" bestFit="1" customWidth="1"/>
    <col min="17" max="17" width="21.7109375" style="4" customWidth="1"/>
    <col min="18" max="18" width="20.28515625" style="5" bestFit="1" customWidth="1"/>
    <col min="19" max="19" width="29.7109375" style="5" bestFit="1" customWidth="1"/>
    <col min="20" max="20" width="19.85546875" style="4" bestFit="1" customWidth="1"/>
    <col min="21" max="21" width="13.42578125" style="3" bestFit="1" customWidth="1"/>
    <col min="22" max="25" width="11.140625" style="3" bestFit="1" customWidth="1"/>
    <col min="26" max="26" width="16.42578125" style="4" bestFit="1" customWidth="1"/>
    <col min="27" max="30" width="14.42578125" style="4" bestFit="1" customWidth="1"/>
    <col min="31" max="31" width="16.5703125" style="5" bestFit="1" customWidth="1"/>
    <col min="32" max="32" width="16" style="5" bestFit="1" customWidth="1"/>
    <col min="33" max="33" width="19.140625" style="5" bestFit="1" customWidth="1"/>
    <col min="34" max="34" width="15.140625" style="5" bestFit="1" customWidth="1"/>
    <col min="35" max="35" width="14.5703125" style="5" bestFit="1" customWidth="1"/>
    <col min="36" max="36" width="17.7109375" style="5" bestFit="1" customWidth="1"/>
    <col min="37" max="37" width="11.42578125" bestFit="1" customWidth="1"/>
    <col min="38" max="41" width="8.7109375" bestFit="1" customWidth="1"/>
    <col min="42" max="42" width="15.85546875" style="5" bestFit="1" customWidth="1"/>
    <col min="43" max="43" width="14.42578125" style="5" bestFit="1" customWidth="1"/>
    <col min="44" max="46" width="14" style="5" customWidth="1"/>
    <col min="47" max="47" width="12.42578125" bestFit="1" customWidth="1"/>
    <col min="48" max="51" width="10.5703125" bestFit="1" customWidth="1"/>
    <col min="52" max="52" width="12.28515625" bestFit="1" customWidth="1"/>
    <col min="53" max="53" width="14.28515625" bestFit="1" customWidth="1"/>
    <col min="54" max="54" width="8.85546875" style="2" bestFit="1" customWidth="1"/>
    <col min="55" max="55" width="7" style="2" bestFit="1" customWidth="1"/>
    <col min="56" max="56" width="12.28515625" bestFit="1" customWidth="1"/>
    <col min="57" max="60" width="10.28515625" bestFit="1" customWidth="1"/>
    <col min="61" max="61" width="12.140625" bestFit="1" customWidth="1"/>
    <col min="62" max="65" width="10.140625" bestFit="1" customWidth="1"/>
    <col min="66" max="66" width="15" bestFit="1" customWidth="1"/>
    <col min="67" max="70" width="12.85546875" bestFit="1" customWidth="1"/>
    <col min="71" max="72" width="11.7109375" style="5" bestFit="1" customWidth="1"/>
    <col min="73" max="73" width="9.140625" style="3" bestFit="1" customWidth="1"/>
    <col min="74" max="74" width="10.7109375" style="3" customWidth="1"/>
    <col min="75" max="79" width="9.140625" style="5"/>
    <col min="80" max="80" width="15" customWidth="1"/>
  </cols>
  <sheetData>
    <row r="1" spans="1:80" ht="12" customHeight="1" x14ac:dyDescent="0.2">
      <c r="A1" t="s">
        <v>76</v>
      </c>
      <c r="B1" t="s">
        <v>77</v>
      </c>
      <c r="C1" s="5" t="s">
        <v>78</v>
      </c>
      <c r="D1" s="5" t="s">
        <v>79</v>
      </c>
      <c r="E1" s="1" t="s">
        <v>10</v>
      </c>
      <c r="F1" s="3" t="s">
        <v>85</v>
      </c>
      <c r="G1" s="1" t="s">
        <v>9</v>
      </c>
      <c r="H1" s="3" t="s">
        <v>11</v>
      </c>
      <c r="I1" s="2" t="s">
        <v>43</v>
      </c>
      <c r="J1" t="s">
        <v>66</v>
      </c>
      <c r="K1" t="s">
        <v>0</v>
      </c>
      <c r="L1" s="5" t="s">
        <v>24</v>
      </c>
      <c r="M1" s="2" t="s">
        <v>25</v>
      </c>
      <c r="N1" s="3" t="s">
        <v>34</v>
      </c>
      <c r="O1" s="5" t="s">
        <v>38</v>
      </c>
      <c r="P1" s="2" t="s">
        <v>39</v>
      </c>
      <c r="Q1" s="4" t="s">
        <v>40</v>
      </c>
      <c r="R1" s="5" t="s">
        <v>35</v>
      </c>
      <c r="S1" s="2" t="s">
        <v>36</v>
      </c>
      <c r="T1" s="4" t="s">
        <v>37</v>
      </c>
      <c r="U1" s="3" t="s">
        <v>44</v>
      </c>
      <c r="V1" s="3" t="s">
        <v>26</v>
      </c>
      <c r="W1" s="3" t="s">
        <v>27</v>
      </c>
      <c r="X1" s="3" t="s">
        <v>28</v>
      </c>
      <c r="Y1" s="3" t="s">
        <v>29</v>
      </c>
      <c r="Z1" s="4" t="s">
        <v>45</v>
      </c>
      <c r="AA1" s="4" t="s">
        <v>30</v>
      </c>
      <c r="AB1" s="4" t="s">
        <v>31</v>
      </c>
      <c r="AC1" s="4" t="s">
        <v>32</v>
      </c>
      <c r="AD1" s="4" t="s">
        <v>33</v>
      </c>
      <c r="AE1" s="5" t="s">
        <v>60</v>
      </c>
      <c r="AF1" s="5" t="s">
        <v>61</v>
      </c>
      <c r="AG1" s="5" t="s">
        <v>62</v>
      </c>
      <c r="AH1" s="5" t="s">
        <v>63</v>
      </c>
      <c r="AI1" s="5" t="s">
        <v>64</v>
      </c>
      <c r="AJ1" s="5" t="s">
        <v>65</v>
      </c>
      <c r="AK1" t="s">
        <v>46</v>
      </c>
      <c r="AL1" t="s">
        <v>1</v>
      </c>
      <c r="AM1" t="s">
        <v>2</v>
      </c>
      <c r="AN1" t="s">
        <v>3</v>
      </c>
      <c r="AO1" t="s">
        <v>4</v>
      </c>
      <c r="AP1" s="5" t="s">
        <v>67</v>
      </c>
      <c r="AQ1" s="5" t="s">
        <v>68</v>
      </c>
      <c r="AR1" s="5" t="s">
        <v>69</v>
      </c>
      <c r="AS1" s="5" t="s">
        <v>70</v>
      </c>
      <c r="AT1" s="5" t="s">
        <v>71</v>
      </c>
      <c r="AU1" t="s">
        <v>48</v>
      </c>
      <c r="AV1" t="s">
        <v>12</v>
      </c>
      <c r="AW1" t="s">
        <v>13</v>
      </c>
      <c r="AX1" t="s">
        <v>14</v>
      </c>
      <c r="AY1" t="s">
        <v>15</v>
      </c>
      <c r="AZ1" t="s">
        <v>51</v>
      </c>
      <c r="BA1" t="s">
        <v>52</v>
      </c>
      <c r="BB1" s="2" t="s">
        <v>41</v>
      </c>
      <c r="BC1" s="2" t="s">
        <v>42</v>
      </c>
      <c r="BD1" t="s">
        <v>49</v>
      </c>
      <c r="BE1" t="s">
        <v>16</v>
      </c>
      <c r="BF1" t="s">
        <v>17</v>
      </c>
      <c r="BG1" t="s">
        <v>18</v>
      </c>
      <c r="BH1" t="s">
        <v>19</v>
      </c>
      <c r="BI1" t="s">
        <v>50</v>
      </c>
      <c r="BJ1" t="s">
        <v>20</v>
      </c>
      <c r="BK1" t="s">
        <v>21</v>
      </c>
      <c r="BL1" t="s">
        <v>22</v>
      </c>
      <c r="BM1" t="s">
        <v>23</v>
      </c>
      <c r="BN1" t="s">
        <v>47</v>
      </c>
      <c r="BO1" t="s">
        <v>5</v>
      </c>
      <c r="BP1" t="s">
        <v>6</v>
      </c>
      <c r="BQ1" t="s">
        <v>7</v>
      </c>
      <c r="BR1" t="s">
        <v>8</v>
      </c>
      <c r="BS1" s="5" t="s">
        <v>72</v>
      </c>
      <c r="BT1" s="5" t="s">
        <v>73</v>
      </c>
      <c r="BU1" s="3" t="s">
        <v>57</v>
      </c>
      <c r="BV1" s="3" t="s">
        <v>74</v>
      </c>
      <c r="BW1" s="5" t="s">
        <v>53</v>
      </c>
      <c r="BX1" s="5" t="s">
        <v>54</v>
      </c>
      <c r="BY1" s="5" t="s">
        <v>55</v>
      </c>
      <c r="BZ1" s="5" t="s">
        <v>56</v>
      </c>
      <c r="CA1" s="5" t="s">
        <v>58</v>
      </c>
      <c r="CB1" t="s">
        <v>75</v>
      </c>
    </row>
    <row r="2" spans="1:80" x14ac:dyDescent="0.2">
      <c r="A2" s="5">
        <v>20</v>
      </c>
      <c r="B2" s="5">
        <v>20</v>
      </c>
      <c r="C2" s="5">
        <v>5</v>
      </c>
      <c r="D2" s="5">
        <v>5</v>
      </c>
      <c r="E2" s="3" t="s">
        <v>84</v>
      </c>
      <c r="F2" s="3" t="s">
        <v>86</v>
      </c>
      <c r="G2" s="3">
        <f t="shared" ref="G2:G6" si="0">IF(E2="rectangle",A2*B2,IF(E2="hook",A2*B2-(C2*D2),IF(E2="eight",A2*B2-2*(C2*D2),IF(E2="tee",A2*B2-2*(C2*D2),IF(E2="cross",A2*B2-4*(C2*D2),"ERROR")))))</f>
        <v>400</v>
      </c>
      <c r="H2" s="3">
        <f t="shared" ref="H2:H6" si="1">IF(E2="rectangle",A2/B2,"NA")</f>
        <v>1</v>
      </c>
      <c r="I2" s="2">
        <v>1</v>
      </c>
      <c r="J2">
        <v>125</v>
      </c>
      <c r="K2">
        <v>7</v>
      </c>
      <c r="L2" s="5">
        <v>0.1</v>
      </c>
      <c r="M2" s="2">
        <f t="shared" ref="M2" si="2">L2/4</f>
        <v>2.5000000000000001E-2</v>
      </c>
      <c r="N2" s="3">
        <f t="shared" ref="N2" si="3">L2/M2</f>
        <v>4</v>
      </c>
      <c r="O2" s="5">
        <v>15</v>
      </c>
      <c r="P2" s="5">
        <v>15</v>
      </c>
      <c r="Q2" s="4">
        <f t="shared" ref="Q2" si="4">Z2/U2</f>
        <v>100</v>
      </c>
      <c r="R2" s="5">
        <v>15</v>
      </c>
      <c r="S2" s="5">
        <v>15</v>
      </c>
      <c r="T2" s="4">
        <f t="shared" ref="T2" si="5">AA2/V2</f>
        <v>100</v>
      </c>
      <c r="U2" s="3">
        <f t="shared" ref="U2:U6" si="6">ROUND((P2/100)*G2,0)</f>
        <v>60</v>
      </c>
      <c r="V2" s="3">
        <f t="shared" ref="V2:V6" si="7">ROUND(((S2/100)*G2)/I2,0)</f>
        <v>60</v>
      </c>
      <c r="W2" s="3">
        <f t="shared" ref="W2:W6" si="8">ROUND(IF(I2&gt;=2,((S2/100)*G2)/I2,0),0)</f>
        <v>0</v>
      </c>
      <c r="X2" s="3">
        <f t="shared" ref="X2:X6" si="9">ROUND(IF(I2&gt;=3,((S2/100)*G2)/I2,0),0)</f>
        <v>0</v>
      </c>
      <c r="Y2" s="3">
        <f t="shared" ref="Y2:Y6" si="10">ROUND(IF(I2&gt;=4,((S2/100)*G2)/I2,0),0)</f>
        <v>0</v>
      </c>
      <c r="Z2" s="4">
        <f t="shared" ref="Z2:Z6" si="11">G2*O2</f>
        <v>6000</v>
      </c>
      <c r="AA2" s="4">
        <f t="shared" ref="AA2:AA6" si="12">(G2*R2)/I2</f>
        <v>6000</v>
      </c>
      <c r="AB2" s="4">
        <f t="shared" ref="AB2:AB6" si="13">IF(I2&gt;=2,(G2*R2)/I2,0)</f>
        <v>0</v>
      </c>
      <c r="AC2" s="4">
        <f t="shared" ref="AC2:AC6" si="14">IF(I2&gt;=3,(G2*R2)/I2,0)</f>
        <v>0</v>
      </c>
      <c r="AD2" s="4">
        <f t="shared" ref="AD2:AD6" si="15">IF(I2&gt;=4,(G2*R2)/I2,0)</f>
        <v>0</v>
      </c>
      <c r="AE2" s="5">
        <v>50</v>
      </c>
      <c r="AF2" s="5">
        <v>0</v>
      </c>
      <c r="AG2" s="5">
        <v>1</v>
      </c>
      <c r="AH2" s="5">
        <v>50</v>
      </c>
      <c r="AI2" s="5">
        <v>0</v>
      </c>
      <c r="AJ2" s="5">
        <v>1</v>
      </c>
      <c r="AK2">
        <v>0.5</v>
      </c>
      <c r="AL2">
        <v>0.5</v>
      </c>
      <c r="AM2">
        <v>0</v>
      </c>
      <c r="AN2">
        <v>0</v>
      </c>
      <c r="AO2">
        <v>0</v>
      </c>
      <c r="AP2" s="5">
        <v>0.01</v>
      </c>
      <c r="AQ2" s="5">
        <v>0.01</v>
      </c>
      <c r="AR2" s="5">
        <v>0</v>
      </c>
      <c r="AS2" s="5">
        <v>0</v>
      </c>
      <c r="AT2" s="5">
        <v>0</v>
      </c>
      <c r="AU2">
        <v>0</v>
      </c>
      <c r="AV2">
        <v>0.2</v>
      </c>
      <c r="AW2">
        <v>0</v>
      </c>
      <c r="AX2">
        <v>0</v>
      </c>
      <c r="AY2">
        <v>0</v>
      </c>
      <c r="AZ2" s="5">
        <v>0.04</v>
      </c>
      <c r="BA2">
        <v>0</v>
      </c>
      <c r="BB2" s="2">
        <v>0.05</v>
      </c>
      <c r="BC2" s="2">
        <v>0.05</v>
      </c>
      <c r="BD2">
        <v>7.4999999999999997E-2</v>
      </c>
      <c r="BE2">
        <v>5.0000000000000001E-3</v>
      </c>
      <c r="BF2">
        <v>0</v>
      </c>
      <c r="BG2">
        <v>0</v>
      </c>
      <c r="BH2">
        <v>0</v>
      </c>
      <c r="BI2">
        <f t="shared" ref="BI2" si="16">BD2/4</f>
        <v>1.8749999999999999E-2</v>
      </c>
      <c r="BJ2">
        <f t="shared" ref="BJ2" si="17">BE2/4</f>
        <v>1.25E-3</v>
      </c>
      <c r="BK2">
        <v>0</v>
      </c>
      <c r="BL2">
        <v>0</v>
      </c>
      <c r="BM2">
        <v>0</v>
      </c>
      <c r="BN2">
        <v>0.1</v>
      </c>
      <c r="BO2">
        <v>0.1</v>
      </c>
      <c r="BP2">
        <v>0</v>
      </c>
      <c r="BQ2">
        <v>0</v>
      </c>
      <c r="BR2">
        <v>0</v>
      </c>
      <c r="BS2" s="5">
        <v>0.04</v>
      </c>
      <c r="BT2" s="5">
        <v>4</v>
      </c>
      <c r="BU2" s="6">
        <f t="shared" ref="BU2" si="18">BS2/(BS2+BT2)</f>
        <v>9.9009900990099011E-3</v>
      </c>
      <c r="BV2" s="6">
        <f t="shared" ref="BV2" si="19">SQRT((BS2*BT2)/((BS2+BT2)^2*(BS2+BT2+1)))</f>
        <v>4.410251516706673E-2</v>
      </c>
      <c r="BW2" s="5">
        <v>0.25</v>
      </c>
      <c r="BX2" s="5">
        <v>0.25</v>
      </c>
      <c r="BY2" s="5">
        <v>0.25</v>
      </c>
      <c r="BZ2" s="5">
        <v>0.25</v>
      </c>
      <c r="CA2" s="5" t="s">
        <v>59</v>
      </c>
      <c r="CB2">
        <v>600</v>
      </c>
    </row>
    <row r="3" spans="1:80" s="5" customFormat="1" x14ac:dyDescent="0.2">
      <c r="A3" s="5">
        <v>21</v>
      </c>
      <c r="B3" s="5">
        <v>20</v>
      </c>
      <c r="C3" s="5">
        <v>5</v>
      </c>
      <c r="D3" s="5">
        <v>4</v>
      </c>
      <c r="E3" s="3" t="s">
        <v>80</v>
      </c>
      <c r="F3" s="3" t="s">
        <v>86</v>
      </c>
      <c r="G3" s="3">
        <f t="shared" si="0"/>
        <v>400</v>
      </c>
      <c r="H3" s="3" t="str">
        <f t="shared" si="1"/>
        <v>NA</v>
      </c>
      <c r="I3" s="2">
        <v>1</v>
      </c>
      <c r="J3" s="5">
        <v>125</v>
      </c>
      <c r="K3" s="5">
        <v>7</v>
      </c>
      <c r="L3" s="5">
        <v>0.1</v>
      </c>
      <c r="M3" s="2">
        <f t="shared" ref="M3" si="20">L3/4</f>
        <v>2.5000000000000001E-2</v>
      </c>
      <c r="N3" s="3">
        <f t="shared" ref="N3" si="21">L3/M3</f>
        <v>4</v>
      </c>
      <c r="O3" s="5">
        <v>15</v>
      </c>
      <c r="P3" s="5">
        <v>15</v>
      </c>
      <c r="Q3" s="4">
        <f t="shared" ref="Q3" si="22">Z3/U3</f>
        <v>100</v>
      </c>
      <c r="R3" s="5">
        <v>15</v>
      </c>
      <c r="S3" s="5">
        <v>15</v>
      </c>
      <c r="T3" s="4">
        <f t="shared" ref="T3" si="23">AA3/V3</f>
        <v>100</v>
      </c>
      <c r="U3" s="3">
        <f t="shared" si="6"/>
        <v>60</v>
      </c>
      <c r="V3" s="3">
        <f t="shared" si="7"/>
        <v>60</v>
      </c>
      <c r="W3" s="3">
        <f t="shared" si="8"/>
        <v>0</v>
      </c>
      <c r="X3" s="3">
        <f t="shared" si="9"/>
        <v>0</v>
      </c>
      <c r="Y3" s="3">
        <f t="shared" si="10"/>
        <v>0</v>
      </c>
      <c r="Z3" s="4">
        <f t="shared" si="11"/>
        <v>6000</v>
      </c>
      <c r="AA3" s="4">
        <f t="shared" si="12"/>
        <v>6000</v>
      </c>
      <c r="AB3" s="4">
        <f t="shared" si="13"/>
        <v>0</v>
      </c>
      <c r="AC3" s="4">
        <f t="shared" si="14"/>
        <v>0</v>
      </c>
      <c r="AD3" s="4">
        <f t="shared" si="15"/>
        <v>0</v>
      </c>
      <c r="AE3" s="5">
        <v>50</v>
      </c>
      <c r="AF3" s="5">
        <v>0</v>
      </c>
      <c r="AG3" s="5">
        <v>1</v>
      </c>
      <c r="AH3" s="5">
        <v>50</v>
      </c>
      <c r="AI3" s="5">
        <v>0</v>
      </c>
      <c r="AJ3" s="5">
        <v>1</v>
      </c>
      <c r="AK3" s="5">
        <v>0.5</v>
      </c>
      <c r="AL3" s="5">
        <v>0.5</v>
      </c>
      <c r="AM3" s="5">
        <v>0</v>
      </c>
      <c r="AN3" s="5">
        <v>0</v>
      </c>
      <c r="AO3" s="5">
        <v>0</v>
      </c>
      <c r="AP3" s="5">
        <v>0.01</v>
      </c>
      <c r="AQ3" s="5">
        <v>0.01</v>
      </c>
      <c r="AR3" s="5">
        <v>0</v>
      </c>
      <c r="AS3" s="5">
        <v>0</v>
      </c>
      <c r="AT3" s="5">
        <v>0</v>
      </c>
      <c r="AU3" s="5">
        <v>0</v>
      </c>
      <c r="AV3" s="5">
        <v>0.2</v>
      </c>
      <c r="AW3" s="5">
        <v>0</v>
      </c>
      <c r="AX3" s="5">
        <v>0</v>
      </c>
      <c r="AY3" s="5">
        <v>0</v>
      </c>
      <c r="AZ3" s="5">
        <v>0.04</v>
      </c>
      <c r="BA3" s="5">
        <v>0</v>
      </c>
      <c r="BB3" s="2">
        <v>0.05</v>
      </c>
      <c r="BC3" s="2">
        <v>0.05</v>
      </c>
      <c r="BD3" s="5">
        <v>7.4999999999999997E-2</v>
      </c>
      <c r="BE3" s="5">
        <v>5.0000000000000001E-3</v>
      </c>
      <c r="BF3" s="5">
        <v>0</v>
      </c>
      <c r="BG3" s="5">
        <v>0</v>
      </c>
      <c r="BH3" s="5">
        <v>0</v>
      </c>
      <c r="BI3" s="5">
        <f t="shared" ref="BI3" si="24">BD3/4</f>
        <v>1.8749999999999999E-2</v>
      </c>
      <c r="BJ3" s="5">
        <f t="shared" ref="BJ3" si="25">BE3/4</f>
        <v>1.25E-3</v>
      </c>
      <c r="BK3" s="5">
        <v>0</v>
      </c>
      <c r="BL3" s="5">
        <v>0</v>
      </c>
      <c r="BM3" s="5">
        <v>0</v>
      </c>
      <c r="BN3" s="5">
        <v>0.1</v>
      </c>
      <c r="BO3" s="5">
        <v>0.1</v>
      </c>
      <c r="BP3" s="5">
        <v>0</v>
      </c>
      <c r="BQ3" s="5">
        <v>0</v>
      </c>
      <c r="BR3" s="5">
        <v>0</v>
      </c>
      <c r="BS3" s="5">
        <v>0.04</v>
      </c>
      <c r="BT3" s="5">
        <v>0.2</v>
      </c>
      <c r="BU3" s="6">
        <f t="shared" ref="BU3" si="26">BS3/(BS3+BT3)</f>
        <v>0.16666666666666666</v>
      </c>
      <c r="BV3" s="6">
        <f t="shared" ref="BV3" si="27">SQRT((BS3*BT3)/((BS3+BT3)^2*(BS3+BT3+1)))</f>
        <v>0.33467472037604118</v>
      </c>
      <c r="BW3" s="5">
        <v>0.25</v>
      </c>
      <c r="BX3" s="5">
        <v>0.25</v>
      </c>
      <c r="BY3" s="5">
        <v>0.25</v>
      </c>
      <c r="BZ3" s="5">
        <v>0.25</v>
      </c>
      <c r="CA3" s="5" t="s">
        <v>59</v>
      </c>
      <c r="CB3" s="5">
        <v>600</v>
      </c>
    </row>
    <row r="4" spans="1:80" s="5" customFormat="1" x14ac:dyDescent="0.2">
      <c r="A4" s="5">
        <v>20</v>
      </c>
      <c r="B4" s="5">
        <v>22</v>
      </c>
      <c r="C4" s="5">
        <v>5</v>
      </c>
      <c r="D4" s="5">
        <v>4</v>
      </c>
      <c r="E4" s="3" t="s">
        <v>81</v>
      </c>
      <c r="F4" s="3" t="s">
        <v>86</v>
      </c>
      <c r="G4" s="3">
        <f t="shared" si="0"/>
        <v>400</v>
      </c>
      <c r="H4" s="3" t="str">
        <f t="shared" si="1"/>
        <v>NA</v>
      </c>
      <c r="I4" s="2">
        <v>1</v>
      </c>
      <c r="J4" s="5">
        <v>125</v>
      </c>
      <c r="K4" s="5">
        <v>7</v>
      </c>
      <c r="L4" s="5">
        <v>0.1</v>
      </c>
      <c r="M4" s="2">
        <f t="shared" ref="M4" si="28">L4/4</f>
        <v>2.5000000000000001E-2</v>
      </c>
      <c r="N4" s="3">
        <f t="shared" ref="N4" si="29">L4/M4</f>
        <v>4</v>
      </c>
      <c r="O4" s="5">
        <v>15</v>
      </c>
      <c r="P4" s="5">
        <v>15</v>
      </c>
      <c r="Q4" s="4">
        <f t="shared" ref="Q4" si="30">Z4/U4</f>
        <v>100</v>
      </c>
      <c r="R4" s="5">
        <v>15</v>
      </c>
      <c r="S4" s="5">
        <v>15</v>
      </c>
      <c r="T4" s="4">
        <f t="shared" ref="T4" si="31">AA4/V4</f>
        <v>100</v>
      </c>
      <c r="U4" s="3">
        <f t="shared" si="6"/>
        <v>60</v>
      </c>
      <c r="V4" s="3">
        <f t="shared" si="7"/>
        <v>60</v>
      </c>
      <c r="W4" s="3">
        <f t="shared" si="8"/>
        <v>0</v>
      </c>
      <c r="X4" s="3">
        <f t="shared" si="9"/>
        <v>0</v>
      </c>
      <c r="Y4" s="3">
        <f t="shared" si="10"/>
        <v>0</v>
      </c>
      <c r="Z4" s="4">
        <f t="shared" si="11"/>
        <v>6000</v>
      </c>
      <c r="AA4" s="4">
        <f t="shared" si="12"/>
        <v>6000</v>
      </c>
      <c r="AB4" s="4">
        <f t="shared" si="13"/>
        <v>0</v>
      </c>
      <c r="AC4" s="4">
        <f t="shared" si="14"/>
        <v>0</v>
      </c>
      <c r="AD4" s="4">
        <f t="shared" si="15"/>
        <v>0</v>
      </c>
      <c r="AE4" s="5">
        <v>50</v>
      </c>
      <c r="AF4" s="5">
        <v>0</v>
      </c>
      <c r="AG4" s="5">
        <v>1</v>
      </c>
      <c r="AH4" s="5">
        <v>50</v>
      </c>
      <c r="AI4" s="5">
        <v>0</v>
      </c>
      <c r="AJ4" s="5">
        <v>1</v>
      </c>
      <c r="AK4" s="5">
        <v>0.5</v>
      </c>
      <c r="AL4" s="5">
        <v>0.5</v>
      </c>
      <c r="AM4" s="5">
        <v>0</v>
      </c>
      <c r="AN4" s="5">
        <v>0</v>
      </c>
      <c r="AO4" s="5">
        <v>0</v>
      </c>
      <c r="AP4" s="5">
        <v>0.01</v>
      </c>
      <c r="AQ4" s="5">
        <v>0.01</v>
      </c>
      <c r="AR4" s="5">
        <v>0</v>
      </c>
      <c r="AS4" s="5">
        <v>0</v>
      </c>
      <c r="AT4" s="5">
        <v>0</v>
      </c>
      <c r="AU4" s="5">
        <v>0</v>
      </c>
      <c r="AV4" s="5">
        <v>0.2</v>
      </c>
      <c r="AW4" s="5">
        <v>0</v>
      </c>
      <c r="AX4" s="5">
        <v>0</v>
      </c>
      <c r="AY4" s="5">
        <v>0</v>
      </c>
      <c r="AZ4" s="5">
        <v>0.04</v>
      </c>
      <c r="BA4" s="5">
        <v>0</v>
      </c>
      <c r="BB4" s="2">
        <v>0.05</v>
      </c>
      <c r="BC4" s="2">
        <v>0.05</v>
      </c>
      <c r="BD4" s="5">
        <v>7.4999999999999997E-2</v>
      </c>
      <c r="BE4" s="5">
        <v>5.0000000000000001E-3</v>
      </c>
      <c r="BF4" s="5">
        <v>0</v>
      </c>
      <c r="BG4" s="5">
        <v>0</v>
      </c>
      <c r="BH4" s="5">
        <v>0</v>
      </c>
      <c r="BI4" s="5">
        <f t="shared" ref="BI4" si="32">BD4/4</f>
        <v>1.8749999999999999E-2</v>
      </c>
      <c r="BJ4" s="5">
        <f t="shared" ref="BJ4" si="33">BE4/4</f>
        <v>1.25E-3</v>
      </c>
      <c r="BK4" s="5">
        <v>0</v>
      </c>
      <c r="BL4" s="5">
        <v>0</v>
      </c>
      <c r="BM4" s="5">
        <v>0</v>
      </c>
      <c r="BN4" s="5">
        <v>0.1</v>
      </c>
      <c r="BO4" s="5">
        <v>0.1</v>
      </c>
      <c r="BP4" s="5">
        <v>0</v>
      </c>
      <c r="BQ4" s="5">
        <v>0</v>
      </c>
      <c r="BR4" s="5">
        <v>0</v>
      </c>
      <c r="BS4" s="5">
        <v>0.04</v>
      </c>
      <c r="BT4" s="5">
        <v>0.2</v>
      </c>
      <c r="BU4" s="6">
        <f t="shared" ref="BU4" si="34">BS4/(BS4+BT4)</f>
        <v>0.16666666666666666</v>
      </c>
      <c r="BV4" s="6">
        <f t="shared" ref="BV4" si="35">SQRT((BS4*BT4)/((BS4+BT4)^2*(BS4+BT4+1)))</f>
        <v>0.33467472037604118</v>
      </c>
      <c r="BW4" s="5">
        <v>0.25</v>
      </c>
      <c r="BX4" s="5">
        <v>0.25</v>
      </c>
      <c r="BY4" s="5">
        <v>0.25</v>
      </c>
      <c r="BZ4" s="5">
        <v>0.25</v>
      </c>
      <c r="CA4" s="5" t="s">
        <v>59</v>
      </c>
      <c r="CB4" s="5">
        <v>600</v>
      </c>
    </row>
    <row r="5" spans="1:80" s="5" customFormat="1" x14ac:dyDescent="0.2">
      <c r="A5" s="5">
        <v>20</v>
      </c>
      <c r="B5" s="5">
        <v>22</v>
      </c>
      <c r="C5" s="5">
        <v>5</v>
      </c>
      <c r="D5" s="5">
        <v>4</v>
      </c>
      <c r="E5" s="3" t="s">
        <v>82</v>
      </c>
      <c r="F5" s="3" t="s">
        <v>86</v>
      </c>
      <c r="G5" s="3">
        <f t="shared" si="0"/>
        <v>400</v>
      </c>
      <c r="H5" s="3" t="str">
        <f t="shared" si="1"/>
        <v>NA</v>
      </c>
      <c r="I5" s="2">
        <v>1</v>
      </c>
      <c r="J5" s="5">
        <v>125</v>
      </c>
      <c r="K5" s="5">
        <v>7</v>
      </c>
      <c r="L5" s="5">
        <v>0.1</v>
      </c>
      <c r="M5" s="2">
        <f t="shared" ref="M5" si="36">L5/4</f>
        <v>2.5000000000000001E-2</v>
      </c>
      <c r="N5" s="3">
        <f t="shared" ref="N5" si="37">L5/M5</f>
        <v>4</v>
      </c>
      <c r="O5" s="5">
        <v>15</v>
      </c>
      <c r="P5" s="5">
        <v>15</v>
      </c>
      <c r="Q5" s="4">
        <f t="shared" ref="Q5" si="38">Z5/U5</f>
        <v>100</v>
      </c>
      <c r="R5" s="5">
        <v>15</v>
      </c>
      <c r="S5" s="5">
        <v>15</v>
      </c>
      <c r="T5" s="4">
        <f t="shared" ref="T5" si="39">AA5/V5</f>
        <v>100</v>
      </c>
      <c r="U5" s="3">
        <f t="shared" si="6"/>
        <v>60</v>
      </c>
      <c r="V5" s="3">
        <f t="shared" si="7"/>
        <v>60</v>
      </c>
      <c r="W5" s="3">
        <f t="shared" si="8"/>
        <v>0</v>
      </c>
      <c r="X5" s="3">
        <f t="shared" si="9"/>
        <v>0</v>
      </c>
      <c r="Y5" s="3">
        <f t="shared" si="10"/>
        <v>0</v>
      </c>
      <c r="Z5" s="4">
        <f t="shared" si="11"/>
        <v>6000</v>
      </c>
      <c r="AA5" s="4">
        <f t="shared" si="12"/>
        <v>6000</v>
      </c>
      <c r="AB5" s="4">
        <f t="shared" si="13"/>
        <v>0</v>
      </c>
      <c r="AC5" s="4">
        <f t="shared" si="14"/>
        <v>0</v>
      </c>
      <c r="AD5" s="4">
        <f t="shared" si="15"/>
        <v>0</v>
      </c>
      <c r="AE5" s="5">
        <v>50</v>
      </c>
      <c r="AF5" s="5">
        <v>0</v>
      </c>
      <c r="AG5" s="5">
        <v>1</v>
      </c>
      <c r="AH5" s="5">
        <v>50</v>
      </c>
      <c r="AI5" s="5">
        <v>0</v>
      </c>
      <c r="AJ5" s="5">
        <v>1</v>
      </c>
      <c r="AK5" s="5">
        <v>0.5</v>
      </c>
      <c r="AL5" s="5">
        <v>0.5</v>
      </c>
      <c r="AM5" s="5">
        <v>0</v>
      </c>
      <c r="AN5" s="5">
        <v>0</v>
      </c>
      <c r="AO5" s="5">
        <v>0</v>
      </c>
      <c r="AP5" s="5">
        <v>0.01</v>
      </c>
      <c r="AQ5" s="5">
        <v>0.01</v>
      </c>
      <c r="AR5" s="5">
        <v>0</v>
      </c>
      <c r="AS5" s="5">
        <v>0</v>
      </c>
      <c r="AT5" s="5">
        <v>0</v>
      </c>
      <c r="AU5" s="5">
        <v>0</v>
      </c>
      <c r="AV5" s="5">
        <v>0.2</v>
      </c>
      <c r="AW5" s="5">
        <v>0</v>
      </c>
      <c r="AX5" s="5">
        <v>0</v>
      </c>
      <c r="AY5" s="5">
        <v>0</v>
      </c>
      <c r="AZ5" s="5">
        <v>0.04</v>
      </c>
      <c r="BA5" s="5">
        <v>0</v>
      </c>
      <c r="BB5" s="2">
        <v>0.05</v>
      </c>
      <c r="BC5" s="2">
        <v>0.05</v>
      </c>
      <c r="BD5" s="5">
        <v>7.4999999999999997E-2</v>
      </c>
      <c r="BE5" s="5">
        <v>5.0000000000000001E-3</v>
      </c>
      <c r="BF5" s="5">
        <v>0</v>
      </c>
      <c r="BG5" s="5">
        <v>0</v>
      </c>
      <c r="BH5" s="5">
        <v>0</v>
      </c>
      <c r="BI5" s="5">
        <f t="shared" ref="BI5" si="40">BD5/4</f>
        <v>1.8749999999999999E-2</v>
      </c>
      <c r="BJ5" s="5">
        <f t="shared" ref="BJ5" si="41">BE5/4</f>
        <v>1.25E-3</v>
      </c>
      <c r="BK5" s="5">
        <v>0</v>
      </c>
      <c r="BL5" s="5">
        <v>0</v>
      </c>
      <c r="BM5" s="5">
        <v>0</v>
      </c>
      <c r="BN5" s="5">
        <v>0.1</v>
      </c>
      <c r="BO5" s="5">
        <v>0.1</v>
      </c>
      <c r="BP5" s="5">
        <v>0</v>
      </c>
      <c r="BQ5" s="5">
        <v>0</v>
      </c>
      <c r="BR5" s="5">
        <v>0</v>
      </c>
      <c r="BS5" s="5">
        <v>0.04</v>
      </c>
      <c r="BT5" s="5">
        <v>0.2</v>
      </c>
      <c r="BU5" s="6">
        <f t="shared" ref="BU5" si="42">BS5/(BS5+BT5)</f>
        <v>0.16666666666666666</v>
      </c>
      <c r="BV5" s="6">
        <f t="shared" ref="BV5" si="43">SQRT((BS5*BT5)/((BS5+BT5)^2*(BS5+BT5+1)))</f>
        <v>0.33467472037604118</v>
      </c>
      <c r="BW5" s="5">
        <v>0.25</v>
      </c>
      <c r="BX5" s="5">
        <v>0.25</v>
      </c>
      <c r="BY5" s="5">
        <v>0.25</v>
      </c>
      <c r="BZ5" s="5">
        <v>0.25</v>
      </c>
      <c r="CA5" s="5" t="s">
        <v>59</v>
      </c>
      <c r="CB5" s="5">
        <v>600</v>
      </c>
    </row>
    <row r="6" spans="1:80" s="5" customFormat="1" x14ac:dyDescent="0.2">
      <c r="A6" s="5">
        <v>22</v>
      </c>
      <c r="B6" s="5">
        <v>23</v>
      </c>
      <c r="C6" s="5">
        <v>5</v>
      </c>
      <c r="D6" s="5">
        <v>5</v>
      </c>
      <c r="E6" s="3" t="s">
        <v>83</v>
      </c>
      <c r="F6" s="3" t="s">
        <v>86</v>
      </c>
      <c r="G6" s="3">
        <f t="shared" si="0"/>
        <v>406</v>
      </c>
      <c r="H6" s="3" t="str">
        <f t="shared" si="1"/>
        <v>NA</v>
      </c>
      <c r="I6" s="2">
        <v>1</v>
      </c>
      <c r="J6" s="5">
        <v>125</v>
      </c>
      <c r="K6" s="5">
        <v>7</v>
      </c>
      <c r="L6" s="5">
        <v>0.1</v>
      </c>
      <c r="M6" s="2">
        <f t="shared" ref="M6" si="44">L6/4</f>
        <v>2.5000000000000001E-2</v>
      </c>
      <c r="N6" s="3">
        <f t="shared" ref="N6" si="45">L6/M6</f>
        <v>4</v>
      </c>
      <c r="O6" s="5">
        <v>15</v>
      </c>
      <c r="P6" s="5">
        <v>15</v>
      </c>
      <c r="Q6" s="4">
        <f t="shared" ref="Q6" si="46">Z6/U6</f>
        <v>99.836065573770497</v>
      </c>
      <c r="R6" s="5">
        <v>15</v>
      </c>
      <c r="S6" s="5">
        <v>15</v>
      </c>
      <c r="T6" s="4">
        <f t="shared" ref="T6" si="47">AA6/V6</f>
        <v>99.836065573770497</v>
      </c>
      <c r="U6" s="3">
        <f t="shared" si="6"/>
        <v>61</v>
      </c>
      <c r="V6" s="3">
        <f t="shared" si="7"/>
        <v>61</v>
      </c>
      <c r="W6" s="3">
        <f t="shared" si="8"/>
        <v>0</v>
      </c>
      <c r="X6" s="3">
        <f t="shared" si="9"/>
        <v>0</v>
      </c>
      <c r="Y6" s="3">
        <f t="shared" si="10"/>
        <v>0</v>
      </c>
      <c r="Z6" s="4">
        <f t="shared" si="11"/>
        <v>6090</v>
      </c>
      <c r="AA6" s="4">
        <f t="shared" si="12"/>
        <v>6090</v>
      </c>
      <c r="AB6" s="4">
        <f t="shared" si="13"/>
        <v>0</v>
      </c>
      <c r="AC6" s="4">
        <f t="shared" si="14"/>
        <v>0</v>
      </c>
      <c r="AD6" s="4">
        <f t="shared" si="15"/>
        <v>0</v>
      </c>
      <c r="AE6" s="5">
        <v>50</v>
      </c>
      <c r="AF6" s="5">
        <v>0</v>
      </c>
      <c r="AG6" s="5">
        <v>1</v>
      </c>
      <c r="AH6" s="5">
        <v>50</v>
      </c>
      <c r="AI6" s="5">
        <v>0</v>
      </c>
      <c r="AJ6" s="5">
        <v>1</v>
      </c>
      <c r="AK6" s="5">
        <v>0.5</v>
      </c>
      <c r="AL6" s="5">
        <v>0.5</v>
      </c>
      <c r="AM6" s="5">
        <v>0</v>
      </c>
      <c r="AN6" s="5">
        <v>0</v>
      </c>
      <c r="AO6" s="5">
        <v>0</v>
      </c>
      <c r="AP6" s="5">
        <v>0.01</v>
      </c>
      <c r="AQ6" s="5">
        <v>0.01</v>
      </c>
      <c r="AR6" s="5">
        <v>0</v>
      </c>
      <c r="AS6" s="5">
        <v>0</v>
      </c>
      <c r="AT6" s="5">
        <v>0</v>
      </c>
      <c r="AU6" s="5">
        <v>0</v>
      </c>
      <c r="AV6" s="5">
        <v>0.2</v>
      </c>
      <c r="AW6" s="5">
        <v>0</v>
      </c>
      <c r="AX6" s="5">
        <v>0</v>
      </c>
      <c r="AY6" s="5">
        <v>0</v>
      </c>
      <c r="AZ6" s="5">
        <v>0.04</v>
      </c>
      <c r="BA6" s="5">
        <v>0</v>
      </c>
      <c r="BB6" s="2">
        <v>0.05</v>
      </c>
      <c r="BC6" s="2">
        <v>0.05</v>
      </c>
      <c r="BD6" s="5">
        <v>7.4999999999999997E-2</v>
      </c>
      <c r="BE6" s="5">
        <v>5.0000000000000001E-3</v>
      </c>
      <c r="BF6" s="5">
        <v>0</v>
      </c>
      <c r="BG6" s="5">
        <v>0</v>
      </c>
      <c r="BH6" s="5">
        <v>0</v>
      </c>
      <c r="BI6" s="5">
        <f t="shared" ref="BI6" si="48">BD6/4</f>
        <v>1.8749999999999999E-2</v>
      </c>
      <c r="BJ6" s="5">
        <f t="shared" ref="BJ6" si="49">BE6/4</f>
        <v>1.25E-3</v>
      </c>
      <c r="BK6" s="5">
        <v>0</v>
      </c>
      <c r="BL6" s="5">
        <v>0</v>
      </c>
      <c r="BM6" s="5">
        <v>0</v>
      </c>
      <c r="BN6" s="5">
        <v>0.1</v>
      </c>
      <c r="BO6" s="5">
        <v>0.1</v>
      </c>
      <c r="BP6" s="5">
        <v>0</v>
      </c>
      <c r="BQ6" s="5">
        <v>0</v>
      </c>
      <c r="BR6" s="5">
        <v>0</v>
      </c>
      <c r="BS6" s="5">
        <v>0.04</v>
      </c>
      <c r="BT6" s="5">
        <v>0.2</v>
      </c>
      <c r="BU6" s="6">
        <f t="shared" ref="BU6" si="50">BS6/(BS6+BT6)</f>
        <v>0.16666666666666666</v>
      </c>
      <c r="BV6" s="6">
        <f t="shared" ref="BV6" si="51">SQRT((BS6*BT6)/((BS6+BT6)^2*(BS6+BT6+1)))</f>
        <v>0.33467472037604118</v>
      </c>
      <c r="BW6" s="5">
        <v>0.25</v>
      </c>
      <c r="BX6" s="5">
        <v>0.25</v>
      </c>
      <c r="BY6" s="5">
        <v>0.25</v>
      </c>
      <c r="BZ6" s="5">
        <v>0.25</v>
      </c>
      <c r="CA6" s="5" t="s">
        <v>59</v>
      </c>
      <c r="CB6" s="5">
        <v>600</v>
      </c>
    </row>
    <row r="7" spans="1:80" s="5" customFormat="1" x14ac:dyDescent="0.2">
      <c r="A7" s="5">
        <v>40</v>
      </c>
      <c r="B7" s="5">
        <v>40</v>
      </c>
      <c r="C7" s="5">
        <v>12</v>
      </c>
      <c r="D7" s="5">
        <v>12</v>
      </c>
      <c r="E7" s="3" t="s">
        <v>84</v>
      </c>
      <c r="F7" s="3" t="s">
        <v>87</v>
      </c>
      <c r="G7" s="3">
        <f t="shared" ref="G7:G11" si="52">IF(E7="rectangle",A7*B7,IF(E7="hook",A7*B7-(C7*D7),IF(E7="eight",A7*B7-2*(C7*D7),IF(E7="tee",A7*B7-2*(C7*D7),IF(E7="cross",A7*B7-4*(C7*D7),"ERROR")))))</f>
        <v>1600</v>
      </c>
      <c r="H7" s="3">
        <f t="shared" ref="H7:H11" si="53">IF(E7="rectangle",A7/B7,"NA")</f>
        <v>1</v>
      </c>
      <c r="I7" s="2">
        <v>1</v>
      </c>
      <c r="J7" s="5">
        <v>125</v>
      </c>
      <c r="K7" s="5">
        <v>7</v>
      </c>
      <c r="L7" s="5">
        <v>0.1</v>
      </c>
      <c r="M7" s="2">
        <f t="shared" ref="M7:M10" si="54">L7/4</f>
        <v>2.5000000000000001E-2</v>
      </c>
      <c r="N7" s="3">
        <f t="shared" ref="N7:N10" si="55">L7/M7</f>
        <v>4</v>
      </c>
      <c r="O7" s="5">
        <v>15</v>
      </c>
      <c r="P7" s="5">
        <v>15</v>
      </c>
      <c r="Q7" s="4">
        <f t="shared" ref="Q7:Q10" si="56">Z7/U7</f>
        <v>100</v>
      </c>
      <c r="R7" s="5">
        <v>15</v>
      </c>
      <c r="S7" s="5">
        <v>15</v>
      </c>
      <c r="T7" s="4">
        <f t="shared" ref="T7:T10" si="57">AA7/V7</f>
        <v>100</v>
      </c>
      <c r="U7" s="3">
        <f t="shared" ref="U7:U11" si="58">ROUND((P7/100)*G7,0)</f>
        <v>240</v>
      </c>
      <c r="V7" s="3">
        <f t="shared" ref="V7:V11" si="59">ROUND(((S7/100)*G7)/I7,0)</f>
        <v>240</v>
      </c>
      <c r="W7" s="3">
        <f t="shared" ref="W7:W11" si="60">ROUND(IF(I7&gt;=2,((S7/100)*G7)/I7,0),0)</f>
        <v>0</v>
      </c>
      <c r="X7" s="3">
        <f t="shared" ref="X7:X11" si="61">ROUND(IF(I7&gt;=3,((S7/100)*G7)/I7,0),0)</f>
        <v>0</v>
      </c>
      <c r="Y7" s="3">
        <f t="shared" ref="Y7:Y11" si="62">ROUND(IF(I7&gt;=4,((S7/100)*G7)/I7,0),0)</f>
        <v>0</v>
      </c>
      <c r="Z7" s="4">
        <f t="shared" ref="Z7:Z11" si="63">G7*O7</f>
        <v>24000</v>
      </c>
      <c r="AA7" s="4">
        <f t="shared" ref="AA7:AA11" si="64">(G7*R7)/I7</f>
        <v>24000</v>
      </c>
      <c r="AB7" s="4">
        <f t="shared" ref="AB7:AB11" si="65">IF(I7&gt;=2,(G7*R7)/I7,0)</f>
        <v>0</v>
      </c>
      <c r="AC7" s="4">
        <f t="shared" ref="AC7:AC11" si="66">IF(I7&gt;=3,(G7*R7)/I7,0)</f>
        <v>0</v>
      </c>
      <c r="AD7" s="4">
        <f t="shared" ref="AD7:AD11" si="67">IF(I7&gt;=4,(G7*R7)/I7,0)</f>
        <v>0</v>
      </c>
      <c r="AE7" s="5">
        <v>50</v>
      </c>
      <c r="AF7" s="5">
        <v>0</v>
      </c>
      <c r="AG7" s="5">
        <v>1</v>
      </c>
      <c r="AH7" s="5">
        <v>50</v>
      </c>
      <c r="AI7" s="5">
        <v>0</v>
      </c>
      <c r="AJ7" s="5">
        <v>1</v>
      </c>
      <c r="AK7" s="5">
        <v>0.5</v>
      </c>
      <c r="AL7" s="5">
        <v>0.5</v>
      </c>
      <c r="AM7" s="5">
        <v>0</v>
      </c>
      <c r="AN7" s="5">
        <v>0</v>
      </c>
      <c r="AO7" s="5">
        <v>0</v>
      </c>
      <c r="AP7" s="5">
        <v>0.01</v>
      </c>
      <c r="AQ7" s="5">
        <v>0.01</v>
      </c>
      <c r="AR7" s="5">
        <v>0</v>
      </c>
      <c r="AS7" s="5">
        <v>0</v>
      </c>
      <c r="AT7" s="5">
        <v>0</v>
      </c>
      <c r="AU7" s="5">
        <v>0</v>
      </c>
      <c r="AV7" s="5">
        <v>0.2</v>
      </c>
      <c r="AW7" s="5">
        <v>0</v>
      </c>
      <c r="AX7" s="5">
        <v>0</v>
      </c>
      <c r="AY7" s="5">
        <v>0</v>
      </c>
      <c r="AZ7" s="5">
        <v>0.04</v>
      </c>
      <c r="BA7" s="5">
        <v>0</v>
      </c>
      <c r="BB7" s="2">
        <v>0.05</v>
      </c>
      <c r="BC7" s="2">
        <v>0.05</v>
      </c>
      <c r="BD7" s="5">
        <v>7.4999999999999997E-2</v>
      </c>
      <c r="BE7" s="5">
        <v>5.0000000000000001E-3</v>
      </c>
      <c r="BF7" s="5">
        <v>0</v>
      </c>
      <c r="BG7" s="5">
        <v>0</v>
      </c>
      <c r="BH7" s="5">
        <v>0</v>
      </c>
      <c r="BI7" s="5">
        <f t="shared" ref="BI7:BI10" si="68">BD7/4</f>
        <v>1.8749999999999999E-2</v>
      </c>
      <c r="BJ7" s="5">
        <f t="shared" ref="BJ7:BJ10" si="69">BE7/4</f>
        <v>1.25E-3</v>
      </c>
      <c r="BK7" s="5">
        <v>0</v>
      </c>
      <c r="BL7" s="5">
        <v>0</v>
      </c>
      <c r="BM7" s="5">
        <v>0</v>
      </c>
      <c r="BN7" s="5">
        <v>0.1</v>
      </c>
      <c r="BO7" s="5">
        <v>0.1</v>
      </c>
      <c r="BP7" s="5">
        <v>0</v>
      </c>
      <c r="BQ7" s="5">
        <v>0</v>
      </c>
      <c r="BR7" s="5">
        <v>0</v>
      </c>
      <c r="BS7" s="5">
        <v>0.04</v>
      </c>
      <c r="BT7" s="5">
        <v>4</v>
      </c>
      <c r="BU7" s="6">
        <f t="shared" ref="BU7:BU10" si="70">BS7/(BS7+BT7)</f>
        <v>9.9009900990099011E-3</v>
      </c>
      <c r="BV7" s="6">
        <f t="shared" ref="BV7:BV10" si="71">SQRT((BS7*BT7)/((BS7+BT7)^2*(BS7+BT7+1)))</f>
        <v>4.410251516706673E-2</v>
      </c>
      <c r="BW7" s="5">
        <v>0.25</v>
      </c>
      <c r="BX7" s="5">
        <v>0.25</v>
      </c>
      <c r="BY7" s="5">
        <v>0.25</v>
      </c>
      <c r="BZ7" s="5">
        <v>0.25</v>
      </c>
      <c r="CA7" s="5" t="s">
        <v>59</v>
      </c>
      <c r="CB7" s="5">
        <v>600</v>
      </c>
    </row>
    <row r="8" spans="1:80" s="5" customFormat="1" x14ac:dyDescent="0.2">
      <c r="A8" s="5">
        <v>41</v>
      </c>
      <c r="B8" s="5">
        <v>43</v>
      </c>
      <c r="C8" s="5">
        <v>12</v>
      </c>
      <c r="D8" s="5">
        <v>13</v>
      </c>
      <c r="E8" s="3" t="s">
        <v>80</v>
      </c>
      <c r="F8" s="3" t="s">
        <v>87</v>
      </c>
      <c r="G8" s="3">
        <f t="shared" si="52"/>
        <v>1607</v>
      </c>
      <c r="H8" s="3" t="str">
        <f t="shared" si="53"/>
        <v>NA</v>
      </c>
      <c r="I8" s="2">
        <v>1</v>
      </c>
      <c r="J8" s="5">
        <v>125</v>
      </c>
      <c r="K8" s="5">
        <v>7</v>
      </c>
      <c r="L8" s="5">
        <v>0.1</v>
      </c>
      <c r="M8" s="2">
        <f t="shared" si="54"/>
        <v>2.5000000000000001E-2</v>
      </c>
      <c r="N8" s="3">
        <f t="shared" si="55"/>
        <v>4</v>
      </c>
      <c r="O8" s="5">
        <v>15</v>
      </c>
      <c r="P8" s="5">
        <v>15</v>
      </c>
      <c r="Q8" s="4">
        <f t="shared" si="56"/>
        <v>100.02074688796681</v>
      </c>
      <c r="R8" s="5">
        <v>15</v>
      </c>
      <c r="S8" s="5">
        <v>15</v>
      </c>
      <c r="T8" s="4">
        <f t="shared" si="57"/>
        <v>100.02074688796681</v>
      </c>
      <c r="U8" s="3">
        <f t="shared" si="58"/>
        <v>241</v>
      </c>
      <c r="V8" s="3">
        <f t="shared" si="59"/>
        <v>241</v>
      </c>
      <c r="W8" s="3">
        <f t="shared" si="60"/>
        <v>0</v>
      </c>
      <c r="X8" s="3">
        <f t="shared" si="61"/>
        <v>0</v>
      </c>
      <c r="Y8" s="3">
        <f t="shared" si="62"/>
        <v>0</v>
      </c>
      <c r="Z8" s="4">
        <f t="shared" si="63"/>
        <v>24105</v>
      </c>
      <c r="AA8" s="4">
        <f t="shared" si="64"/>
        <v>24105</v>
      </c>
      <c r="AB8" s="4">
        <f t="shared" si="65"/>
        <v>0</v>
      </c>
      <c r="AC8" s="4">
        <f t="shared" si="66"/>
        <v>0</v>
      </c>
      <c r="AD8" s="4">
        <f t="shared" si="67"/>
        <v>0</v>
      </c>
      <c r="AE8" s="5">
        <v>50</v>
      </c>
      <c r="AF8" s="5">
        <v>0</v>
      </c>
      <c r="AG8" s="5">
        <v>1</v>
      </c>
      <c r="AH8" s="5">
        <v>50</v>
      </c>
      <c r="AI8" s="5">
        <v>0</v>
      </c>
      <c r="AJ8" s="5">
        <v>1</v>
      </c>
      <c r="AK8" s="5">
        <v>0.5</v>
      </c>
      <c r="AL8" s="5">
        <v>0.5</v>
      </c>
      <c r="AM8" s="5">
        <v>0</v>
      </c>
      <c r="AN8" s="5">
        <v>0</v>
      </c>
      <c r="AO8" s="5">
        <v>0</v>
      </c>
      <c r="AP8" s="5">
        <v>0.01</v>
      </c>
      <c r="AQ8" s="5">
        <v>0.01</v>
      </c>
      <c r="AR8" s="5">
        <v>0</v>
      </c>
      <c r="AS8" s="5">
        <v>0</v>
      </c>
      <c r="AT8" s="5">
        <v>0</v>
      </c>
      <c r="AU8" s="5">
        <v>0</v>
      </c>
      <c r="AV8" s="5">
        <v>0.2</v>
      </c>
      <c r="AW8" s="5">
        <v>0</v>
      </c>
      <c r="AX8" s="5">
        <v>0</v>
      </c>
      <c r="AY8" s="5">
        <v>0</v>
      </c>
      <c r="AZ8" s="5">
        <v>0.04</v>
      </c>
      <c r="BA8" s="5">
        <v>0</v>
      </c>
      <c r="BB8" s="2">
        <v>0.05</v>
      </c>
      <c r="BC8" s="2">
        <v>0.05</v>
      </c>
      <c r="BD8" s="5">
        <v>7.4999999999999997E-2</v>
      </c>
      <c r="BE8" s="5">
        <v>5.0000000000000001E-3</v>
      </c>
      <c r="BF8" s="5">
        <v>0</v>
      </c>
      <c r="BG8" s="5">
        <v>0</v>
      </c>
      <c r="BH8" s="5">
        <v>0</v>
      </c>
      <c r="BI8" s="5">
        <f t="shared" si="68"/>
        <v>1.8749999999999999E-2</v>
      </c>
      <c r="BJ8" s="5">
        <f t="shared" si="69"/>
        <v>1.25E-3</v>
      </c>
      <c r="BK8" s="5">
        <v>0</v>
      </c>
      <c r="BL8" s="5">
        <v>0</v>
      </c>
      <c r="BM8" s="5">
        <v>0</v>
      </c>
      <c r="BN8" s="5">
        <v>0.1</v>
      </c>
      <c r="BO8" s="5">
        <v>0.1</v>
      </c>
      <c r="BP8" s="5">
        <v>0</v>
      </c>
      <c r="BQ8" s="5">
        <v>0</v>
      </c>
      <c r="BR8" s="5">
        <v>0</v>
      </c>
      <c r="BS8" s="5">
        <v>0.04</v>
      </c>
      <c r="BT8" s="5">
        <v>0.2</v>
      </c>
      <c r="BU8" s="6">
        <f t="shared" si="70"/>
        <v>0.16666666666666666</v>
      </c>
      <c r="BV8" s="6">
        <f t="shared" si="71"/>
        <v>0.33467472037604118</v>
      </c>
      <c r="BW8" s="5">
        <v>0.25</v>
      </c>
      <c r="BX8" s="5">
        <v>0.25</v>
      </c>
      <c r="BY8" s="5">
        <v>0.25</v>
      </c>
      <c r="BZ8" s="5">
        <v>0.25</v>
      </c>
      <c r="CA8" s="5" t="s">
        <v>59</v>
      </c>
      <c r="CB8" s="5">
        <v>600</v>
      </c>
    </row>
    <row r="9" spans="1:80" s="5" customFormat="1" x14ac:dyDescent="0.2">
      <c r="A9" s="5">
        <v>44</v>
      </c>
      <c r="B9" s="5">
        <v>44</v>
      </c>
      <c r="C9" s="5">
        <v>13</v>
      </c>
      <c r="D9" s="5">
        <v>13</v>
      </c>
      <c r="E9" s="3" t="s">
        <v>81</v>
      </c>
      <c r="F9" s="3" t="s">
        <v>87</v>
      </c>
      <c r="G9" s="3">
        <f t="shared" si="52"/>
        <v>1598</v>
      </c>
      <c r="H9" s="3" t="str">
        <f t="shared" si="53"/>
        <v>NA</v>
      </c>
      <c r="I9" s="2">
        <v>1</v>
      </c>
      <c r="J9" s="5">
        <v>125</v>
      </c>
      <c r="K9" s="5">
        <v>7</v>
      </c>
      <c r="L9" s="5">
        <v>0.1</v>
      </c>
      <c r="M9" s="2">
        <f t="shared" si="54"/>
        <v>2.5000000000000001E-2</v>
      </c>
      <c r="N9" s="3">
        <f t="shared" si="55"/>
        <v>4</v>
      </c>
      <c r="O9" s="5">
        <v>15</v>
      </c>
      <c r="P9" s="5">
        <v>15</v>
      </c>
      <c r="Q9" s="4">
        <f t="shared" si="56"/>
        <v>99.875</v>
      </c>
      <c r="R9" s="5">
        <v>15</v>
      </c>
      <c r="S9" s="5">
        <v>15</v>
      </c>
      <c r="T9" s="4">
        <f t="shared" si="57"/>
        <v>99.875</v>
      </c>
      <c r="U9" s="3">
        <f t="shared" si="58"/>
        <v>240</v>
      </c>
      <c r="V9" s="3">
        <f t="shared" si="59"/>
        <v>240</v>
      </c>
      <c r="W9" s="3">
        <f t="shared" si="60"/>
        <v>0</v>
      </c>
      <c r="X9" s="3">
        <f t="shared" si="61"/>
        <v>0</v>
      </c>
      <c r="Y9" s="3">
        <f t="shared" si="62"/>
        <v>0</v>
      </c>
      <c r="Z9" s="4">
        <f t="shared" si="63"/>
        <v>23970</v>
      </c>
      <c r="AA9" s="4">
        <f t="shared" si="64"/>
        <v>23970</v>
      </c>
      <c r="AB9" s="4">
        <f t="shared" si="65"/>
        <v>0</v>
      </c>
      <c r="AC9" s="4">
        <f t="shared" si="66"/>
        <v>0</v>
      </c>
      <c r="AD9" s="4">
        <f t="shared" si="67"/>
        <v>0</v>
      </c>
      <c r="AE9" s="5">
        <v>50</v>
      </c>
      <c r="AF9" s="5">
        <v>0</v>
      </c>
      <c r="AG9" s="5">
        <v>1</v>
      </c>
      <c r="AH9" s="5">
        <v>50</v>
      </c>
      <c r="AI9" s="5">
        <v>0</v>
      </c>
      <c r="AJ9" s="5">
        <v>1</v>
      </c>
      <c r="AK9" s="5">
        <v>0.5</v>
      </c>
      <c r="AL9" s="5">
        <v>0.5</v>
      </c>
      <c r="AM9" s="5">
        <v>0</v>
      </c>
      <c r="AN9" s="5">
        <v>0</v>
      </c>
      <c r="AO9" s="5">
        <v>0</v>
      </c>
      <c r="AP9" s="5">
        <v>0.01</v>
      </c>
      <c r="AQ9" s="5">
        <v>0.01</v>
      </c>
      <c r="AR9" s="5">
        <v>0</v>
      </c>
      <c r="AS9" s="5">
        <v>0</v>
      </c>
      <c r="AT9" s="5">
        <v>0</v>
      </c>
      <c r="AU9" s="5">
        <v>0</v>
      </c>
      <c r="AV9" s="5">
        <v>0.2</v>
      </c>
      <c r="AW9" s="5">
        <v>0</v>
      </c>
      <c r="AX9" s="5">
        <v>0</v>
      </c>
      <c r="AY9" s="5">
        <v>0</v>
      </c>
      <c r="AZ9" s="5">
        <v>0.04</v>
      </c>
      <c r="BA9" s="5">
        <v>0</v>
      </c>
      <c r="BB9" s="2">
        <v>0.05</v>
      </c>
      <c r="BC9" s="2">
        <v>0.05</v>
      </c>
      <c r="BD9" s="5">
        <v>7.4999999999999997E-2</v>
      </c>
      <c r="BE9" s="5">
        <v>5.0000000000000001E-3</v>
      </c>
      <c r="BF9" s="5">
        <v>0</v>
      </c>
      <c r="BG9" s="5">
        <v>0</v>
      </c>
      <c r="BH9" s="5">
        <v>0</v>
      </c>
      <c r="BI9" s="5">
        <f t="shared" si="68"/>
        <v>1.8749999999999999E-2</v>
      </c>
      <c r="BJ9" s="5">
        <f t="shared" si="69"/>
        <v>1.25E-3</v>
      </c>
      <c r="BK9" s="5">
        <v>0</v>
      </c>
      <c r="BL9" s="5">
        <v>0</v>
      </c>
      <c r="BM9" s="5">
        <v>0</v>
      </c>
      <c r="BN9" s="5">
        <v>0.1</v>
      </c>
      <c r="BO9" s="5">
        <v>0.1</v>
      </c>
      <c r="BP9" s="5">
        <v>0</v>
      </c>
      <c r="BQ9" s="5">
        <v>0</v>
      </c>
      <c r="BR9" s="5">
        <v>0</v>
      </c>
      <c r="BS9" s="5">
        <v>0.04</v>
      </c>
      <c r="BT9" s="5">
        <v>0.2</v>
      </c>
      <c r="BU9" s="6">
        <f t="shared" si="70"/>
        <v>0.16666666666666666</v>
      </c>
      <c r="BV9" s="6">
        <f t="shared" si="71"/>
        <v>0.33467472037604118</v>
      </c>
      <c r="BW9" s="5">
        <v>0.25</v>
      </c>
      <c r="BX9" s="5">
        <v>0.25</v>
      </c>
      <c r="BY9" s="5">
        <v>0.25</v>
      </c>
      <c r="BZ9" s="5">
        <v>0.25</v>
      </c>
      <c r="CA9" s="5" t="s">
        <v>59</v>
      </c>
      <c r="CB9" s="5">
        <v>600</v>
      </c>
    </row>
    <row r="10" spans="1:80" s="5" customFormat="1" x14ac:dyDescent="0.2">
      <c r="A10" s="5">
        <v>44</v>
      </c>
      <c r="B10" s="5">
        <v>44</v>
      </c>
      <c r="C10" s="5">
        <v>12</v>
      </c>
      <c r="D10" s="5">
        <v>14</v>
      </c>
      <c r="E10" s="3" t="s">
        <v>82</v>
      </c>
      <c r="F10" s="3" t="s">
        <v>87</v>
      </c>
      <c r="G10" s="3">
        <f t="shared" si="52"/>
        <v>1600</v>
      </c>
      <c r="H10" s="3" t="str">
        <f t="shared" si="53"/>
        <v>NA</v>
      </c>
      <c r="I10" s="2">
        <v>1</v>
      </c>
      <c r="J10" s="5">
        <v>125</v>
      </c>
      <c r="K10" s="5">
        <v>7</v>
      </c>
      <c r="L10" s="5">
        <v>0.1</v>
      </c>
      <c r="M10" s="2">
        <f t="shared" si="54"/>
        <v>2.5000000000000001E-2</v>
      </c>
      <c r="N10" s="3">
        <f t="shared" si="55"/>
        <v>4</v>
      </c>
      <c r="O10" s="5">
        <v>15</v>
      </c>
      <c r="P10" s="5">
        <v>15</v>
      </c>
      <c r="Q10" s="4">
        <f t="shared" si="56"/>
        <v>100</v>
      </c>
      <c r="R10" s="5">
        <v>15</v>
      </c>
      <c r="S10" s="5">
        <v>15</v>
      </c>
      <c r="T10" s="4">
        <f t="shared" si="57"/>
        <v>100</v>
      </c>
      <c r="U10" s="3">
        <f t="shared" si="58"/>
        <v>240</v>
      </c>
      <c r="V10" s="3">
        <f t="shared" si="59"/>
        <v>240</v>
      </c>
      <c r="W10" s="3">
        <f t="shared" si="60"/>
        <v>0</v>
      </c>
      <c r="X10" s="3">
        <f t="shared" si="61"/>
        <v>0</v>
      </c>
      <c r="Y10" s="3">
        <f t="shared" si="62"/>
        <v>0</v>
      </c>
      <c r="Z10" s="4">
        <f t="shared" si="63"/>
        <v>24000</v>
      </c>
      <c r="AA10" s="4">
        <f t="shared" si="64"/>
        <v>24000</v>
      </c>
      <c r="AB10" s="4">
        <f t="shared" si="65"/>
        <v>0</v>
      </c>
      <c r="AC10" s="4">
        <f t="shared" si="66"/>
        <v>0</v>
      </c>
      <c r="AD10" s="4">
        <f t="shared" si="67"/>
        <v>0</v>
      </c>
      <c r="AE10" s="5">
        <v>50</v>
      </c>
      <c r="AF10" s="5">
        <v>0</v>
      </c>
      <c r="AG10" s="5">
        <v>1</v>
      </c>
      <c r="AH10" s="5">
        <v>50</v>
      </c>
      <c r="AI10" s="5">
        <v>0</v>
      </c>
      <c r="AJ10" s="5">
        <v>1</v>
      </c>
      <c r="AK10" s="5">
        <v>0.5</v>
      </c>
      <c r="AL10" s="5">
        <v>0.5</v>
      </c>
      <c r="AM10" s="5">
        <v>0</v>
      </c>
      <c r="AN10" s="5">
        <v>0</v>
      </c>
      <c r="AO10" s="5">
        <v>0</v>
      </c>
      <c r="AP10" s="5">
        <v>0.01</v>
      </c>
      <c r="AQ10" s="5">
        <v>0.01</v>
      </c>
      <c r="AR10" s="5">
        <v>0</v>
      </c>
      <c r="AS10" s="5">
        <v>0</v>
      </c>
      <c r="AT10" s="5">
        <v>0</v>
      </c>
      <c r="AU10" s="5">
        <v>0</v>
      </c>
      <c r="AV10" s="5">
        <v>0.2</v>
      </c>
      <c r="AW10" s="5">
        <v>0</v>
      </c>
      <c r="AX10" s="5">
        <v>0</v>
      </c>
      <c r="AY10" s="5">
        <v>0</v>
      </c>
      <c r="AZ10" s="5">
        <v>0.04</v>
      </c>
      <c r="BA10" s="5">
        <v>0</v>
      </c>
      <c r="BB10" s="2">
        <v>0.05</v>
      </c>
      <c r="BC10" s="2">
        <v>0.05</v>
      </c>
      <c r="BD10" s="5">
        <v>7.4999999999999997E-2</v>
      </c>
      <c r="BE10" s="5">
        <v>5.0000000000000001E-3</v>
      </c>
      <c r="BF10" s="5">
        <v>0</v>
      </c>
      <c r="BG10" s="5">
        <v>0</v>
      </c>
      <c r="BH10" s="5">
        <v>0</v>
      </c>
      <c r="BI10" s="5">
        <f t="shared" si="68"/>
        <v>1.8749999999999999E-2</v>
      </c>
      <c r="BJ10" s="5">
        <f t="shared" si="69"/>
        <v>1.25E-3</v>
      </c>
      <c r="BK10" s="5">
        <v>0</v>
      </c>
      <c r="BL10" s="5">
        <v>0</v>
      </c>
      <c r="BM10" s="5">
        <v>0</v>
      </c>
      <c r="BN10" s="5">
        <v>0.1</v>
      </c>
      <c r="BO10" s="5">
        <v>0.1</v>
      </c>
      <c r="BP10" s="5">
        <v>0</v>
      </c>
      <c r="BQ10" s="5">
        <v>0</v>
      </c>
      <c r="BR10" s="5">
        <v>0</v>
      </c>
      <c r="BS10" s="5">
        <v>0.04</v>
      </c>
      <c r="BT10" s="5">
        <v>0.2</v>
      </c>
      <c r="BU10" s="6">
        <f t="shared" si="70"/>
        <v>0.16666666666666666</v>
      </c>
      <c r="BV10" s="6">
        <f t="shared" si="71"/>
        <v>0.33467472037604118</v>
      </c>
      <c r="BW10" s="5">
        <v>0.25</v>
      </c>
      <c r="BX10" s="5">
        <v>0.25</v>
      </c>
      <c r="BY10" s="5">
        <v>0.25</v>
      </c>
      <c r="BZ10" s="5">
        <v>0.25</v>
      </c>
      <c r="CA10" s="5" t="s">
        <v>59</v>
      </c>
      <c r="CB10" s="5">
        <v>600</v>
      </c>
    </row>
    <row r="11" spans="1:80" s="5" customFormat="1" x14ac:dyDescent="0.2">
      <c r="A11" s="5">
        <v>46</v>
      </c>
      <c r="B11" s="5">
        <v>47</v>
      </c>
      <c r="C11" s="5">
        <v>12</v>
      </c>
      <c r="D11" s="5">
        <v>12</v>
      </c>
      <c r="E11" s="3" t="s">
        <v>83</v>
      </c>
      <c r="F11" s="3" t="s">
        <v>87</v>
      </c>
      <c r="G11" s="3">
        <f t="shared" si="52"/>
        <v>1586</v>
      </c>
      <c r="H11" s="3" t="str">
        <f t="shared" si="53"/>
        <v>NA</v>
      </c>
      <c r="I11" s="2">
        <v>1</v>
      </c>
      <c r="J11" s="5">
        <v>125</v>
      </c>
      <c r="K11" s="5">
        <v>7</v>
      </c>
      <c r="L11" s="5">
        <v>0.1</v>
      </c>
      <c r="M11" s="2">
        <f t="shared" ref="M11" si="72">L11/4</f>
        <v>2.5000000000000001E-2</v>
      </c>
      <c r="N11" s="3">
        <f t="shared" ref="N11" si="73">L11/M11</f>
        <v>4</v>
      </c>
      <c r="O11" s="5">
        <v>15</v>
      </c>
      <c r="P11" s="5">
        <v>15</v>
      </c>
      <c r="Q11" s="4">
        <f t="shared" ref="Q11" si="74">Z11/U11</f>
        <v>99.957983193277315</v>
      </c>
      <c r="R11" s="5">
        <v>15</v>
      </c>
      <c r="S11" s="5">
        <v>15</v>
      </c>
      <c r="T11" s="4">
        <f t="shared" ref="T11" si="75">AA11/V11</f>
        <v>99.957983193277315</v>
      </c>
      <c r="U11" s="3">
        <f t="shared" si="58"/>
        <v>238</v>
      </c>
      <c r="V11" s="3">
        <f t="shared" si="59"/>
        <v>238</v>
      </c>
      <c r="W11" s="3">
        <f t="shared" si="60"/>
        <v>0</v>
      </c>
      <c r="X11" s="3">
        <f t="shared" si="61"/>
        <v>0</v>
      </c>
      <c r="Y11" s="3">
        <f t="shared" si="62"/>
        <v>0</v>
      </c>
      <c r="Z11" s="4">
        <f t="shared" si="63"/>
        <v>23790</v>
      </c>
      <c r="AA11" s="4">
        <f t="shared" si="64"/>
        <v>23790</v>
      </c>
      <c r="AB11" s="4">
        <f t="shared" si="65"/>
        <v>0</v>
      </c>
      <c r="AC11" s="4">
        <f t="shared" si="66"/>
        <v>0</v>
      </c>
      <c r="AD11" s="4">
        <f t="shared" si="67"/>
        <v>0</v>
      </c>
      <c r="AE11" s="5">
        <v>50</v>
      </c>
      <c r="AF11" s="5">
        <v>0</v>
      </c>
      <c r="AG11" s="5">
        <v>1</v>
      </c>
      <c r="AH11" s="5">
        <v>50</v>
      </c>
      <c r="AI11" s="5">
        <v>0</v>
      </c>
      <c r="AJ11" s="5">
        <v>1</v>
      </c>
      <c r="AK11" s="5">
        <v>0.5</v>
      </c>
      <c r="AL11" s="5">
        <v>0.5</v>
      </c>
      <c r="AM11" s="5">
        <v>0</v>
      </c>
      <c r="AN11" s="5">
        <v>0</v>
      </c>
      <c r="AO11" s="5">
        <v>0</v>
      </c>
      <c r="AP11" s="5">
        <v>0.01</v>
      </c>
      <c r="AQ11" s="5">
        <v>0.01</v>
      </c>
      <c r="AR11" s="5">
        <v>0</v>
      </c>
      <c r="AS11" s="5">
        <v>0</v>
      </c>
      <c r="AT11" s="5">
        <v>0</v>
      </c>
      <c r="AU11" s="5">
        <v>0</v>
      </c>
      <c r="AV11" s="5">
        <v>0.2</v>
      </c>
      <c r="AW11" s="5">
        <v>0</v>
      </c>
      <c r="AX11" s="5">
        <v>0</v>
      </c>
      <c r="AY11" s="5">
        <v>0</v>
      </c>
      <c r="AZ11" s="5">
        <v>0.04</v>
      </c>
      <c r="BA11" s="5">
        <v>0</v>
      </c>
      <c r="BB11" s="2">
        <v>0.05</v>
      </c>
      <c r="BC11" s="2">
        <v>0.05</v>
      </c>
      <c r="BD11" s="5">
        <v>7.4999999999999997E-2</v>
      </c>
      <c r="BE11" s="5">
        <v>5.0000000000000001E-3</v>
      </c>
      <c r="BF11" s="5">
        <v>0</v>
      </c>
      <c r="BG11" s="5">
        <v>0</v>
      </c>
      <c r="BH11" s="5">
        <v>0</v>
      </c>
      <c r="BI11" s="5">
        <f t="shared" ref="BI11" si="76">BD11/4</f>
        <v>1.8749999999999999E-2</v>
      </c>
      <c r="BJ11" s="5">
        <f t="shared" ref="BJ11" si="77">BE11/4</f>
        <v>1.25E-3</v>
      </c>
      <c r="BK11" s="5">
        <v>0</v>
      </c>
      <c r="BL11" s="5">
        <v>0</v>
      </c>
      <c r="BM11" s="5">
        <v>0</v>
      </c>
      <c r="BN11" s="5">
        <v>0.1</v>
      </c>
      <c r="BO11" s="5">
        <v>0.1</v>
      </c>
      <c r="BP11" s="5">
        <v>0</v>
      </c>
      <c r="BQ11" s="5">
        <v>0</v>
      </c>
      <c r="BR11" s="5">
        <v>0</v>
      </c>
      <c r="BS11" s="5">
        <v>0.04</v>
      </c>
      <c r="BT11" s="5">
        <v>0.2</v>
      </c>
      <c r="BU11" s="6">
        <f t="shared" ref="BU11" si="78">BS11/(BS11+BT11)</f>
        <v>0.16666666666666666</v>
      </c>
      <c r="BV11" s="6">
        <f t="shared" ref="BV11" si="79">SQRT((BS11*BT11)/((BS11+BT11)^2*(BS11+BT11+1)))</f>
        <v>0.33467472037604118</v>
      </c>
      <c r="BW11" s="5">
        <v>0.25</v>
      </c>
      <c r="BX11" s="5">
        <v>0.25</v>
      </c>
      <c r="BY11" s="5">
        <v>0.25</v>
      </c>
      <c r="BZ11" s="5">
        <v>0.25</v>
      </c>
      <c r="CA11" s="5" t="s">
        <v>59</v>
      </c>
      <c r="CB11" s="5">
        <v>600</v>
      </c>
    </row>
  </sheetData>
  <sortState ref="A2:CD577">
    <sortCondition ref="O2:O577"/>
    <sortCondition ref="R2:R577"/>
    <sortCondition ref="L2:L5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2014-07-24T20:52:25Z</dcterms:modified>
</cp:coreProperties>
</file>