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19440" windowHeight="1219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BU11" i="1" l="1"/>
  <c r="BT11" i="1"/>
  <c r="BI11" i="1"/>
  <c r="BH11" i="1"/>
  <c r="AC11" i="1"/>
  <c r="AB11" i="1"/>
  <c r="AA11" i="1"/>
  <c r="X11" i="1"/>
  <c r="W11" i="1"/>
  <c r="V11" i="1"/>
  <c r="L11" i="1"/>
  <c r="M11" i="1" s="1"/>
  <c r="G11" i="1"/>
  <c r="F11" i="1"/>
  <c r="Z11" i="1" s="1"/>
  <c r="BU10" i="1"/>
  <c r="BT10" i="1"/>
  <c r="BI10" i="1"/>
  <c r="BH10" i="1"/>
  <c r="AC10" i="1"/>
  <c r="AB10" i="1"/>
  <c r="AA10" i="1"/>
  <c r="X10" i="1"/>
  <c r="W10" i="1"/>
  <c r="V10" i="1"/>
  <c r="L10" i="1"/>
  <c r="M10" i="1" s="1"/>
  <c r="G10" i="1"/>
  <c r="F10" i="1"/>
  <c r="Z10" i="1" s="1"/>
  <c r="BU9" i="1"/>
  <c r="BT9" i="1"/>
  <c r="BI9" i="1"/>
  <c r="BH9" i="1"/>
  <c r="AC9" i="1"/>
  <c r="AB9" i="1"/>
  <c r="AA9" i="1"/>
  <c r="X9" i="1"/>
  <c r="W9" i="1"/>
  <c r="V9" i="1"/>
  <c r="L9" i="1"/>
  <c r="M9" i="1" s="1"/>
  <c r="G9" i="1"/>
  <c r="F9" i="1"/>
  <c r="Z9" i="1" s="1"/>
  <c r="BU8" i="1"/>
  <c r="BT8" i="1"/>
  <c r="BI8" i="1"/>
  <c r="BH8" i="1"/>
  <c r="AC8" i="1"/>
  <c r="AB8" i="1"/>
  <c r="AA8" i="1"/>
  <c r="X8" i="1"/>
  <c r="W8" i="1"/>
  <c r="V8" i="1"/>
  <c r="L8" i="1"/>
  <c r="M8" i="1" s="1"/>
  <c r="G8" i="1"/>
  <c r="F8" i="1"/>
  <c r="Z8" i="1" s="1"/>
  <c r="BU7" i="1"/>
  <c r="BT7" i="1"/>
  <c r="BI7" i="1"/>
  <c r="BH7" i="1"/>
  <c r="AC7" i="1"/>
  <c r="AB7" i="1"/>
  <c r="AA7" i="1"/>
  <c r="X7" i="1"/>
  <c r="W7" i="1"/>
  <c r="V7" i="1"/>
  <c r="L7" i="1"/>
  <c r="M7" i="1" s="1"/>
  <c r="G7" i="1"/>
  <c r="F7" i="1"/>
  <c r="Z7" i="1" s="1"/>
  <c r="T8" i="1" l="1"/>
  <c r="T10" i="1"/>
  <c r="T11" i="1"/>
  <c r="T9" i="1"/>
  <c r="U8" i="1"/>
  <c r="S8" i="1" s="1"/>
  <c r="Y8" i="1"/>
  <c r="P8" i="1" s="1"/>
  <c r="U9" i="1"/>
  <c r="S9" i="1" s="1"/>
  <c r="Y9" i="1"/>
  <c r="U10" i="1"/>
  <c r="S10" i="1" s="1"/>
  <c r="Y10" i="1"/>
  <c r="P10" i="1" s="1"/>
  <c r="U11" i="1"/>
  <c r="S11" i="1" s="1"/>
  <c r="Y11" i="1"/>
  <c r="P11" i="1" s="1"/>
  <c r="U7" i="1"/>
  <c r="S7" i="1" s="1"/>
  <c r="Y7" i="1"/>
  <c r="T7" i="1"/>
  <c r="G6" i="1"/>
  <c r="G5" i="1"/>
  <c r="G4" i="1"/>
  <c r="G3" i="1"/>
  <c r="G2" i="1"/>
  <c r="F6" i="1"/>
  <c r="Z6" i="1" s="1"/>
  <c r="F5" i="1"/>
  <c r="T5" i="1" s="1"/>
  <c r="F4" i="1"/>
  <c r="Z4" i="1" s="1"/>
  <c r="F3" i="1"/>
  <c r="F2" i="1"/>
  <c r="BU6" i="1"/>
  <c r="BT6" i="1"/>
  <c r="BI6" i="1"/>
  <c r="BH6" i="1"/>
  <c r="AC6" i="1"/>
  <c r="AB6" i="1"/>
  <c r="AA6" i="1"/>
  <c r="X6" i="1"/>
  <c r="W6" i="1"/>
  <c r="V6" i="1"/>
  <c r="L6" i="1"/>
  <c r="M6" i="1" s="1"/>
  <c r="BU5" i="1"/>
  <c r="BT5" i="1"/>
  <c r="BI5" i="1"/>
  <c r="BH5" i="1"/>
  <c r="AC5" i="1"/>
  <c r="AB5" i="1"/>
  <c r="AA5" i="1"/>
  <c r="X5" i="1"/>
  <c r="W5" i="1"/>
  <c r="V5" i="1"/>
  <c r="L5" i="1"/>
  <c r="M5" i="1" s="1"/>
  <c r="BU4" i="1"/>
  <c r="BT4" i="1"/>
  <c r="BI4" i="1"/>
  <c r="BH4" i="1"/>
  <c r="AC4" i="1"/>
  <c r="AB4" i="1"/>
  <c r="AA4" i="1"/>
  <c r="X4" i="1"/>
  <c r="W4" i="1"/>
  <c r="V4" i="1"/>
  <c r="L4" i="1"/>
  <c r="M4" i="1" s="1"/>
  <c r="P9" i="1" l="1"/>
  <c r="P7" i="1"/>
  <c r="Z5" i="1"/>
  <c r="T6" i="1"/>
  <c r="U6" i="1"/>
  <c r="S6" i="1" s="1"/>
  <c r="Y6" i="1"/>
  <c r="U5" i="1"/>
  <c r="Y5" i="1"/>
  <c r="P5" i="1" s="1"/>
  <c r="T4" i="1"/>
  <c r="U4" i="1"/>
  <c r="S4" i="1" s="1"/>
  <c r="Y4" i="1"/>
  <c r="BU3" i="1"/>
  <c r="BT3" i="1"/>
  <c r="BI3" i="1"/>
  <c r="BH3" i="1"/>
  <c r="AC3" i="1"/>
  <c r="AB3" i="1"/>
  <c r="AA3" i="1"/>
  <c r="X3" i="1"/>
  <c r="W3" i="1"/>
  <c r="V3" i="1"/>
  <c r="T3" i="1"/>
  <c r="L3" i="1"/>
  <c r="M3" i="1" s="1"/>
  <c r="Z3" i="1"/>
  <c r="S5" i="1" l="1"/>
  <c r="P6" i="1"/>
  <c r="P4" i="1"/>
  <c r="U3" i="1"/>
  <c r="S3" i="1" s="1"/>
  <c r="Y3" i="1"/>
  <c r="P3" i="1" s="1"/>
  <c r="L2" i="1"/>
  <c r="M2" i="1" s="1"/>
  <c r="V2" i="1"/>
  <c r="W2" i="1"/>
  <c r="X2" i="1"/>
  <c r="AA2" i="1"/>
  <c r="AB2" i="1"/>
  <c r="AC2" i="1"/>
  <c r="BH2" i="1"/>
  <c r="BI2" i="1"/>
  <c r="BT2" i="1"/>
  <c r="BU2" i="1"/>
  <c r="T2" i="1" l="1"/>
  <c r="Z2" i="1"/>
  <c r="Y2" i="1"/>
  <c r="U2" i="1"/>
  <c r="P2" i="1" l="1"/>
  <c r="S2" i="1"/>
</calcChain>
</file>

<file path=xl/sharedStrings.xml><?xml version="1.0" encoding="utf-8"?>
<sst xmlns="http://schemas.openxmlformats.org/spreadsheetml/2006/main" count="99" uniqueCount="85">
  <si>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</si>
  <si>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</si>
  <si>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</si>
  <si>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</si>
  <si>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</si>
  <si>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</si>
  <si>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</si>
  <si>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</si>
  <si>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</si>
  <si>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</si>
  <si>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</si>
  <si>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</si>
  <si>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halfsatN01</t>
  </si>
  <si>
    <t>halfsatN02</t>
  </si>
  <si>
    <t>halfsatN03</t>
  </si>
  <si>
    <t>halfsatN04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</si>
  <si>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</si>
  <si>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</si>
  <si>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</si>
  <si>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</si>
  <si>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</si>
  <si>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</si>
  <si>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</si>
  <si>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</si>
  <si>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</si>
  <si>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</si>
  <si>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</si>
  <si>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</si>
  <si>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</si>
  <si>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</si>
  <si>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</si>
  <si>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</si>
  <si>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</si>
  <si>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</si>
  <si>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</si>
  <si>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</si>
  <si>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</si>
  <si>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</si>
  <si>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</si>
  <si>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</si>
  <si>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</si>
  <si>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</si>
  <si>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</si>
  <si>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numbFPspecies</t>
  </si>
  <si>
    <t>initialSAVcells</t>
  </si>
  <si>
    <t>initialSAVtotmass</t>
  </si>
  <si>
    <t>maxSAVrgr</t>
  </si>
  <si>
    <t>overwinterSAV</t>
  </si>
  <si>
    <t>halfsatNSAV</t>
  </si>
  <si>
    <t>uptakeNSAV</t>
  </si>
  <si>
    <t>uptakePSAV</t>
  </si>
  <si>
    <t>shadingbyFP</t>
  </si>
  <si>
    <t>lightattenuation</t>
  </si>
  <si>
    <t>prob_up</t>
  </si>
  <si>
    <t>prob_down</t>
  </si>
  <si>
    <t>prob_left</t>
  </si>
  <si>
    <t>prob_right</t>
  </si>
  <si>
    <t>wind_avg</t>
  </si>
  <si>
    <t>wind_direction</t>
  </si>
  <si>
    <t>all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</si>
  <si>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</si>
  <si>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</si>
  <si>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</si>
  <si>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</si>
  <si>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</si>
  <si>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</si>
  <si>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days</t>
  </si>
  <si>
    <t>lightlimitationSAV</t>
  </si>
  <si>
    <t>lightlimitation01</t>
  </si>
  <si>
    <t>lightlimitation02</t>
  </si>
  <si>
    <t>lightlimitation03</t>
  </si>
  <si>
    <t>lightlimitation04</t>
  </si>
  <si>
    <t>wind_shape1</t>
  </si>
  <si>
    <t>wind_shape2</t>
  </si>
  <si>
    <t>wind_stdev</t>
  </si>
  <si>
    <t>full_thresh_wind</t>
  </si>
  <si>
    <t>height1</t>
  </si>
  <si>
    <t>width1</t>
  </si>
  <si>
    <t>height2</t>
  </si>
  <si>
    <t>width2</t>
  </si>
  <si>
    <t>hook</t>
  </si>
  <si>
    <t>eight</t>
  </si>
  <si>
    <t>tee</t>
  </si>
  <si>
    <t>cross</t>
  </si>
  <si>
    <t>rectangle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</si>
</sst>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0" borderId="0" xfId="0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1"/>
  <sheetViews>
    <sheetView tabSelected="1" zoomScale="70" zoomScaleNormal="70" workbookViewId="0">
      <pane ySplit="1" topLeftCell="A2" activePane="bottomLeft" state="frozen"/>
      <selection pane="bottomLeft" activeCell="A2" sqref="A2:B6"/>
    </sheetView>
  </sheetViews>
  <sheetFormatPr defaultRowHeight="12.75" x14ac:dyDescent="0.2"/>
  <cols>
    <col min="1" max="1" width="7.140625" bestFit="1" customWidth="1"/>
    <col min="2" max="2" width="6.28515625" bestFit="1" customWidth="1"/>
    <col min="3" max="3" width="7.140625" style="5" bestFit="1" customWidth="1"/>
    <col min="4" max="4" width="6.7109375" style="5" bestFit="1" customWidth="1"/>
    <col min="5" max="5" width="9.140625" style="1" bestFit="1" customWidth="1"/>
    <col min="6" max="6" width="5" style="1" bestFit="1" customWidth="1"/>
    <col min="7" max="7" width="6.28515625" style="3" bestFit="1" customWidth="1"/>
    <col min="8" max="8" width="15.42578125" style="2" bestFit="1" customWidth="1"/>
    <col min="9" max="9" width="5.28515625" bestFit="1" customWidth="1"/>
    <col min="10" max="10" width="5.85546875" bestFit="1" customWidth="1"/>
    <col min="11" max="11" width="9.140625" style="5" bestFit="1" customWidth="1"/>
    <col min="12" max="12" width="9.140625" style="2" bestFit="1" customWidth="1"/>
    <col min="13" max="13" width="8.140625" style="3" bestFit="1" customWidth="1"/>
    <col min="14" max="14" width="20.28515625" style="5" bestFit="1" customWidth="1"/>
    <col min="15" max="15" width="28.5703125" style="5" bestFit="1" customWidth="1"/>
    <col min="16" max="16" width="21.7109375" style="4" customWidth="1"/>
    <col min="17" max="17" width="20.28515625" style="5" bestFit="1" customWidth="1"/>
    <col min="18" max="18" width="29.7109375" style="5" bestFit="1" customWidth="1"/>
    <col min="19" max="19" width="19.85546875" style="4" bestFit="1" customWidth="1"/>
    <col min="20" max="20" width="13.42578125" style="3" bestFit="1" customWidth="1"/>
    <col min="21" max="24" width="11.140625" style="3" bestFit="1" customWidth="1"/>
    <col min="25" max="25" width="16.42578125" style="4" bestFit="1" customWidth="1"/>
    <col min="26" max="29" width="14.42578125" style="4" bestFit="1" customWidth="1"/>
    <col min="30" max="30" width="16.5703125" style="5" bestFit="1" customWidth="1"/>
    <col min="31" max="31" width="16" style="5" bestFit="1" customWidth="1"/>
    <col min="32" max="32" width="19.140625" style="5" bestFit="1" customWidth="1"/>
    <col min="33" max="33" width="15.140625" style="5" bestFit="1" customWidth="1"/>
    <col min="34" max="34" width="14.5703125" style="5" bestFit="1" customWidth="1"/>
    <col min="35" max="35" width="17.7109375" style="5" bestFit="1" customWidth="1"/>
    <col min="36" max="36" width="11.42578125" bestFit="1" customWidth="1"/>
    <col min="37" max="40" width="8.7109375" bestFit="1" customWidth="1"/>
    <col min="41" max="41" width="15.85546875" style="5" bestFit="1" customWidth="1"/>
    <col min="42" max="42" width="14.42578125" style="5" bestFit="1" customWidth="1"/>
    <col min="43" max="45" width="14" style="5" customWidth="1"/>
    <col min="46" max="46" width="12.42578125" bestFit="1" customWidth="1"/>
    <col min="47" max="50" width="10.5703125" bestFit="1" customWidth="1"/>
    <col min="51" max="51" width="12.28515625" bestFit="1" customWidth="1"/>
    <col min="52" max="52" width="14.28515625" bestFit="1" customWidth="1"/>
    <col min="53" max="53" width="8.85546875" style="2" bestFit="1" customWidth="1"/>
    <col min="54" max="54" width="7" style="2" bestFit="1" customWidth="1"/>
    <col min="55" max="55" width="12.28515625" bestFit="1" customWidth="1"/>
    <col min="56" max="59" width="10.28515625" bestFit="1" customWidth="1"/>
    <col min="60" max="60" width="12.140625" bestFit="1" customWidth="1"/>
    <col min="61" max="64" width="10.140625" bestFit="1" customWidth="1"/>
    <col min="65" max="65" width="15" bestFit="1" customWidth="1"/>
    <col min="66" max="69" width="12.85546875" bestFit="1" customWidth="1"/>
    <col min="70" max="71" width="11.7109375" style="5" bestFit="1" customWidth="1"/>
    <col min="72" max="72" width="9.140625" style="3" bestFit="1" customWidth="1"/>
    <col min="73" max="73" width="10.7109375" style="3" customWidth="1"/>
    <col min="74" max="78" width="9.140625" style="5"/>
    <col min="79" max="79" width="15" customWidth="1"/>
  </cols>
  <sheetData>
    <row r="1" spans="1:79" ht="12" customHeight="1" x14ac:dyDescent="0.2">
      <c r="A1" t="s">
        <v>76</v>
      </c>
      <c r="B1" t="s">
        <v>77</v>
      </c>
      <c r="C1" s="5" t="s">
        <v>78</v>
      </c>
      <c r="D1" s="5" t="s">
        <v>79</v>
      </c>
      <c r="E1" s="1" t="s">
        <v>10</v>
      </c>
      <c r="F1" s="1" t="s">
        <v>9</v>
      </c>
      <c r="G1" s="3" t="s">
        <v>11</v>
      </c>
      <c r="H1" s="2" t="s">
        <v>43</v>
      </c>
      <c r="I1" t="s">
        <v>66</v>
      </c>
      <c r="J1" t="s">
        <v>0</v>
      </c>
      <c r="K1" s="5" t="s">
        <v>24</v>
      </c>
      <c r="L1" s="2" t="s">
        <v>25</v>
      </c>
      <c r="M1" s="3" t="s">
        <v>34</v>
      </c>
      <c r="N1" s="5" t="s">
        <v>38</v>
      </c>
      <c r="O1" s="2" t="s">
        <v>39</v>
      </c>
      <c r="P1" s="4" t="s">
        <v>40</v>
      </c>
      <c r="Q1" s="5" t="s">
        <v>35</v>
      </c>
      <c r="R1" s="2" t="s">
        <v>36</v>
      </c>
      <c r="S1" s="4" t="s">
        <v>37</v>
      </c>
      <c r="T1" s="3" t="s">
        <v>44</v>
      </c>
      <c r="U1" s="3" t="s">
        <v>26</v>
      </c>
      <c r="V1" s="3" t="s">
        <v>27</v>
      </c>
      <c r="W1" s="3" t="s">
        <v>28</v>
      </c>
      <c r="X1" s="3" t="s">
        <v>29</v>
      </c>
      <c r="Y1" s="4" t="s">
        <v>45</v>
      </c>
      <c r="Z1" s="4" t="s">
        <v>30</v>
      </c>
      <c r="AA1" s="4" t="s">
        <v>31</v>
      </c>
      <c r="AB1" s="4" t="s">
        <v>32</v>
      </c>
      <c r="AC1" s="4" t="s">
        <v>33</v>
      </c>
      <c r="AD1" s="5" t="s">
        <v>60</v>
      </c>
      <c r="AE1" s="5" t="s">
        <v>61</v>
      </c>
      <c r="AF1" s="5" t="s">
        <v>62</v>
      </c>
      <c r="AG1" s="5" t="s">
        <v>63</v>
      </c>
      <c r="AH1" s="5" t="s">
        <v>64</v>
      </c>
      <c r="AI1" s="5" t="s">
        <v>65</v>
      </c>
      <c r="AJ1" t="s">
        <v>46</v>
      </c>
      <c r="AK1" t="s">
        <v>1</v>
      </c>
      <c r="AL1" t="s">
        <v>2</v>
      </c>
      <c r="AM1" t="s">
        <v>3</v>
      </c>
      <c r="AN1" t="s">
        <v>4</v>
      </c>
      <c r="AO1" s="5" t="s">
        <v>67</v>
      </c>
      <c r="AP1" s="5" t="s">
        <v>68</v>
      </c>
      <c r="AQ1" s="5" t="s">
        <v>69</v>
      </c>
      <c r="AR1" s="5" t="s">
        <v>70</v>
      </c>
      <c r="AS1" s="5" t="s">
        <v>71</v>
      </c>
      <c r="AT1" t="s">
        <v>48</v>
      </c>
      <c r="AU1" t="s">
        <v>12</v>
      </c>
      <c r="AV1" t="s">
        <v>13</v>
      </c>
      <c r="AW1" t="s">
        <v>14</v>
      </c>
      <c r="AX1" t="s">
        <v>15</v>
      </c>
      <c r="AY1" t="s">
        <v>51</v>
      </c>
      <c r="AZ1" t="s">
        <v>52</v>
      </c>
      <c r="BA1" s="2" t="s">
        <v>41</v>
      </c>
      <c r="BB1" s="2" t="s">
        <v>42</v>
      </c>
      <c r="BC1" t="s">
        <v>49</v>
      </c>
      <c r="BD1" t="s">
        <v>16</v>
      </c>
      <c r="BE1" t="s">
        <v>17</v>
      </c>
      <c r="BF1" t="s">
        <v>18</v>
      </c>
      <c r="BG1" t="s">
        <v>19</v>
      </c>
      <c r="BH1" t="s">
        <v>50</v>
      </c>
      <c r="BI1" t="s">
        <v>20</v>
      </c>
      <c r="BJ1" t="s">
        <v>21</v>
      </c>
      <c r="BK1" t="s">
        <v>22</v>
      </c>
      <c r="BL1" t="s">
        <v>23</v>
      </c>
      <c r="BM1" t="s">
        <v>47</v>
      </c>
      <c r="BN1" t="s">
        <v>5</v>
      </c>
      <c r="BO1" t="s">
        <v>6</v>
      </c>
      <c r="BP1" t="s">
        <v>7</v>
      </c>
      <c r="BQ1" t="s">
        <v>8</v>
      </c>
      <c r="BR1" s="5" t="s">
        <v>72</v>
      </c>
      <c r="BS1" s="5" t="s">
        <v>73</v>
      </c>
      <c r="BT1" s="3" t="s">
        <v>57</v>
      </c>
      <c r="BU1" s="3" t="s">
        <v>74</v>
      </c>
      <c r="BV1" s="5" t="s">
        <v>53</v>
      </c>
      <c r="BW1" s="5" t="s">
        <v>54</v>
      </c>
      <c r="BX1" s="5" t="s">
        <v>55</v>
      </c>
      <c r="BY1" s="5" t="s">
        <v>56</v>
      </c>
      <c r="BZ1" s="5" t="s">
        <v>58</v>
      </c>
      <c r="CA1" t="s">
        <v>75</v>
      </c>
    </row>
    <row r="2" spans="1:79" x14ac:dyDescent="0.2">
      <c r="A2" s="5">
        <v>30</v>
      </c>
      <c r="B2" s="5">
        <v>30</v>
      </c>
      <c r="C2" s="5">
        <v>10</v>
      </c>
      <c r="D2" s="5">
        <v>10</v>
      </c>
      <c r="E2" s="3" t="s">
        <v>84</v>
      </c>
      <c r="F2" s="3">
        <f t="shared" ref="F2:F6" si="0">IF(E2="rectangle",A2*B2,IF(E2="hook",A2*B2-(C2*D2),IF(E2="eight",A2*B2-2*(C2*D2),IF(E2="tee",A2*B2-2*(C2*D2),IF(E2="cross",A2*B2-4*(C2*D2),"ERROR")))))</f>
        <v>900</v>
      </c>
      <c r="G2" s="3">
        <f t="shared" ref="G2:G6" si="1">IF(E2="rectangle",A2/B2,"NA")</f>
        <v>1</v>
      </c>
      <c r="H2" s="2">
        <v>1</v>
      </c>
      <c r="I2">
        <v>125</v>
      </c>
      <c r="J2">
        <v>7</v>
      </c>
      <c r="K2" s="5">
        <v>0.1</v>
      </c>
      <c r="L2" s="2">
        <f t="shared" ref="L2" si="2">K2/4</f>
        <v>2.5000000000000001E-2</v>
      </c>
      <c r="M2" s="3">
        <f t="shared" ref="M2" si="3">K2/L2</f>
        <v>4</v>
      </c>
      <c r="N2" s="5">
        <v>15</v>
      </c>
      <c r="O2" s="5">
        <v>15</v>
      </c>
      <c r="P2" s="4">
        <f t="shared" ref="P2" si="4">Y2/T2</f>
        <v>100</v>
      </c>
      <c r="Q2" s="5">
        <v>15</v>
      </c>
      <c r="R2" s="5">
        <v>15</v>
      </c>
      <c r="S2" s="4">
        <f t="shared" ref="S2" si="5">Z2/U2</f>
        <v>100</v>
      </c>
      <c r="T2" s="3">
        <f t="shared" ref="T2:T6" si="6">ROUND((O2/100)*F2,0)</f>
        <v>135</v>
      </c>
      <c r="U2" s="3">
        <f t="shared" ref="U2:U6" si="7">ROUND(((R2/100)*F2)/H2,0)</f>
        <v>135</v>
      </c>
      <c r="V2" s="3">
        <f t="shared" ref="V2:V6" si="8">ROUND(IF(H2&gt;=2,((R2/100)*F2)/H2,0),0)</f>
        <v>0</v>
      </c>
      <c r="W2" s="3">
        <f t="shared" ref="W2:W6" si="9">ROUND(IF(H2&gt;=3,((R2/100)*F2)/H2,0),0)</f>
        <v>0</v>
      </c>
      <c r="X2" s="3">
        <f t="shared" ref="X2:X6" si="10">ROUND(IF(H2&gt;=4,((R2/100)*F2)/H2,0),0)</f>
        <v>0</v>
      </c>
      <c r="Y2" s="4">
        <f t="shared" ref="Y2:Y6" si="11">F2*N2</f>
        <v>13500</v>
      </c>
      <c r="Z2" s="4">
        <f t="shared" ref="Z2:Z6" si="12">(F2*Q2)/H2</f>
        <v>13500</v>
      </c>
      <c r="AA2" s="4">
        <f t="shared" ref="AA2:AA6" si="13">IF(H2&gt;=2,(F2*Q2)/H2,0)</f>
        <v>0</v>
      </c>
      <c r="AB2" s="4">
        <f t="shared" ref="AB2:AB6" si="14">IF(H2&gt;=3,(F2*Q2)/H2,0)</f>
        <v>0</v>
      </c>
      <c r="AC2" s="4">
        <f t="shared" ref="AC2:AC6" si="15">IF(H2&gt;=4,(F2*Q2)/H2,0)</f>
        <v>0</v>
      </c>
      <c r="AD2" s="5">
        <v>50</v>
      </c>
      <c r="AE2" s="5">
        <v>0</v>
      </c>
      <c r="AF2" s="5">
        <v>1</v>
      </c>
      <c r="AG2" s="5">
        <v>50</v>
      </c>
      <c r="AH2" s="5">
        <v>0</v>
      </c>
      <c r="AI2" s="5">
        <v>1</v>
      </c>
      <c r="AJ2">
        <v>0.5</v>
      </c>
      <c r="AK2">
        <v>0.5</v>
      </c>
      <c r="AL2">
        <v>0</v>
      </c>
      <c r="AM2">
        <v>0</v>
      </c>
      <c r="AN2">
        <v>0</v>
      </c>
      <c r="AO2" s="5">
        <v>0.01</v>
      </c>
      <c r="AP2" s="5">
        <v>0.01</v>
      </c>
      <c r="AQ2" s="5">
        <v>0</v>
      </c>
      <c r="AR2" s="5">
        <v>0</v>
      </c>
      <c r="AS2" s="5">
        <v>0</v>
      </c>
      <c r="AT2">
        <v>0</v>
      </c>
      <c r="AU2">
        <v>0.2</v>
      </c>
      <c r="AV2">
        <v>0</v>
      </c>
      <c r="AW2">
        <v>0</v>
      </c>
      <c r="AX2">
        <v>0</v>
      </c>
      <c r="AY2" s="5">
        <v>0.04</v>
      </c>
      <c r="AZ2">
        <v>0</v>
      </c>
      <c r="BA2" s="2">
        <v>0.05</v>
      </c>
      <c r="BB2" s="2">
        <v>0.05</v>
      </c>
      <c r="BC2">
        <v>7.4999999999999997E-2</v>
      </c>
      <c r="BD2">
        <v>5.0000000000000001E-3</v>
      </c>
      <c r="BE2">
        <v>0</v>
      </c>
      <c r="BF2">
        <v>0</v>
      </c>
      <c r="BG2">
        <v>0</v>
      </c>
      <c r="BH2">
        <f t="shared" ref="BH2" si="16">BC2/4</f>
        <v>1.8749999999999999E-2</v>
      </c>
      <c r="BI2">
        <f t="shared" ref="BI2" si="17">BD2/4</f>
        <v>1.25E-3</v>
      </c>
      <c r="BJ2">
        <v>0</v>
      </c>
      <c r="BK2">
        <v>0</v>
      </c>
      <c r="BL2">
        <v>0</v>
      </c>
      <c r="BM2">
        <v>0.1</v>
      </c>
      <c r="BN2">
        <v>0.1</v>
      </c>
      <c r="BO2">
        <v>0</v>
      </c>
      <c r="BP2">
        <v>0</v>
      </c>
      <c r="BQ2">
        <v>0</v>
      </c>
      <c r="BR2" s="5">
        <v>0.04</v>
      </c>
      <c r="BS2" s="5">
        <v>4</v>
      </c>
      <c r="BT2" s="6">
        <f t="shared" ref="BT2" si="18">BR2/(BR2+BS2)</f>
        <v>9.9009900990099011E-3</v>
      </c>
      <c r="BU2" s="6">
        <f t="shared" ref="BU2" si="19">SQRT((BR2*BS2)/((BR2+BS2)^2*(BR2+BS2+1)))</f>
        <v>4.410251516706673E-2</v>
      </c>
      <c r="BV2" s="5">
        <v>0.25</v>
      </c>
      <c r="BW2" s="5">
        <v>0.25</v>
      </c>
      <c r="BX2" s="5">
        <v>0.25</v>
      </c>
      <c r="BY2" s="5">
        <v>0.25</v>
      </c>
      <c r="BZ2" s="5" t="s">
        <v>59</v>
      </c>
      <c r="CA2">
        <v>600</v>
      </c>
    </row>
    <row r="3" spans="1:79" s="5" customFormat="1" x14ac:dyDescent="0.2">
      <c r="A3" s="5">
        <v>31</v>
      </c>
      <c r="B3" s="5">
        <v>32</v>
      </c>
      <c r="C3" s="5">
        <v>10</v>
      </c>
      <c r="D3" s="5">
        <v>10</v>
      </c>
      <c r="E3" s="3" t="s">
        <v>80</v>
      </c>
      <c r="F3" s="3">
        <f t="shared" si="0"/>
        <v>892</v>
      </c>
      <c r="G3" s="3" t="str">
        <f t="shared" si="1"/>
        <v>NA</v>
      </c>
      <c r="H3" s="2">
        <v>1</v>
      </c>
      <c r="I3" s="5">
        <v>125</v>
      </c>
      <c r="J3" s="5">
        <v>7</v>
      </c>
      <c r="K3" s="5">
        <v>0.1</v>
      </c>
      <c r="L3" s="2">
        <f t="shared" ref="L3" si="20">K3/4</f>
        <v>2.5000000000000001E-2</v>
      </c>
      <c r="M3" s="3">
        <f t="shared" ref="M3" si="21">K3/L3</f>
        <v>4</v>
      </c>
      <c r="N3" s="5">
        <v>15</v>
      </c>
      <c r="O3" s="5">
        <v>15</v>
      </c>
      <c r="P3" s="4">
        <f t="shared" ref="P3" si="22">Y3/T3</f>
        <v>99.850746268656721</v>
      </c>
      <c r="Q3" s="5">
        <v>15</v>
      </c>
      <c r="R3" s="5">
        <v>15</v>
      </c>
      <c r="S3" s="4">
        <f t="shared" ref="S3" si="23">Z3/U3</f>
        <v>99.850746268656721</v>
      </c>
      <c r="T3" s="3">
        <f t="shared" si="6"/>
        <v>134</v>
      </c>
      <c r="U3" s="3">
        <f t="shared" si="7"/>
        <v>134</v>
      </c>
      <c r="V3" s="3">
        <f t="shared" si="8"/>
        <v>0</v>
      </c>
      <c r="W3" s="3">
        <f t="shared" si="9"/>
        <v>0</v>
      </c>
      <c r="X3" s="3">
        <f t="shared" si="10"/>
        <v>0</v>
      </c>
      <c r="Y3" s="4">
        <f t="shared" si="11"/>
        <v>13380</v>
      </c>
      <c r="Z3" s="4">
        <f t="shared" si="12"/>
        <v>13380</v>
      </c>
      <c r="AA3" s="4">
        <f t="shared" si="13"/>
        <v>0</v>
      </c>
      <c r="AB3" s="4">
        <f t="shared" si="14"/>
        <v>0</v>
      </c>
      <c r="AC3" s="4">
        <f t="shared" si="15"/>
        <v>0</v>
      </c>
      <c r="AD3" s="5">
        <v>50</v>
      </c>
      <c r="AE3" s="5">
        <v>0</v>
      </c>
      <c r="AF3" s="5">
        <v>1</v>
      </c>
      <c r="AG3" s="5">
        <v>50</v>
      </c>
      <c r="AH3" s="5">
        <v>0</v>
      </c>
      <c r="AI3" s="5">
        <v>1</v>
      </c>
      <c r="AJ3" s="5">
        <v>0.5</v>
      </c>
      <c r="AK3" s="5">
        <v>0.5</v>
      </c>
      <c r="AL3" s="5">
        <v>0</v>
      </c>
      <c r="AM3" s="5">
        <v>0</v>
      </c>
      <c r="AN3" s="5">
        <v>0</v>
      </c>
      <c r="AO3" s="5">
        <v>0.01</v>
      </c>
      <c r="AP3" s="5">
        <v>0.01</v>
      </c>
      <c r="AQ3" s="5">
        <v>0</v>
      </c>
      <c r="AR3" s="5">
        <v>0</v>
      </c>
      <c r="AS3" s="5">
        <v>0</v>
      </c>
      <c r="AT3" s="5">
        <v>0</v>
      </c>
      <c r="AU3" s="5">
        <v>0.2</v>
      </c>
      <c r="AV3" s="5">
        <v>0</v>
      </c>
      <c r="AW3" s="5">
        <v>0</v>
      </c>
      <c r="AX3" s="5">
        <v>0</v>
      </c>
      <c r="AY3" s="5">
        <v>0.04</v>
      </c>
      <c r="AZ3" s="5">
        <v>0</v>
      </c>
      <c r="BA3" s="2">
        <v>0.05</v>
      </c>
      <c r="BB3" s="2">
        <v>0.05</v>
      </c>
      <c r="BC3" s="5">
        <v>7.4999999999999997E-2</v>
      </c>
      <c r="BD3" s="5">
        <v>5.0000000000000001E-3</v>
      </c>
      <c r="BE3" s="5">
        <v>0</v>
      </c>
      <c r="BF3" s="5">
        <v>0</v>
      </c>
      <c r="BG3" s="5">
        <v>0</v>
      </c>
      <c r="BH3" s="5">
        <f t="shared" ref="BH3" si="24">BC3/4</f>
        <v>1.8749999999999999E-2</v>
      </c>
      <c r="BI3" s="5">
        <f t="shared" ref="BI3" si="25">BD3/4</f>
        <v>1.25E-3</v>
      </c>
      <c r="BJ3" s="5">
        <v>0</v>
      </c>
      <c r="BK3" s="5">
        <v>0</v>
      </c>
      <c r="BL3" s="5">
        <v>0</v>
      </c>
      <c r="BM3" s="5">
        <v>0.1</v>
      </c>
      <c r="BN3" s="5">
        <v>0.1</v>
      </c>
      <c r="BO3" s="5">
        <v>0</v>
      </c>
      <c r="BP3" s="5">
        <v>0</v>
      </c>
      <c r="BQ3" s="5">
        <v>0</v>
      </c>
      <c r="BR3" s="5">
        <v>0.04</v>
      </c>
      <c r="BS3" s="5">
        <v>0.2</v>
      </c>
      <c r="BT3" s="6">
        <f t="shared" ref="BT3" si="26">BR3/(BR3+BS3)</f>
        <v>0.16666666666666666</v>
      </c>
      <c r="BU3" s="6">
        <f t="shared" ref="BU3" si="27">SQRT((BR3*BS3)/((BR3+BS3)^2*(BR3+BS3+1)))</f>
        <v>0.33467472037604118</v>
      </c>
      <c r="BV3" s="5">
        <v>0.25</v>
      </c>
      <c r="BW3" s="5">
        <v>0.25</v>
      </c>
      <c r="BX3" s="5">
        <v>0.25</v>
      </c>
      <c r="BY3" s="5">
        <v>0.25</v>
      </c>
      <c r="BZ3" s="5" t="s">
        <v>59</v>
      </c>
      <c r="CA3" s="5">
        <v>600</v>
      </c>
    </row>
    <row r="4" spans="1:79" s="5" customFormat="1" x14ac:dyDescent="0.2">
      <c r="A4" s="5">
        <v>33</v>
      </c>
      <c r="B4" s="5">
        <v>33</v>
      </c>
      <c r="C4" s="5">
        <v>10</v>
      </c>
      <c r="D4" s="5">
        <v>10</v>
      </c>
      <c r="E4" s="3" t="s">
        <v>81</v>
      </c>
      <c r="F4" s="3">
        <f t="shared" si="0"/>
        <v>889</v>
      </c>
      <c r="G4" s="3" t="str">
        <f t="shared" si="1"/>
        <v>NA</v>
      </c>
      <c r="H4" s="2">
        <v>1</v>
      </c>
      <c r="I4" s="5">
        <v>125</v>
      </c>
      <c r="J4" s="5">
        <v>7</v>
      </c>
      <c r="K4" s="5">
        <v>0.1</v>
      </c>
      <c r="L4" s="2">
        <f t="shared" ref="L4" si="28">K4/4</f>
        <v>2.5000000000000001E-2</v>
      </c>
      <c r="M4" s="3">
        <f t="shared" ref="M4" si="29">K4/L4</f>
        <v>4</v>
      </c>
      <c r="N4" s="5">
        <v>15</v>
      </c>
      <c r="O4" s="5">
        <v>15</v>
      </c>
      <c r="P4" s="4">
        <f t="shared" ref="P4" si="30">Y4/T4</f>
        <v>100.26315789473684</v>
      </c>
      <c r="Q4" s="5">
        <v>15</v>
      </c>
      <c r="R4" s="5">
        <v>15</v>
      </c>
      <c r="S4" s="4">
        <f t="shared" ref="S4" si="31">Z4/U4</f>
        <v>100.26315789473684</v>
      </c>
      <c r="T4" s="3">
        <f t="shared" si="6"/>
        <v>133</v>
      </c>
      <c r="U4" s="3">
        <f t="shared" si="7"/>
        <v>133</v>
      </c>
      <c r="V4" s="3">
        <f t="shared" si="8"/>
        <v>0</v>
      </c>
      <c r="W4" s="3">
        <f t="shared" si="9"/>
        <v>0</v>
      </c>
      <c r="X4" s="3">
        <f t="shared" si="10"/>
        <v>0</v>
      </c>
      <c r="Y4" s="4">
        <f t="shared" si="11"/>
        <v>13335</v>
      </c>
      <c r="Z4" s="4">
        <f t="shared" si="12"/>
        <v>13335</v>
      </c>
      <c r="AA4" s="4">
        <f t="shared" si="13"/>
        <v>0</v>
      </c>
      <c r="AB4" s="4">
        <f t="shared" si="14"/>
        <v>0</v>
      </c>
      <c r="AC4" s="4">
        <f t="shared" si="15"/>
        <v>0</v>
      </c>
      <c r="AD4" s="5">
        <v>50</v>
      </c>
      <c r="AE4" s="5">
        <v>0</v>
      </c>
      <c r="AF4" s="5">
        <v>1</v>
      </c>
      <c r="AG4" s="5">
        <v>50</v>
      </c>
      <c r="AH4" s="5">
        <v>0</v>
      </c>
      <c r="AI4" s="5">
        <v>1</v>
      </c>
      <c r="AJ4" s="5">
        <v>0.5</v>
      </c>
      <c r="AK4" s="5">
        <v>0.5</v>
      </c>
      <c r="AL4" s="5">
        <v>0</v>
      </c>
      <c r="AM4" s="5">
        <v>0</v>
      </c>
      <c r="AN4" s="5">
        <v>0</v>
      </c>
      <c r="AO4" s="5">
        <v>0.01</v>
      </c>
      <c r="AP4" s="5">
        <v>0.01</v>
      </c>
      <c r="AQ4" s="5">
        <v>0</v>
      </c>
      <c r="AR4" s="5">
        <v>0</v>
      </c>
      <c r="AS4" s="5">
        <v>0</v>
      </c>
      <c r="AT4" s="5">
        <v>0</v>
      </c>
      <c r="AU4" s="5">
        <v>0.2</v>
      </c>
      <c r="AV4" s="5">
        <v>0</v>
      </c>
      <c r="AW4" s="5">
        <v>0</v>
      </c>
      <c r="AX4" s="5">
        <v>0</v>
      </c>
      <c r="AY4" s="5">
        <v>0.04</v>
      </c>
      <c r="AZ4" s="5">
        <v>0</v>
      </c>
      <c r="BA4" s="2">
        <v>0.05</v>
      </c>
      <c r="BB4" s="2">
        <v>0.05</v>
      </c>
      <c r="BC4" s="5">
        <v>7.4999999999999997E-2</v>
      </c>
      <c r="BD4" s="5">
        <v>5.0000000000000001E-3</v>
      </c>
      <c r="BE4" s="5">
        <v>0</v>
      </c>
      <c r="BF4" s="5">
        <v>0</v>
      </c>
      <c r="BG4" s="5">
        <v>0</v>
      </c>
      <c r="BH4" s="5">
        <f t="shared" ref="BH4" si="32">BC4/4</f>
        <v>1.8749999999999999E-2</v>
      </c>
      <c r="BI4" s="5">
        <f t="shared" ref="BI4" si="33">BD4/4</f>
        <v>1.25E-3</v>
      </c>
      <c r="BJ4" s="5">
        <v>0</v>
      </c>
      <c r="BK4" s="5">
        <v>0</v>
      </c>
      <c r="BL4" s="5">
        <v>0</v>
      </c>
      <c r="BM4" s="5">
        <v>0.1</v>
      </c>
      <c r="BN4" s="5">
        <v>0.1</v>
      </c>
      <c r="BO4" s="5">
        <v>0</v>
      </c>
      <c r="BP4" s="5">
        <v>0</v>
      </c>
      <c r="BQ4" s="5">
        <v>0</v>
      </c>
      <c r="BR4" s="5">
        <v>0.04</v>
      </c>
      <c r="BS4" s="5">
        <v>0.2</v>
      </c>
      <c r="BT4" s="6">
        <f t="shared" ref="BT4" si="34">BR4/(BR4+BS4)</f>
        <v>0.16666666666666666</v>
      </c>
      <c r="BU4" s="6">
        <f t="shared" ref="BU4" si="35">SQRT((BR4*BS4)/((BR4+BS4)^2*(BR4+BS4+1)))</f>
        <v>0.33467472037604118</v>
      </c>
      <c r="BV4" s="5">
        <v>0.25</v>
      </c>
      <c r="BW4" s="5">
        <v>0.25</v>
      </c>
      <c r="BX4" s="5">
        <v>0.25</v>
      </c>
      <c r="BY4" s="5">
        <v>0.25</v>
      </c>
      <c r="BZ4" s="5" t="s">
        <v>59</v>
      </c>
      <c r="CA4" s="5">
        <v>600</v>
      </c>
    </row>
    <row r="5" spans="1:79" s="5" customFormat="1" x14ac:dyDescent="0.2">
      <c r="A5" s="5">
        <v>33</v>
      </c>
      <c r="B5" s="5">
        <v>33</v>
      </c>
      <c r="C5" s="5">
        <v>10</v>
      </c>
      <c r="D5" s="5">
        <v>10</v>
      </c>
      <c r="E5" s="3" t="s">
        <v>82</v>
      </c>
      <c r="F5" s="3">
        <f t="shared" si="0"/>
        <v>889</v>
      </c>
      <c r="G5" s="3" t="str">
        <f t="shared" si="1"/>
        <v>NA</v>
      </c>
      <c r="H5" s="2">
        <v>1</v>
      </c>
      <c r="I5" s="5">
        <v>125</v>
      </c>
      <c r="J5" s="5">
        <v>7</v>
      </c>
      <c r="K5" s="5">
        <v>0.1</v>
      </c>
      <c r="L5" s="2">
        <f t="shared" ref="L5" si="36">K5/4</f>
        <v>2.5000000000000001E-2</v>
      </c>
      <c r="M5" s="3">
        <f t="shared" ref="M5" si="37">K5/L5</f>
        <v>4</v>
      </c>
      <c r="N5" s="5">
        <v>15</v>
      </c>
      <c r="O5" s="5">
        <v>15</v>
      </c>
      <c r="P5" s="4">
        <f t="shared" ref="P5" si="38">Y5/T5</f>
        <v>100.26315789473684</v>
      </c>
      <c r="Q5" s="5">
        <v>15</v>
      </c>
      <c r="R5" s="5">
        <v>15</v>
      </c>
      <c r="S5" s="4">
        <f t="shared" ref="S5" si="39">Z5/U5</f>
        <v>100.26315789473684</v>
      </c>
      <c r="T5" s="3">
        <f t="shared" si="6"/>
        <v>133</v>
      </c>
      <c r="U5" s="3">
        <f t="shared" si="7"/>
        <v>133</v>
      </c>
      <c r="V5" s="3">
        <f t="shared" si="8"/>
        <v>0</v>
      </c>
      <c r="W5" s="3">
        <f t="shared" si="9"/>
        <v>0</v>
      </c>
      <c r="X5" s="3">
        <f t="shared" si="10"/>
        <v>0</v>
      </c>
      <c r="Y5" s="4">
        <f t="shared" si="11"/>
        <v>13335</v>
      </c>
      <c r="Z5" s="4">
        <f t="shared" si="12"/>
        <v>13335</v>
      </c>
      <c r="AA5" s="4">
        <f t="shared" si="13"/>
        <v>0</v>
      </c>
      <c r="AB5" s="4">
        <f t="shared" si="14"/>
        <v>0</v>
      </c>
      <c r="AC5" s="4">
        <f t="shared" si="15"/>
        <v>0</v>
      </c>
      <c r="AD5" s="5">
        <v>50</v>
      </c>
      <c r="AE5" s="5">
        <v>0</v>
      </c>
      <c r="AF5" s="5">
        <v>1</v>
      </c>
      <c r="AG5" s="5">
        <v>50</v>
      </c>
      <c r="AH5" s="5">
        <v>0</v>
      </c>
      <c r="AI5" s="5">
        <v>1</v>
      </c>
      <c r="AJ5" s="5">
        <v>0.5</v>
      </c>
      <c r="AK5" s="5">
        <v>0.5</v>
      </c>
      <c r="AL5" s="5">
        <v>0</v>
      </c>
      <c r="AM5" s="5">
        <v>0</v>
      </c>
      <c r="AN5" s="5">
        <v>0</v>
      </c>
      <c r="AO5" s="5">
        <v>0.01</v>
      </c>
      <c r="AP5" s="5">
        <v>0.01</v>
      </c>
      <c r="AQ5" s="5">
        <v>0</v>
      </c>
      <c r="AR5" s="5">
        <v>0</v>
      </c>
      <c r="AS5" s="5">
        <v>0</v>
      </c>
      <c r="AT5" s="5">
        <v>0</v>
      </c>
      <c r="AU5" s="5">
        <v>0.2</v>
      </c>
      <c r="AV5" s="5">
        <v>0</v>
      </c>
      <c r="AW5" s="5">
        <v>0</v>
      </c>
      <c r="AX5" s="5">
        <v>0</v>
      </c>
      <c r="AY5" s="5">
        <v>0.04</v>
      </c>
      <c r="AZ5" s="5">
        <v>0</v>
      </c>
      <c r="BA5" s="2">
        <v>0.05</v>
      </c>
      <c r="BB5" s="2">
        <v>0.05</v>
      </c>
      <c r="BC5" s="5">
        <v>7.4999999999999997E-2</v>
      </c>
      <c r="BD5" s="5">
        <v>5.0000000000000001E-3</v>
      </c>
      <c r="BE5" s="5">
        <v>0</v>
      </c>
      <c r="BF5" s="5">
        <v>0</v>
      </c>
      <c r="BG5" s="5">
        <v>0</v>
      </c>
      <c r="BH5" s="5">
        <f t="shared" ref="BH5" si="40">BC5/4</f>
        <v>1.8749999999999999E-2</v>
      </c>
      <c r="BI5" s="5">
        <f t="shared" ref="BI5" si="41">BD5/4</f>
        <v>1.25E-3</v>
      </c>
      <c r="BJ5" s="5">
        <v>0</v>
      </c>
      <c r="BK5" s="5">
        <v>0</v>
      </c>
      <c r="BL5" s="5">
        <v>0</v>
      </c>
      <c r="BM5" s="5">
        <v>0.1</v>
      </c>
      <c r="BN5" s="5">
        <v>0.1</v>
      </c>
      <c r="BO5" s="5">
        <v>0</v>
      </c>
      <c r="BP5" s="5">
        <v>0</v>
      </c>
      <c r="BQ5" s="5">
        <v>0</v>
      </c>
      <c r="BR5" s="5">
        <v>0.04</v>
      </c>
      <c r="BS5" s="5">
        <v>0.2</v>
      </c>
      <c r="BT5" s="6">
        <f t="shared" ref="BT5" si="42">BR5/(BR5+BS5)</f>
        <v>0.16666666666666666</v>
      </c>
      <c r="BU5" s="6">
        <f t="shared" ref="BU5" si="43">SQRT((BR5*BS5)/((BR5+BS5)^2*(BR5+BS5+1)))</f>
        <v>0.33467472037604118</v>
      </c>
      <c r="BV5" s="5">
        <v>0.25</v>
      </c>
      <c r="BW5" s="5">
        <v>0.25</v>
      </c>
      <c r="BX5" s="5">
        <v>0.25</v>
      </c>
      <c r="BY5" s="5">
        <v>0.25</v>
      </c>
      <c r="BZ5" s="5" t="s">
        <v>59</v>
      </c>
      <c r="CA5" s="5">
        <v>600</v>
      </c>
    </row>
    <row r="6" spans="1:79" s="5" customFormat="1" x14ac:dyDescent="0.2">
      <c r="A6" s="5">
        <v>35</v>
      </c>
      <c r="B6" s="5">
        <v>37</v>
      </c>
      <c r="C6" s="5">
        <v>10</v>
      </c>
      <c r="D6" s="5">
        <v>10</v>
      </c>
      <c r="E6" s="3" t="s">
        <v>83</v>
      </c>
      <c r="F6" s="3">
        <f t="shared" si="0"/>
        <v>895</v>
      </c>
      <c r="G6" s="3" t="str">
        <f t="shared" si="1"/>
        <v>NA</v>
      </c>
      <c r="H6" s="2">
        <v>1</v>
      </c>
      <c r="I6" s="5">
        <v>125</v>
      </c>
      <c r="J6" s="5">
        <v>7</v>
      </c>
      <c r="K6" s="5">
        <v>0.1</v>
      </c>
      <c r="L6" s="2">
        <f t="shared" ref="L6:L10" si="44">K6/4</f>
        <v>2.5000000000000001E-2</v>
      </c>
      <c r="M6" s="3">
        <f t="shared" ref="M6:M10" si="45">K6/L6</f>
        <v>4</v>
      </c>
      <c r="N6" s="5">
        <v>15</v>
      </c>
      <c r="O6" s="5">
        <v>15</v>
      </c>
      <c r="P6" s="4">
        <f t="shared" ref="P6:P10" si="46">Y6/T6</f>
        <v>100.18656716417911</v>
      </c>
      <c r="Q6" s="5">
        <v>15</v>
      </c>
      <c r="R6" s="5">
        <v>15</v>
      </c>
      <c r="S6" s="4">
        <f t="shared" ref="S6:S10" si="47">Z6/U6</f>
        <v>100.18656716417911</v>
      </c>
      <c r="T6" s="3">
        <f t="shared" si="6"/>
        <v>134</v>
      </c>
      <c r="U6" s="3">
        <f t="shared" si="7"/>
        <v>134</v>
      </c>
      <c r="V6" s="3">
        <f t="shared" si="8"/>
        <v>0</v>
      </c>
      <c r="W6" s="3">
        <f t="shared" si="9"/>
        <v>0</v>
      </c>
      <c r="X6" s="3">
        <f t="shared" si="10"/>
        <v>0</v>
      </c>
      <c r="Y6" s="4">
        <f t="shared" si="11"/>
        <v>13425</v>
      </c>
      <c r="Z6" s="4">
        <f t="shared" si="12"/>
        <v>13425</v>
      </c>
      <c r="AA6" s="4">
        <f t="shared" si="13"/>
        <v>0</v>
      </c>
      <c r="AB6" s="4">
        <f t="shared" si="14"/>
        <v>0</v>
      </c>
      <c r="AC6" s="4">
        <f t="shared" si="15"/>
        <v>0</v>
      </c>
      <c r="AD6" s="5">
        <v>50</v>
      </c>
      <c r="AE6" s="5">
        <v>0</v>
      </c>
      <c r="AF6" s="5">
        <v>1</v>
      </c>
      <c r="AG6" s="5">
        <v>50</v>
      </c>
      <c r="AH6" s="5">
        <v>0</v>
      </c>
      <c r="AI6" s="5">
        <v>1</v>
      </c>
      <c r="AJ6" s="5">
        <v>0.5</v>
      </c>
      <c r="AK6" s="5">
        <v>0.5</v>
      </c>
      <c r="AL6" s="5">
        <v>0</v>
      </c>
      <c r="AM6" s="5">
        <v>0</v>
      </c>
      <c r="AN6" s="5">
        <v>0</v>
      </c>
      <c r="AO6" s="5">
        <v>0.01</v>
      </c>
      <c r="AP6" s="5">
        <v>0.01</v>
      </c>
      <c r="AQ6" s="5">
        <v>0</v>
      </c>
      <c r="AR6" s="5">
        <v>0</v>
      </c>
      <c r="AS6" s="5">
        <v>0</v>
      </c>
      <c r="AT6" s="5">
        <v>0</v>
      </c>
      <c r="AU6" s="5">
        <v>0.2</v>
      </c>
      <c r="AV6" s="5">
        <v>0</v>
      </c>
      <c r="AW6" s="5">
        <v>0</v>
      </c>
      <c r="AX6" s="5">
        <v>0</v>
      </c>
      <c r="AY6" s="5">
        <v>0.04</v>
      </c>
      <c r="AZ6" s="5">
        <v>0</v>
      </c>
      <c r="BA6" s="2">
        <v>0.05</v>
      </c>
      <c r="BB6" s="2">
        <v>0.05</v>
      </c>
      <c r="BC6" s="5">
        <v>7.4999999999999997E-2</v>
      </c>
      <c r="BD6" s="5">
        <v>5.0000000000000001E-3</v>
      </c>
      <c r="BE6" s="5">
        <v>0</v>
      </c>
      <c r="BF6" s="5">
        <v>0</v>
      </c>
      <c r="BG6" s="5">
        <v>0</v>
      </c>
      <c r="BH6" s="5">
        <f t="shared" ref="BH6:BH10" si="48">BC6/4</f>
        <v>1.8749999999999999E-2</v>
      </c>
      <c r="BI6" s="5">
        <f t="shared" ref="BI6:BI10" si="49">BD6/4</f>
        <v>1.25E-3</v>
      </c>
      <c r="BJ6" s="5">
        <v>0</v>
      </c>
      <c r="BK6" s="5">
        <v>0</v>
      </c>
      <c r="BL6" s="5">
        <v>0</v>
      </c>
      <c r="BM6" s="5">
        <v>0.1</v>
      </c>
      <c r="BN6" s="5">
        <v>0.1</v>
      </c>
      <c r="BO6" s="5">
        <v>0</v>
      </c>
      <c r="BP6" s="5">
        <v>0</v>
      </c>
      <c r="BQ6" s="5">
        <v>0</v>
      </c>
      <c r="BR6" s="5">
        <v>0.04</v>
      </c>
      <c r="BS6" s="5">
        <v>0.2</v>
      </c>
      <c r="BT6" s="6">
        <f t="shared" ref="BT6:BT10" si="50">BR6/(BR6+BS6)</f>
        <v>0.16666666666666666</v>
      </c>
      <c r="BU6" s="6">
        <f t="shared" ref="BU6:BU10" si="51">SQRT((BR6*BS6)/((BR6+BS6)^2*(BR6+BS6+1)))</f>
        <v>0.33467472037604118</v>
      </c>
      <c r="BV6" s="5">
        <v>0.25</v>
      </c>
      <c r="BW6" s="5">
        <v>0.25</v>
      </c>
      <c r="BX6" s="5">
        <v>0.25</v>
      </c>
      <c r="BY6" s="5">
        <v>0.25</v>
      </c>
      <c r="BZ6" s="5" t="s">
        <v>59</v>
      </c>
      <c r="CA6" s="5">
        <v>600</v>
      </c>
    </row>
    <row r="7" spans="1:79" s="5" customFormat="1" x14ac:dyDescent="0.2">
      <c r="A7" s="5">
        <v>30</v>
      </c>
      <c r="B7" s="5">
        <v>30</v>
      </c>
      <c r="C7" s="5">
        <v>10</v>
      </c>
      <c r="D7" s="5">
        <v>10</v>
      </c>
      <c r="E7" s="3" t="s">
        <v>84</v>
      </c>
      <c r="F7" s="3">
        <f t="shared" ref="F7:F11" si="52">IF(E7="rectangle",A7*B7,IF(E7="hook",A7*B7-(C7*D7),IF(E7="eight",A7*B7-2*(C7*D7),IF(E7="tee",A7*B7-2*(C7*D7),IF(E7="cross",A7*B7-4*(C7*D7),"ERROR")))))</f>
        <v>900</v>
      </c>
      <c r="G7" s="3">
        <f t="shared" ref="G7:G11" si="53">IF(E7="rectangle",A7/B7,"NA")</f>
        <v>1</v>
      </c>
      <c r="H7" s="2">
        <v>1</v>
      </c>
      <c r="I7" s="5">
        <v>125</v>
      </c>
      <c r="J7" s="5">
        <v>7</v>
      </c>
      <c r="K7" s="5">
        <v>10</v>
      </c>
      <c r="L7" s="2">
        <f t="shared" si="44"/>
        <v>2.5</v>
      </c>
      <c r="M7" s="3">
        <f t="shared" si="45"/>
        <v>4</v>
      </c>
      <c r="N7" s="5">
        <v>15</v>
      </c>
      <c r="O7" s="5">
        <v>15</v>
      </c>
      <c r="P7" s="4">
        <f t="shared" si="46"/>
        <v>100</v>
      </c>
      <c r="Q7" s="5">
        <v>15</v>
      </c>
      <c r="R7" s="5">
        <v>15</v>
      </c>
      <c r="S7" s="4">
        <f t="shared" si="47"/>
        <v>100</v>
      </c>
      <c r="T7" s="3">
        <f t="shared" ref="T7:T11" si="54">ROUND((O7/100)*F7,0)</f>
        <v>135</v>
      </c>
      <c r="U7" s="3">
        <f t="shared" ref="U7:U11" si="55">ROUND(((R7/100)*F7)/H7,0)</f>
        <v>135</v>
      </c>
      <c r="V7" s="3">
        <f t="shared" ref="V7:V11" si="56">ROUND(IF(H7&gt;=2,((R7/100)*F7)/H7,0),0)</f>
        <v>0</v>
      </c>
      <c r="W7" s="3">
        <f t="shared" ref="W7:W11" si="57">ROUND(IF(H7&gt;=3,((R7/100)*F7)/H7,0),0)</f>
        <v>0</v>
      </c>
      <c r="X7" s="3">
        <f t="shared" ref="X7:X11" si="58">ROUND(IF(H7&gt;=4,((R7/100)*F7)/H7,0),0)</f>
        <v>0</v>
      </c>
      <c r="Y7" s="4">
        <f t="shared" ref="Y7:Y11" si="59">F7*N7</f>
        <v>13500</v>
      </c>
      <c r="Z7" s="4">
        <f t="shared" ref="Z7:Z11" si="60">(F7*Q7)/H7</f>
        <v>13500</v>
      </c>
      <c r="AA7" s="4">
        <f t="shared" ref="AA7:AA11" si="61">IF(H7&gt;=2,(F7*Q7)/H7,0)</f>
        <v>0</v>
      </c>
      <c r="AB7" s="4">
        <f t="shared" ref="AB7:AB11" si="62">IF(H7&gt;=3,(F7*Q7)/H7,0)</f>
        <v>0</v>
      </c>
      <c r="AC7" s="4">
        <f t="shared" ref="AC7:AC11" si="63">IF(H7&gt;=4,(F7*Q7)/H7,0)</f>
        <v>0</v>
      </c>
      <c r="AD7" s="5">
        <v>50</v>
      </c>
      <c r="AE7" s="5">
        <v>0</v>
      </c>
      <c r="AF7" s="5">
        <v>1</v>
      </c>
      <c r="AG7" s="5">
        <v>50</v>
      </c>
      <c r="AH7" s="5">
        <v>0</v>
      </c>
      <c r="AI7" s="5">
        <v>1</v>
      </c>
      <c r="AJ7" s="5">
        <v>0.5</v>
      </c>
      <c r="AK7" s="5">
        <v>0.5</v>
      </c>
      <c r="AL7" s="5">
        <v>0</v>
      </c>
      <c r="AM7" s="5">
        <v>0</v>
      </c>
      <c r="AN7" s="5">
        <v>0</v>
      </c>
      <c r="AO7" s="5">
        <v>0.01</v>
      </c>
      <c r="AP7" s="5">
        <v>0.01</v>
      </c>
      <c r="AQ7" s="5">
        <v>0</v>
      </c>
      <c r="AR7" s="5">
        <v>0</v>
      </c>
      <c r="AS7" s="5">
        <v>0</v>
      </c>
      <c r="AT7" s="5">
        <v>0</v>
      </c>
      <c r="AU7" s="5">
        <v>0.2</v>
      </c>
      <c r="AV7" s="5">
        <v>0</v>
      </c>
      <c r="AW7" s="5">
        <v>0</v>
      </c>
      <c r="AX7" s="5">
        <v>0</v>
      </c>
      <c r="AY7" s="5">
        <v>0.04</v>
      </c>
      <c r="AZ7" s="5">
        <v>0</v>
      </c>
      <c r="BA7" s="2">
        <v>0.05</v>
      </c>
      <c r="BB7" s="2">
        <v>0.05</v>
      </c>
      <c r="BC7" s="5">
        <v>7.4999999999999997E-2</v>
      </c>
      <c r="BD7" s="5">
        <v>5.0000000000000001E-3</v>
      </c>
      <c r="BE7" s="5">
        <v>0</v>
      </c>
      <c r="BF7" s="5">
        <v>0</v>
      </c>
      <c r="BG7" s="5">
        <v>0</v>
      </c>
      <c r="BH7" s="5">
        <f t="shared" si="48"/>
        <v>1.8749999999999999E-2</v>
      </c>
      <c r="BI7" s="5">
        <f t="shared" si="49"/>
        <v>1.25E-3</v>
      </c>
      <c r="BJ7" s="5">
        <v>0</v>
      </c>
      <c r="BK7" s="5">
        <v>0</v>
      </c>
      <c r="BL7" s="5">
        <v>0</v>
      </c>
      <c r="BM7" s="5">
        <v>0.1</v>
      </c>
      <c r="BN7" s="5">
        <v>0.1</v>
      </c>
      <c r="BO7" s="5">
        <v>0</v>
      </c>
      <c r="BP7" s="5">
        <v>0</v>
      </c>
      <c r="BQ7" s="5">
        <v>0</v>
      </c>
      <c r="BR7" s="5">
        <v>0.04</v>
      </c>
      <c r="BS7" s="5">
        <v>4</v>
      </c>
      <c r="BT7" s="6">
        <f t="shared" si="50"/>
        <v>9.9009900990099011E-3</v>
      </c>
      <c r="BU7" s="6">
        <f t="shared" si="51"/>
        <v>4.410251516706673E-2</v>
      </c>
      <c r="BV7" s="5">
        <v>0.25</v>
      </c>
      <c r="BW7" s="5">
        <v>0.25</v>
      </c>
      <c r="BX7" s="5">
        <v>0.25</v>
      </c>
      <c r="BY7" s="5">
        <v>0.25</v>
      </c>
      <c r="BZ7" s="5" t="s">
        <v>59</v>
      </c>
      <c r="CA7" s="5">
        <v>600</v>
      </c>
    </row>
    <row r="8" spans="1:79" s="5" customFormat="1" x14ac:dyDescent="0.2">
      <c r="A8" s="5">
        <v>31</v>
      </c>
      <c r="B8" s="5">
        <v>32</v>
      </c>
      <c r="C8" s="5">
        <v>10</v>
      </c>
      <c r="D8" s="5">
        <v>10</v>
      </c>
      <c r="E8" s="3" t="s">
        <v>80</v>
      </c>
      <c r="F8" s="3">
        <f t="shared" si="52"/>
        <v>892</v>
      </c>
      <c r="G8" s="3" t="str">
        <f t="shared" si="53"/>
        <v>NA</v>
      </c>
      <c r="H8" s="2">
        <v>1</v>
      </c>
      <c r="I8" s="5">
        <v>125</v>
      </c>
      <c r="J8" s="5">
        <v>7</v>
      </c>
      <c r="K8" s="5">
        <v>10</v>
      </c>
      <c r="L8" s="2">
        <f t="shared" si="44"/>
        <v>2.5</v>
      </c>
      <c r="M8" s="3">
        <f t="shared" si="45"/>
        <v>4</v>
      </c>
      <c r="N8" s="5">
        <v>15</v>
      </c>
      <c r="O8" s="5">
        <v>15</v>
      </c>
      <c r="P8" s="4">
        <f t="shared" si="46"/>
        <v>99.850746268656721</v>
      </c>
      <c r="Q8" s="5">
        <v>15</v>
      </c>
      <c r="R8" s="5">
        <v>15</v>
      </c>
      <c r="S8" s="4">
        <f t="shared" si="47"/>
        <v>99.850746268656721</v>
      </c>
      <c r="T8" s="3">
        <f t="shared" si="54"/>
        <v>134</v>
      </c>
      <c r="U8" s="3">
        <f t="shared" si="55"/>
        <v>134</v>
      </c>
      <c r="V8" s="3">
        <f t="shared" si="56"/>
        <v>0</v>
      </c>
      <c r="W8" s="3">
        <f t="shared" si="57"/>
        <v>0</v>
      </c>
      <c r="X8" s="3">
        <f t="shared" si="58"/>
        <v>0</v>
      </c>
      <c r="Y8" s="4">
        <f t="shared" si="59"/>
        <v>13380</v>
      </c>
      <c r="Z8" s="4">
        <f t="shared" si="60"/>
        <v>13380</v>
      </c>
      <c r="AA8" s="4">
        <f t="shared" si="61"/>
        <v>0</v>
      </c>
      <c r="AB8" s="4">
        <f t="shared" si="62"/>
        <v>0</v>
      </c>
      <c r="AC8" s="4">
        <f t="shared" si="63"/>
        <v>0</v>
      </c>
      <c r="AD8" s="5">
        <v>50</v>
      </c>
      <c r="AE8" s="5">
        <v>0</v>
      </c>
      <c r="AF8" s="5">
        <v>1</v>
      </c>
      <c r="AG8" s="5">
        <v>50</v>
      </c>
      <c r="AH8" s="5">
        <v>0</v>
      </c>
      <c r="AI8" s="5">
        <v>1</v>
      </c>
      <c r="AJ8" s="5">
        <v>0.5</v>
      </c>
      <c r="AK8" s="5">
        <v>0.5</v>
      </c>
      <c r="AL8" s="5">
        <v>0</v>
      </c>
      <c r="AM8" s="5">
        <v>0</v>
      </c>
      <c r="AN8" s="5">
        <v>0</v>
      </c>
      <c r="AO8" s="5">
        <v>0.01</v>
      </c>
      <c r="AP8" s="5">
        <v>0.01</v>
      </c>
      <c r="AQ8" s="5">
        <v>0</v>
      </c>
      <c r="AR8" s="5">
        <v>0</v>
      </c>
      <c r="AS8" s="5">
        <v>0</v>
      </c>
      <c r="AT8" s="5">
        <v>0</v>
      </c>
      <c r="AU8" s="5">
        <v>0.2</v>
      </c>
      <c r="AV8" s="5">
        <v>0</v>
      </c>
      <c r="AW8" s="5">
        <v>0</v>
      </c>
      <c r="AX8" s="5">
        <v>0</v>
      </c>
      <c r="AY8" s="5">
        <v>0.04</v>
      </c>
      <c r="AZ8" s="5">
        <v>0</v>
      </c>
      <c r="BA8" s="2">
        <v>0.05</v>
      </c>
      <c r="BB8" s="2">
        <v>0.05</v>
      </c>
      <c r="BC8" s="5">
        <v>7.4999999999999997E-2</v>
      </c>
      <c r="BD8" s="5">
        <v>5.0000000000000001E-3</v>
      </c>
      <c r="BE8" s="5">
        <v>0</v>
      </c>
      <c r="BF8" s="5">
        <v>0</v>
      </c>
      <c r="BG8" s="5">
        <v>0</v>
      </c>
      <c r="BH8" s="5">
        <f t="shared" si="48"/>
        <v>1.8749999999999999E-2</v>
      </c>
      <c r="BI8" s="5">
        <f t="shared" si="49"/>
        <v>1.25E-3</v>
      </c>
      <c r="BJ8" s="5">
        <v>0</v>
      </c>
      <c r="BK8" s="5">
        <v>0</v>
      </c>
      <c r="BL8" s="5">
        <v>0</v>
      </c>
      <c r="BM8" s="5">
        <v>0.1</v>
      </c>
      <c r="BN8" s="5">
        <v>0.1</v>
      </c>
      <c r="BO8" s="5">
        <v>0</v>
      </c>
      <c r="BP8" s="5">
        <v>0</v>
      </c>
      <c r="BQ8" s="5">
        <v>0</v>
      </c>
      <c r="BR8" s="5">
        <v>0.04</v>
      </c>
      <c r="BS8" s="5">
        <v>0.2</v>
      </c>
      <c r="BT8" s="6">
        <f t="shared" si="50"/>
        <v>0.16666666666666666</v>
      </c>
      <c r="BU8" s="6">
        <f t="shared" si="51"/>
        <v>0.33467472037604118</v>
      </c>
      <c r="BV8" s="5">
        <v>0.25</v>
      </c>
      <c r="BW8" s="5">
        <v>0.25</v>
      </c>
      <c r="BX8" s="5">
        <v>0.25</v>
      </c>
      <c r="BY8" s="5">
        <v>0.25</v>
      </c>
      <c r="BZ8" s="5" t="s">
        <v>59</v>
      </c>
      <c r="CA8" s="5">
        <v>600</v>
      </c>
    </row>
    <row r="9" spans="1:79" s="5" customFormat="1" x14ac:dyDescent="0.2">
      <c r="A9" s="5">
        <v>33</v>
      </c>
      <c r="B9" s="5">
        <v>33</v>
      </c>
      <c r="C9" s="5">
        <v>10</v>
      </c>
      <c r="D9" s="5">
        <v>10</v>
      </c>
      <c r="E9" s="3" t="s">
        <v>81</v>
      </c>
      <c r="F9" s="3">
        <f t="shared" si="52"/>
        <v>889</v>
      </c>
      <c r="G9" s="3" t="str">
        <f t="shared" si="53"/>
        <v>NA</v>
      </c>
      <c r="H9" s="2">
        <v>1</v>
      </c>
      <c r="I9" s="5">
        <v>125</v>
      </c>
      <c r="J9" s="5">
        <v>7</v>
      </c>
      <c r="K9" s="5">
        <v>10</v>
      </c>
      <c r="L9" s="2">
        <f t="shared" si="44"/>
        <v>2.5</v>
      </c>
      <c r="M9" s="3">
        <f t="shared" si="45"/>
        <v>4</v>
      </c>
      <c r="N9" s="5">
        <v>15</v>
      </c>
      <c r="O9" s="5">
        <v>15</v>
      </c>
      <c r="P9" s="4">
        <f t="shared" si="46"/>
        <v>100.26315789473684</v>
      </c>
      <c r="Q9" s="5">
        <v>15</v>
      </c>
      <c r="R9" s="5">
        <v>15</v>
      </c>
      <c r="S9" s="4">
        <f t="shared" si="47"/>
        <v>100.26315789473684</v>
      </c>
      <c r="T9" s="3">
        <f t="shared" si="54"/>
        <v>133</v>
      </c>
      <c r="U9" s="3">
        <f t="shared" si="55"/>
        <v>133</v>
      </c>
      <c r="V9" s="3">
        <f t="shared" si="56"/>
        <v>0</v>
      </c>
      <c r="W9" s="3">
        <f t="shared" si="57"/>
        <v>0</v>
      </c>
      <c r="X9" s="3">
        <f t="shared" si="58"/>
        <v>0</v>
      </c>
      <c r="Y9" s="4">
        <f t="shared" si="59"/>
        <v>13335</v>
      </c>
      <c r="Z9" s="4">
        <f t="shared" si="60"/>
        <v>13335</v>
      </c>
      <c r="AA9" s="4">
        <f t="shared" si="61"/>
        <v>0</v>
      </c>
      <c r="AB9" s="4">
        <f t="shared" si="62"/>
        <v>0</v>
      </c>
      <c r="AC9" s="4">
        <f t="shared" si="63"/>
        <v>0</v>
      </c>
      <c r="AD9" s="5">
        <v>50</v>
      </c>
      <c r="AE9" s="5">
        <v>0</v>
      </c>
      <c r="AF9" s="5">
        <v>1</v>
      </c>
      <c r="AG9" s="5">
        <v>50</v>
      </c>
      <c r="AH9" s="5">
        <v>0</v>
      </c>
      <c r="AI9" s="5">
        <v>1</v>
      </c>
      <c r="AJ9" s="5">
        <v>0.5</v>
      </c>
      <c r="AK9" s="5">
        <v>0.5</v>
      </c>
      <c r="AL9" s="5">
        <v>0</v>
      </c>
      <c r="AM9" s="5">
        <v>0</v>
      </c>
      <c r="AN9" s="5">
        <v>0</v>
      </c>
      <c r="AO9" s="5">
        <v>0.01</v>
      </c>
      <c r="AP9" s="5">
        <v>0.01</v>
      </c>
      <c r="AQ9" s="5">
        <v>0</v>
      </c>
      <c r="AR9" s="5">
        <v>0</v>
      </c>
      <c r="AS9" s="5">
        <v>0</v>
      </c>
      <c r="AT9" s="5">
        <v>0</v>
      </c>
      <c r="AU9" s="5">
        <v>0.2</v>
      </c>
      <c r="AV9" s="5">
        <v>0</v>
      </c>
      <c r="AW9" s="5">
        <v>0</v>
      </c>
      <c r="AX9" s="5">
        <v>0</v>
      </c>
      <c r="AY9" s="5">
        <v>0.04</v>
      </c>
      <c r="AZ9" s="5">
        <v>0</v>
      </c>
      <c r="BA9" s="2">
        <v>0.05</v>
      </c>
      <c r="BB9" s="2">
        <v>0.05</v>
      </c>
      <c r="BC9" s="5">
        <v>7.4999999999999997E-2</v>
      </c>
      <c r="BD9" s="5">
        <v>5.0000000000000001E-3</v>
      </c>
      <c r="BE9" s="5">
        <v>0</v>
      </c>
      <c r="BF9" s="5">
        <v>0</v>
      </c>
      <c r="BG9" s="5">
        <v>0</v>
      </c>
      <c r="BH9" s="5">
        <f t="shared" si="48"/>
        <v>1.8749999999999999E-2</v>
      </c>
      <c r="BI9" s="5">
        <f t="shared" si="49"/>
        <v>1.25E-3</v>
      </c>
      <c r="BJ9" s="5">
        <v>0</v>
      </c>
      <c r="BK9" s="5">
        <v>0</v>
      </c>
      <c r="BL9" s="5">
        <v>0</v>
      </c>
      <c r="BM9" s="5">
        <v>0.1</v>
      </c>
      <c r="BN9" s="5">
        <v>0.1</v>
      </c>
      <c r="BO9" s="5">
        <v>0</v>
      </c>
      <c r="BP9" s="5">
        <v>0</v>
      </c>
      <c r="BQ9" s="5">
        <v>0</v>
      </c>
      <c r="BR9" s="5">
        <v>0.04</v>
      </c>
      <c r="BS9" s="5">
        <v>0.2</v>
      </c>
      <c r="BT9" s="6">
        <f t="shared" si="50"/>
        <v>0.16666666666666666</v>
      </c>
      <c r="BU9" s="6">
        <f t="shared" si="51"/>
        <v>0.33467472037604118</v>
      </c>
      <c r="BV9" s="5">
        <v>0.25</v>
      </c>
      <c r="BW9" s="5">
        <v>0.25</v>
      </c>
      <c r="BX9" s="5">
        <v>0.25</v>
      </c>
      <c r="BY9" s="5">
        <v>0.25</v>
      </c>
      <c r="BZ9" s="5" t="s">
        <v>59</v>
      </c>
      <c r="CA9" s="5">
        <v>600</v>
      </c>
    </row>
    <row r="10" spans="1:79" s="5" customFormat="1" x14ac:dyDescent="0.2">
      <c r="A10" s="5">
        <v>33</v>
      </c>
      <c r="B10" s="5">
        <v>33</v>
      </c>
      <c r="C10" s="5">
        <v>10</v>
      </c>
      <c r="D10" s="5">
        <v>10</v>
      </c>
      <c r="E10" s="3" t="s">
        <v>82</v>
      </c>
      <c r="F10" s="3">
        <f t="shared" si="52"/>
        <v>889</v>
      </c>
      <c r="G10" s="3" t="str">
        <f t="shared" si="53"/>
        <v>NA</v>
      </c>
      <c r="H10" s="2">
        <v>1</v>
      </c>
      <c r="I10" s="5">
        <v>125</v>
      </c>
      <c r="J10" s="5">
        <v>7</v>
      </c>
      <c r="K10" s="5">
        <v>10</v>
      </c>
      <c r="L10" s="2">
        <f t="shared" si="44"/>
        <v>2.5</v>
      </c>
      <c r="M10" s="3">
        <f t="shared" si="45"/>
        <v>4</v>
      </c>
      <c r="N10" s="5">
        <v>15</v>
      </c>
      <c r="O10" s="5">
        <v>15</v>
      </c>
      <c r="P10" s="4">
        <f t="shared" si="46"/>
        <v>100.26315789473684</v>
      </c>
      <c r="Q10" s="5">
        <v>15</v>
      </c>
      <c r="R10" s="5">
        <v>15</v>
      </c>
      <c r="S10" s="4">
        <f t="shared" si="47"/>
        <v>100.26315789473684</v>
      </c>
      <c r="T10" s="3">
        <f t="shared" si="54"/>
        <v>133</v>
      </c>
      <c r="U10" s="3">
        <f t="shared" si="55"/>
        <v>133</v>
      </c>
      <c r="V10" s="3">
        <f t="shared" si="56"/>
        <v>0</v>
      </c>
      <c r="W10" s="3">
        <f t="shared" si="57"/>
        <v>0</v>
      </c>
      <c r="X10" s="3">
        <f t="shared" si="58"/>
        <v>0</v>
      </c>
      <c r="Y10" s="4">
        <f t="shared" si="59"/>
        <v>13335</v>
      </c>
      <c r="Z10" s="4">
        <f t="shared" si="60"/>
        <v>13335</v>
      </c>
      <c r="AA10" s="4">
        <f t="shared" si="61"/>
        <v>0</v>
      </c>
      <c r="AB10" s="4">
        <f t="shared" si="62"/>
        <v>0</v>
      </c>
      <c r="AC10" s="4">
        <f t="shared" si="63"/>
        <v>0</v>
      </c>
      <c r="AD10" s="5">
        <v>50</v>
      </c>
      <c r="AE10" s="5">
        <v>0</v>
      </c>
      <c r="AF10" s="5">
        <v>1</v>
      </c>
      <c r="AG10" s="5">
        <v>50</v>
      </c>
      <c r="AH10" s="5">
        <v>0</v>
      </c>
      <c r="AI10" s="5">
        <v>1</v>
      </c>
      <c r="AJ10" s="5">
        <v>0.5</v>
      </c>
      <c r="AK10" s="5">
        <v>0.5</v>
      </c>
      <c r="AL10" s="5">
        <v>0</v>
      </c>
      <c r="AM10" s="5">
        <v>0</v>
      </c>
      <c r="AN10" s="5">
        <v>0</v>
      </c>
      <c r="AO10" s="5">
        <v>0.01</v>
      </c>
      <c r="AP10" s="5">
        <v>0.01</v>
      </c>
      <c r="AQ10" s="5">
        <v>0</v>
      </c>
      <c r="AR10" s="5">
        <v>0</v>
      </c>
      <c r="AS10" s="5">
        <v>0</v>
      </c>
      <c r="AT10" s="5">
        <v>0</v>
      </c>
      <c r="AU10" s="5">
        <v>0.2</v>
      </c>
      <c r="AV10" s="5">
        <v>0</v>
      </c>
      <c r="AW10" s="5">
        <v>0</v>
      </c>
      <c r="AX10" s="5">
        <v>0</v>
      </c>
      <c r="AY10" s="5">
        <v>0.04</v>
      </c>
      <c r="AZ10" s="5">
        <v>0</v>
      </c>
      <c r="BA10" s="2">
        <v>0.05</v>
      </c>
      <c r="BB10" s="2">
        <v>0.05</v>
      </c>
      <c r="BC10" s="5">
        <v>7.4999999999999997E-2</v>
      </c>
      <c r="BD10" s="5">
        <v>5.0000000000000001E-3</v>
      </c>
      <c r="BE10" s="5">
        <v>0</v>
      </c>
      <c r="BF10" s="5">
        <v>0</v>
      </c>
      <c r="BG10" s="5">
        <v>0</v>
      </c>
      <c r="BH10" s="5">
        <f t="shared" si="48"/>
        <v>1.8749999999999999E-2</v>
      </c>
      <c r="BI10" s="5">
        <f t="shared" si="49"/>
        <v>1.25E-3</v>
      </c>
      <c r="BJ10" s="5">
        <v>0</v>
      </c>
      <c r="BK10" s="5">
        <v>0</v>
      </c>
      <c r="BL10" s="5">
        <v>0</v>
      </c>
      <c r="BM10" s="5">
        <v>0.1</v>
      </c>
      <c r="BN10" s="5">
        <v>0.1</v>
      </c>
      <c r="BO10" s="5">
        <v>0</v>
      </c>
      <c r="BP10" s="5">
        <v>0</v>
      </c>
      <c r="BQ10" s="5">
        <v>0</v>
      </c>
      <c r="BR10" s="5">
        <v>0.04</v>
      </c>
      <c r="BS10" s="5">
        <v>0.2</v>
      </c>
      <c r="BT10" s="6">
        <f t="shared" si="50"/>
        <v>0.16666666666666666</v>
      </c>
      <c r="BU10" s="6">
        <f t="shared" si="51"/>
        <v>0.33467472037604118</v>
      </c>
      <c r="BV10" s="5">
        <v>0.25</v>
      </c>
      <c r="BW10" s="5">
        <v>0.25</v>
      </c>
      <c r="BX10" s="5">
        <v>0.25</v>
      </c>
      <c r="BY10" s="5">
        <v>0.25</v>
      </c>
      <c r="BZ10" s="5" t="s">
        <v>59</v>
      </c>
      <c r="CA10" s="5">
        <v>600</v>
      </c>
    </row>
    <row r="11" spans="1:79" s="5" customFormat="1" x14ac:dyDescent="0.2">
      <c r="A11" s="5">
        <v>35</v>
      </c>
      <c r="B11" s="5">
        <v>37</v>
      </c>
      <c r="C11" s="5">
        <v>10</v>
      </c>
      <c r="D11" s="5">
        <v>10</v>
      </c>
      <c r="E11" s="3" t="s">
        <v>83</v>
      </c>
      <c r="F11" s="3">
        <f t="shared" si="52"/>
        <v>895</v>
      </c>
      <c r="G11" s="3" t="str">
        <f t="shared" si="53"/>
        <v>NA</v>
      </c>
      <c r="H11" s="2">
        <v>1</v>
      </c>
      <c r="I11" s="5">
        <v>125</v>
      </c>
      <c r="J11" s="5">
        <v>7</v>
      </c>
      <c r="K11" s="5">
        <v>10</v>
      </c>
      <c r="L11" s="2">
        <f t="shared" ref="L11" si="64">K11/4</f>
        <v>2.5</v>
      </c>
      <c r="M11" s="3">
        <f t="shared" ref="M11" si="65">K11/L11</f>
        <v>4</v>
      </c>
      <c r="N11" s="5">
        <v>15</v>
      </c>
      <c r="O11" s="5">
        <v>15</v>
      </c>
      <c r="P11" s="4">
        <f t="shared" ref="P11" si="66">Y11/T11</f>
        <v>100.18656716417911</v>
      </c>
      <c r="Q11" s="5">
        <v>15</v>
      </c>
      <c r="R11" s="5">
        <v>15</v>
      </c>
      <c r="S11" s="4">
        <f t="shared" ref="S11" si="67">Z11/U11</f>
        <v>100.18656716417911</v>
      </c>
      <c r="T11" s="3">
        <f t="shared" si="54"/>
        <v>134</v>
      </c>
      <c r="U11" s="3">
        <f t="shared" si="55"/>
        <v>134</v>
      </c>
      <c r="V11" s="3">
        <f t="shared" si="56"/>
        <v>0</v>
      </c>
      <c r="W11" s="3">
        <f t="shared" si="57"/>
        <v>0</v>
      </c>
      <c r="X11" s="3">
        <f t="shared" si="58"/>
        <v>0</v>
      </c>
      <c r="Y11" s="4">
        <f t="shared" si="59"/>
        <v>13425</v>
      </c>
      <c r="Z11" s="4">
        <f t="shared" si="60"/>
        <v>13425</v>
      </c>
      <c r="AA11" s="4">
        <f t="shared" si="61"/>
        <v>0</v>
      </c>
      <c r="AB11" s="4">
        <f t="shared" si="62"/>
        <v>0</v>
      </c>
      <c r="AC11" s="4">
        <f t="shared" si="63"/>
        <v>0</v>
      </c>
      <c r="AD11" s="5">
        <v>50</v>
      </c>
      <c r="AE11" s="5">
        <v>0</v>
      </c>
      <c r="AF11" s="5">
        <v>1</v>
      </c>
      <c r="AG11" s="5">
        <v>50</v>
      </c>
      <c r="AH11" s="5">
        <v>0</v>
      </c>
      <c r="AI11" s="5">
        <v>1</v>
      </c>
      <c r="AJ11" s="5">
        <v>0.5</v>
      </c>
      <c r="AK11" s="5">
        <v>0.5</v>
      </c>
      <c r="AL11" s="5">
        <v>0</v>
      </c>
      <c r="AM11" s="5">
        <v>0</v>
      </c>
      <c r="AN11" s="5">
        <v>0</v>
      </c>
      <c r="AO11" s="5">
        <v>0.01</v>
      </c>
      <c r="AP11" s="5">
        <v>0.01</v>
      </c>
      <c r="AQ11" s="5">
        <v>0</v>
      </c>
      <c r="AR11" s="5">
        <v>0</v>
      </c>
      <c r="AS11" s="5">
        <v>0</v>
      </c>
      <c r="AT11" s="5">
        <v>0</v>
      </c>
      <c r="AU11" s="5">
        <v>0.2</v>
      </c>
      <c r="AV11" s="5">
        <v>0</v>
      </c>
      <c r="AW11" s="5">
        <v>0</v>
      </c>
      <c r="AX11" s="5">
        <v>0</v>
      </c>
      <c r="AY11" s="5">
        <v>0.04</v>
      </c>
      <c r="AZ11" s="5">
        <v>0</v>
      </c>
      <c r="BA11" s="2">
        <v>0.05</v>
      </c>
      <c r="BB11" s="2">
        <v>0.05</v>
      </c>
      <c r="BC11" s="5">
        <v>7.4999999999999997E-2</v>
      </c>
      <c r="BD11" s="5">
        <v>5.0000000000000001E-3</v>
      </c>
      <c r="BE11" s="5">
        <v>0</v>
      </c>
      <c r="BF11" s="5">
        <v>0</v>
      </c>
      <c r="BG11" s="5">
        <v>0</v>
      </c>
      <c r="BH11" s="5">
        <f t="shared" ref="BH11" si="68">BC11/4</f>
        <v>1.8749999999999999E-2</v>
      </c>
      <c r="BI11" s="5">
        <f t="shared" ref="BI11" si="69">BD11/4</f>
        <v>1.25E-3</v>
      </c>
      <c r="BJ11" s="5">
        <v>0</v>
      </c>
      <c r="BK11" s="5">
        <v>0</v>
      </c>
      <c r="BL11" s="5">
        <v>0</v>
      </c>
      <c r="BM11" s="5">
        <v>0.1</v>
      </c>
      <c r="BN11" s="5">
        <v>0.1</v>
      </c>
      <c r="BO11" s="5">
        <v>0</v>
      </c>
      <c r="BP11" s="5">
        <v>0</v>
      </c>
      <c r="BQ11" s="5">
        <v>0</v>
      </c>
      <c r="BR11" s="5">
        <v>0.04</v>
      </c>
      <c r="BS11" s="5">
        <v>0.2</v>
      </c>
      <c r="BT11" s="6">
        <f t="shared" ref="BT11" si="70">BR11/(BR11+BS11)</f>
        <v>0.16666666666666666</v>
      </c>
      <c r="BU11" s="6">
        <f t="shared" ref="BU11" si="71">SQRT((BR11*BS11)/((BR11+BS11)^2*(BR11+BS11+1)))</f>
        <v>0.33467472037604118</v>
      </c>
      <c r="BV11" s="5">
        <v>0.25</v>
      </c>
      <c r="BW11" s="5">
        <v>0.25</v>
      </c>
      <c r="BX11" s="5">
        <v>0.25</v>
      </c>
      <c r="BY11" s="5">
        <v>0.25</v>
      </c>
      <c r="BZ11" s="5" t="s">
        <v>59</v>
      </c>
      <c r="CA11" s="5">
        <v>600</v>
      </c>
    </row>
  </sheetData>
  <sortState ref="A2:CC577">
    <sortCondition ref="N2:N577"/>
    <sortCondition ref="Q2:Q577"/>
    <sortCondition ref="K2:K5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Padilla Lab</cp:lastModifiedBy>
  <dcterms:created xsi:type="dcterms:W3CDTF">2014-03-13T11:51:26Z</dcterms:created>
  <dcterms:modified xsi:type="dcterms:W3CDTF">2014-07-23T12:51:12Z</dcterms:modified>
</cp:coreProperties>
</file>