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319156e0ce4353/Documents/ENGR 132/A12/"/>
    </mc:Choice>
  </mc:AlternateContent>
  <xr:revisionPtr revIDLastSave="0" documentId="8_{6FDA31C7-DD39-43D5-A63E-5886CB02393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ALCULATIONS" sheetId="2" r:id="rId1"/>
  </sheets>
  <definedNames>
    <definedName name="_xlnm.Print_Area" localSheetId="0">CALCULATIONS!$A$1:$O$51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O37" i="2"/>
  <c r="O16" i="2"/>
  <c r="O17" i="2" s="1"/>
  <c r="O38" i="2"/>
  <c r="O36" i="2"/>
  <c r="M31" i="2"/>
  <c r="M32" i="2"/>
  <c r="M33" i="2"/>
  <c r="M34" i="2"/>
  <c r="M35" i="2"/>
  <c r="M36" i="2"/>
  <c r="M37" i="2"/>
  <c r="M38" i="2"/>
  <c r="M30" i="2"/>
  <c r="L31" i="2"/>
  <c r="L32" i="2"/>
  <c r="L33" i="2"/>
  <c r="L34" i="2"/>
  <c r="L35" i="2"/>
  <c r="L36" i="2"/>
  <c r="L37" i="2"/>
  <c r="L38" i="2"/>
  <c r="L30" i="2"/>
  <c r="K38" i="2"/>
  <c r="K31" i="2"/>
  <c r="K32" i="2"/>
  <c r="K33" i="2"/>
  <c r="K34" i="2"/>
  <c r="K35" i="2"/>
  <c r="K36" i="2"/>
  <c r="K37" i="2"/>
  <c r="K30" i="2"/>
  <c r="B40" i="2"/>
  <c r="B39" i="2"/>
  <c r="B37" i="2"/>
  <c r="B38" i="2"/>
  <c r="B36" i="2"/>
  <c r="O15" i="2"/>
  <c r="M16" i="2"/>
  <c r="M17" i="2"/>
  <c r="M18" i="2"/>
  <c r="M19" i="2"/>
  <c r="M20" i="2"/>
  <c r="M21" i="2"/>
  <c r="M22" i="2"/>
  <c r="M23" i="2"/>
  <c r="M15" i="2"/>
  <c r="L16" i="2"/>
  <c r="L17" i="2"/>
  <c r="L18" i="2"/>
  <c r="L19" i="2"/>
  <c r="L20" i="2"/>
  <c r="L21" i="2"/>
  <c r="L22" i="2"/>
  <c r="L23" i="2"/>
  <c r="L15" i="2"/>
  <c r="K16" i="2"/>
  <c r="K17" i="2"/>
  <c r="K18" i="2"/>
  <c r="K19" i="2"/>
  <c r="K20" i="2"/>
  <c r="K21" i="2"/>
  <c r="K22" i="2"/>
  <c r="K23" i="2"/>
  <c r="K15" i="2"/>
  <c r="I23" i="2"/>
  <c r="I22" i="2"/>
  <c r="I18" i="2"/>
  <c r="I20" i="2"/>
  <c r="I19" i="2"/>
  <c r="I17" i="2"/>
  <c r="I16" i="2"/>
  <c r="I15" i="2"/>
  <c r="G16" i="2"/>
  <c r="G17" i="2"/>
  <c r="G18" i="2"/>
  <c r="G19" i="2"/>
  <c r="G20" i="2"/>
  <c r="G21" i="2"/>
  <c r="G22" i="2"/>
  <c r="G23" i="2"/>
  <c r="G15" i="2"/>
  <c r="F16" i="2"/>
  <c r="F17" i="2"/>
  <c r="F18" i="2"/>
  <c r="F19" i="2"/>
  <c r="F20" i="2"/>
  <c r="F21" i="2"/>
  <c r="F22" i="2"/>
  <c r="F23" i="2"/>
  <c r="F15" i="2"/>
  <c r="E16" i="2"/>
  <c r="E17" i="2"/>
  <c r="E18" i="2"/>
  <c r="E19" i="2"/>
  <c r="E20" i="2"/>
  <c r="E21" i="2"/>
  <c r="E22" i="2"/>
  <c r="E23" i="2"/>
  <c r="E15" i="2"/>
  <c r="D16" i="2"/>
  <c r="D17" i="2"/>
  <c r="D18" i="2"/>
  <c r="D19" i="2"/>
  <c r="D20" i="2"/>
  <c r="D21" i="2"/>
  <c r="D22" i="2"/>
  <c r="D23" i="2"/>
  <c r="D15" i="2"/>
</calcChain>
</file>

<file path=xl/sharedStrings.xml><?xml version="1.0" encoding="utf-8"?>
<sst xmlns="http://schemas.openxmlformats.org/spreadsheetml/2006/main" count="56" uniqueCount="50">
  <si>
    <t>Input Section:</t>
  </si>
  <si>
    <t>Assignment</t>
  </si>
  <si>
    <t>Problem Description</t>
  </si>
  <si>
    <t xml:space="preserve">ENGR 132 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</si>
  <si>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</si>
  <si>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</si>
  <si>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</si>
  <si>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</si>
  <si>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</si>
  <si>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</si>
  <si>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</si>
  <si>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</si>
  <si>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t>I have not used material obtained from any other unauthorized source, either modified</t>
  </si>
  <si>
    <t>The solution I am submitting is my own original work.</t>
  </si>
  <si>
    <t xml:space="preserve">or unmodified.  Neither have I provided access to my work to another. </t>
  </si>
  <si>
    <t>Number of unique bug reports</t>
  </si>
  <si>
    <r>
      <t>x</t>
    </r>
    <r>
      <rPr>
        <b/>
        <vertAlign val="subscript"/>
        <sz val="10"/>
        <rFont val="Times New Roman"/>
        <family val="1"/>
      </rPr>
      <t>i</t>
    </r>
  </si>
  <si>
    <r>
      <t>y</t>
    </r>
    <r>
      <rPr>
        <b/>
        <vertAlign val="subscript"/>
        <sz val="10"/>
        <rFont val="Times New Roman"/>
        <family val="1"/>
      </rPr>
      <t>i</t>
    </r>
  </si>
  <si>
    <r>
      <t>x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^2</t>
    </r>
  </si>
  <si>
    <r>
      <t>x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y</t>
    </r>
    <r>
      <rPr>
        <b/>
        <vertAlign val="subscript"/>
        <sz val="10"/>
        <rFont val="Times New Roman"/>
        <family val="1"/>
      </rPr>
      <t>i</t>
    </r>
  </si>
  <si>
    <r>
      <t>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</si>
  <si>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)]^2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</si>
  <si>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y_bar]^2</t>
    </r>
  </si>
  <si>
    <t>Time from release (months)</t>
  </si>
  <si>
    <t>Least Squares Calculations</t>
  </si>
  <si>
    <t>Goodness of Fit (Least Squares)</t>
  </si>
  <si>
    <t>Goodness of Fit (Company Model)</t>
  </si>
  <si>
    <t>Model Predictions</t>
  </si>
  <si>
    <t>Plot with Excel Trendline</t>
  </si>
  <si>
    <t xml:space="preserve">x_bar = </t>
  </si>
  <si>
    <t xml:space="preserve">y_bar = </t>
  </si>
  <si>
    <t>x_bar*y_bar =</t>
  </si>
  <si>
    <t>xy_bar =</t>
  </si>
  <si>
    <t xml:space="preserve">x^2_bar = </t>
  </si>
  <si>
    <t>x_bar^2</t>
  </si>
  <si>
    <t xml:space="preserve">a = </t>
  </si>
  <si>
    <t xml:space="preserve">b = </t>
  </si>
  <si>
    <t>Least Squares Line</t>
  </si>
  <si>
    <t xml:space="preserve">SSE = </t>
  </si>
  <si>
    <t xml:space="preserve">SST = </t>
  </si>
  <si>
    <t xml:space="preserve">r2 = </t>
  </si>
  <si>
    <t>x =</t>
  </si>
  <si>
    <t>Conor McCarthy</t>
  </si>
  <si>
    <t>mccar122</t>
  </si>
  <si>
    <t>002-06</t>
  </si>
  <si>
    <t>PS 12, Problem 1</t>
  </si>
  <si>
    <t>This is perform least-squares regression to find a new model for the number of software bugs reported as a
function of time since the software’s initial release</t>
  </si>
  <si>
    <t>y = -5.59x+213</t>
  </si>
  <si>
    <t>15*</t>
  </si>
  <si>
    <t>45*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</si>
</sst>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/>
    <xf numFmtId="0" fontId="3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5" borderId="0" xfId="0" applyFont="1" applyFill="1" applyBorder="1"/>
    <xf numFmtId="0" fontId="0" fillId="0" borderId="0" xfId="0" applyFill="1" applyBorder="1" applyAlignment="1">
      <alignment wrapText="1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1" fillId="0" borderId="0" xfId="0" applyFont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0" fillId="3" borderId="0" xfId="0" applyFill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unique bug reports vs Time</a:t>
            </a:r>
          </a:p>
          <a:p>
            <a:pPr>
              <a:defRPr/>
            </a:pPr>
            <a:r>
              <a:rPr lang="en-US"/>
              <a:t>User Calculated</a:t>
            </a:r>
            <a:r>
              <a:rPr lang="en-US" baseline="0"/>
              <a:t> Trendline</a:t>
            </a:r>
            <a:endParaRPr lang="en-US"/>
          </a:p>
        </c:rich>
      </c:tx>
      <c:layout>
        <c:manualLayout>
          <c:xMode val="edge"/>
          <c:yMode val="edge"/>
          <c:x val="0.28476521939459759"/>
          <c:y val="3.014649331624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CALCULATIONS!$B$14</c:f>
              <c:strCache>
                <c:ptCount val="1"/>
                <c:pt idx="0">
                  <c:v>Number of unique bug reports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07789737292013"/>
                  <c:y val="-0.63421198803637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CALCULATIONS!$A$15:$A$23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  <c:pt idx="8">
                  <c:v>36</c:v>
                </c:pt>
              </c:numCache>
            </c:numRef>
          </c:xVal>
          <c:yVal>
            <c:numRef>
              <c:f>CALCULATIONS!$B$15:$B$23</c:f>
              <c:numCache>
                <c:formatCode>General</c:formatCode>
                <c:ptCount val="9"/>
                <c:pt idx="0">
                  <c:v>230</c:v>
                </c:pt>
                <c:pt idx="1">
                  <c:v>201</c:v>
                </c:pt>
                <c:pt idx="2">
                  <c:v>168</c:v>
                </c:pt>
                <c:pt idx="3">
                  <c:v>192</c:v>
                </c:pt>
                <c:pt idx="4">
                  <c:v>161</c:v>
                </c:pt>
                <c:pt idx="5">
                  <c:v>110</c:v>
                </c:pt>
                <c:pt idx="6">
                  <c:v>155</c:v>
                </c:pt>
                <c:pt idx="7">
                  <c:v>64</c:v>
                </c:pt>
                <c:pt idx="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6D-4AE6-ACCF-2C8C0292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09135"/>
        <c:axId val="2033612879"/>
      </c:scatterChart>
      <c:valAx>
        <c:axId val="20336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Release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2879"/>
        <c:crosses val="autoZero"/>
        <c:crossBetween val="midCat"/>
      </c:valAx>
      <c:valAx>
        <c:axId val="20336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Unique Bug Reports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0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8</xdr:col>
      <xdr:colOff>843915</xdr:colOff>
      <xdr:row>50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86D72A-9C99-40F2-941D-B434361B1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topLeftCell="A14" zoomScaleNormal="100" workbookViewId="0">
      <selection activeCell="B26" sqref="B26"/>
    </sheetView>
  </sheetViews>
  <sheetFormatPr defaultColWidth="10.6640625" defaultRowHeight="12.3" x14ac:dyDescent="0.4"/>
  <cols>
    <col min="1" max="1" width="12.94140625" bestFit="1" customWidth="1"/>
    <col min="2" max="2" width="11.71875" bestFit="1" customWidth="1"/>
    <col min="3" max="3" width="16.0546875" customWidth="1"/>
    <col min="4" max="4" width="6.71875" customWidth="1"/>
    <col min="5" max="5" width="10.5546875" customWidth="1"/>
    <col min="6" max="6" width="13" customWidth="1"/>
    <col min="7" max="7" width="17" customWidth="1"/>
    <col min="8" max="8" width="16.109375" bestFit="1" customWidth="1"/>
    <col min="9" max="9" width="12.609375" bestFit="1" customWidth="1"/>
    <col min="10" max="10" width="4.33203125" customWidth="1"/>
    <col min="11" max="12" width="11.71875" bestFit="1" customWidth="1"/>
    <col min="13" max="13" width="12.33203125" bestFit="1" customWidth="1"/>
    <col min="14" max="14" width="6.44140625" bestFit="1" customWidth="1"/>
    <col min="15" max="15" width="12.33203125" bestFit="1" customWidth="1"/>
  </cols>
  <sheetData>
    <row r="1" spans="1:26" s="1" customFormat="1" ht="15" x14ac:dyDescent="0.5">
      <c r="A1" s="10" t="s">
        <v>3</v>
      </c>
      <c r="B1" s="10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</row>
    <row r="2" spans="1:26" s="1" customFormat="1" x14ac:dyDescent="0.4">
      <c r="A2" s="35" t="s">
        <v>4</v>
      </c>
      <c r="B2" s="36"/>
      <c r="C2" s="30" t="s">
        <v>42</v>
      </c>
      <c r="D2" s="30"/>
      <c r="E2" s="30"/>
      <c r="F2" s="11"/>
      <c r="G2" s="37"/>
      <c r="H2" s="37"/>
      <c r="I2" s="38" t="s">
        <v>5</v>
      </c>
      <c r="J2" s="38"/>
      <c r="K2" s="38"/>
      <c r="L2" s="38" t="s">
        <v>6</v>
      </c>
      <c r="M2" s="38"/>
      <c r="N2" s="38"/>
    </row>
    <row r="3" spans="1:26" s="1" customFormat="1" x14ac:dyDescent="0.4">
      <c r="A3" s="35" t="s">
        <v>7</v>
      </c>
      <c r="B3" s="36"/>
      <c r="C3" s="30" t="s">
        <v>43</v>
      </c>
      <c r="D3" s="30"/>
      <c r="E3" s="30"/>
      <c r="F3" s="11"/>
      <c r="G3" s="31" t="s">
        <v>8</v>
      </c>
      <c r="H3" s="31"/>
      <c r="I3" s="32"/>
      <c r="J3" s="32"/>
      <c r="K3" s="32"/>
      <c r="L3" s="34"/>
      <c r="M3" s="34"/>
      <c r="N3" s="34"/>
    </row>
    <row r="4" spans="1:26" s="1" customFormat="1" x14ac:dyDescent="0.4">
      <c r="A4" s="28" t="s">
        <v>9</v>
      </c>
      <c r="B4" s="29"/>
      <c r="C4" s="30" t="s">
        <v>44</v>
      </c>
      <c r="D4" s="30"/>
      <c r="E4" s="30"/>
      <c r="F4" s="11"/>
      <c r="G4" s="31" t="s">
        <v>10</v>
      </c>
      <c r="H4" s="31"/>
      <c r="I4" s="32"/>
      <c r="J4" s="32"/>
      <c r="K4" s="32"/>
      <c r="L4" s="34"/>
      <c r="M4" s="34"/>
      <c r="N4" s="34"/>
    </row>
    <row r="5" spans="1:26" s="1" customFormat="1" x14ac:dyDescent="0.4">
      <c r="A5" s="28" t="s">
        <v>1</v>
      </c>
      <c r="B5" s="29"/>
      <c r="C5" s="30" t="s">
        <v>45</v>
      </c>
      <c r="D5" s="30"/>
      <c r="E5" s="30"/>
      <c r="F5" s="11"/>
      <c r="G5" s="31" t="s">
        <v>11</v>
      </c>
      <c r="H5" s="31"/>
      <c r="I5" s="32"/>
      <c r="J5" s="32"/>
      <c r="K5" s="32"/>
      <c r="L5" s="34"/>
      <c r="M5" s="34"/>
      <c r="N5" s="34"/>
    </row>
    <row r="6" spans="1:26" s="1" customFormat="1" x14ac:dyDescent="0.4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6" s="1" customFormat="1" ht="14.4" x14ac:dyDescent="0.55000000000000004">
      <c r="A7" s="33" t="s">
        <v>12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6"/>
    </row>
    <row r="8" spans="1:26" s="1" customFormat="1" ht="14.4" x14ac:dyDescent="0.55000000000000004">
      <c r="A8" s="33" t="s">
        <v>14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6"/>
    </row>
    <row r="9" spans="1:26" s="1" customFormat="1" ht="14.4" x14ac:dyDescent="0.55000000000000004">
      <c r="A9" s="33" t="s">
        <v>13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6"/>
    </row>
    <row r="10" spans="1:26" s="1" customFormat="1" ht="14.4" x14ac:dyDescent="0.55000000000000004">
      <c r="A10" s="9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s="2" customFormat="1" ht="26.4" customHeight="1" x14ac:dyDescent="0.4">
      <c r="A11" s="25" t="s">
        <v>2</v>
      </c>
      <c r="B11" s="25"/>
      <c r="C11" s="26" t="s">
        <v>46</v>
      </c>
      <c r="D11" s="27"/>
      <c r="E11" s="27"/>
      <c r="F11" s="27"/>
      <c r="G11" s="27"/>
      <c r="H11" s="27"/>
      <c r="I11" s="27"/>
      <c r="J11" s="27"/>
      <c r="K11" s="27"/>
      <c r="L11" s="7"/>
    </row>
    <row r="12" spans="1:26" x14ac:dyDescent="0.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6" x14ac:dyDescent="0.4">
      <c r="A13" s="12" t="s">
        <v>0</v>
      </c>
      <c r="B13" s="12"/>
      <c r="C13" s="8"/>
      <c r="D13" s="39" t="s">
        <v>24</v>
      </c>
      <c r="E13" s="39"/>
      <c r="F13" s="39"/>
      <c r="G13" s="39"/>
      <c r="H13" s="39"/>
      <c r="I13" s="39"/>
      <c r="K13" s="39" t="s">
        <v>25</v>
      </c>
      <c r="L13" s="39"/>
      <c r="M13" s="39"/>
      <c r="N13" s="39"/>
      <c r="O13" s="39"/>
    </row>
    <row r="14" spans="1:26" s="17" customFormat="1" ht="36.9" x14ac:dyDescent="0.4">
      <c r="A14" s="19" t="s">
        <v>23</v>
      </c>
      <c r="B14" s="19" t="s">
        <v>15</v>
      </c>
      <c r="C14" s="13"/>
      <c r="D14" s="14" t="s">
        <v>16</v>
      </c>
      <c r="E14" s="14" t="s">
        <v>17</v>
      </c>
      <c r="F14" s="14" t="s">
        <v>18</v>
      </c>
      <c r="G14" s="14" t="s">
        <v>19</v>
      </c>
      <c r="H14" s="15"/>
      <c r="I14" s="15"/>
      <c r="J14" s="15"/>
      <c r="K14" s="16" t="s">
        <v>20</v>
      </c>
      <c r="L14" s="16" t="s">
        <v>21</v>
      </c>
      <c r="M14" s="16" t="s">
        <v>22</v>
      </c>
      <c r="N14" s="15"/>
      <c r="O14" s="15"/>
      <c r="P14" s="8"/>
      <c r="R14" s="18"/>
      <c r="S14" s="13"/>
      <c r="U14" s="13"/>
      <c r="X14" s="13"/>
      <c r="Y14" s="13"/>
      <c r="Z14" s="13"/>
    </row>
    <row r="15" spans="1:26" x14ac:dyDescent="0.4">
      <c r="A15">
        <v>1</v>
      </c>
      <c r="B15">
        <v>230</v>
      </c>
      <c r="D15">
        <f>A15</f>
        <v>1</v>
      </c>
      <c r="E15">
        <f>B15</f>
        <v>230</v>
      </c>
      <c r="F15">
        <f>D15^2</f>
        <v>1</v>
      </c>
      <c r="G15">
        <f>D15*E15</f>
        <v>230</v>
      </c>
      <c r="H15" s="21" t="s">
        <v>29</v>
      </c>
      <c r="I15">
        <f>AVERAGE(D15:D23)</f>
        <v>12.444444444444445</v>
      </c>
      <c r="K15">
        <f>I$22*D15+I$23</f>
        <v>207.86072965771677</v>
      </c>
      <c r="L15">
        <f>(E15-K15)^2</f>
        <v>490.14729128870164</v>
      </c>
      <c r="M15">
        <f>(E15-I$16)^2</f>
        <v>7415.1234567901238</v>
      </c>
      <c r="N15" s="22" t="s">
        <v>38</v>
      </c>
      <c r="O15">
        <f>SUM(L15:L23)</f>
        <v>4513.7621438819424</v>
      </c>
    </row>
    <row r="16" spans="1:26" x14ac:dyDescent="0.4">
      <c r="A16">
        <v>2</v>
      </c>
      <c r="B16">
        <v>201</v>
      </c>
      <c r="D16">
        <f t="shared" ref="D16:D23" si="0">A16</f>
        <v>2</v>
      </c>
      <c r="E16">
        <f t="shared" ref="E16:E23" si="1">B16</f>
        <v>201</v>
      </c>
      <c r="F16">
        <f t="shared" ref="F16:F23" si="2">D16^2</f>
        <v>4</v>
      </c>
      <c r="G16">
        <f t="shared" ref="G16:G23" si="3">D16*E16</f>
        <v>402</v>
      </c>
      <c r="H16" s="21" t="s">
        <v>30</v>
      </c>
      <c r="I16">
        <f>AVERAGE(E15:E23)</f>
        <v>143.88888888888889</v>
      </c>
      <c r="K16">
        <f t="shared" ref="K16:K23" si="4">I$22*D16+I$23</f>
        <v>202.27095716335316</v>
      </c>
      <c r="L16">
        <f t="shared" ref="L16:L23" si="5">(E16-K16)^2</f>
        <v>1.61533211107871</v>
      </c>
      <c r="M16">
        <f t="shared" ref="M16:M23" si="6">(E16-I$16)^2</f>
        <v>3261.6790123456794</v>
      </c>
      <c r="N16" s="22" t="s">
        <v>39</v>
      </c>
      <c r="O16">
        <f>SUM(M15:M23)</f>
        <v>38390.888888888891</v>
      </c>
    </row>
    <row r="17" spans="1:15" x14ac:dyDescent="0.4">
      <c r="A17">
        <v>4</v>
      </c>
      <c r="B17">
        <v>168</v>
      </c>
      <c r="D17">
        <f t="shared" si="0"/>
        <v>4</v>
      </c>
      <c r="E17">
        <f t="shared" si="1"/>
        <v>168</v>
      </c>
      <c r="F17">
        <f t="shared" si="2"/>
        <v>16</v>
      </c>
      <c r="G17">
        <f t="shared" si="3"/>
        <v>672</v>
      </c>
      <c r="H17" s="21" t="s">
        <v>31</v>
      </c>
      <c r="I17">
        <f>I15*I16</f>
        <v>1790.6172839506173</v>
      </c>
      <c r="K17">
        <f t="shared" si="4"/>
        <v>191.09141217462596</v>
      </c>
      <c r="L17">
        <f t="shared" si="5"/>
        <v>533.21331621846389</v>
      </c>
      <c r="M17">
        <f t="shared" si="6"/>
        <v>581.34567901234584</v>
      </c>
      <c r="N17" s="22" t="s">
        <v>40</v>
      </c>
      <c r="O17">
        <f>1-O15/O16</f>
        <v>0.88242621427845302</v>
      </c>
    </row>
    <row r="18" spans="1:15" x14ac:dyDescent="0.4">
      <c r="A18">
        <v>6</v>
      </c>
      <c r="B18">
        <v>192</v>
      </c>
      <c r="D18">
        <f t="shared" si="0"/>
        <v>6</v>
      </c>
      <c r="E18">
        <f t="shared" si="1"/>
        <v>192</v>
      </c>
      <c r="F18">
        <f t="shared" si="2"/>
        <v>36</v>
      </c>
      <c r="G18">
        <f t="shared" si="3"/>
        <v>1152</v>
      </c>
      <c r="H18" s="21" t="s">
        <v>32</v>
      </c>
      <c r="I18" s="20">
        <f>AVERAGE(G15:G23)</f>
        <v>1117.2222222222222</v>
      </c>
      <c r="K18">
        <f t="shared" si="4"/>
        <v>179.91186718589876</v>
      </c>
      <c r="L18">
        <f t="shared" si="5"/>
        <v>146.12295493135125</v>
      </c>
      <c r="M18">
        <f t="shared" si="6"/>
        <v>2314.6790123456794</v>
      </c>
      <c r="N18" s="22"/>
    </row>
    <row r="19" spans="1:15" x14ac:dyDescent="0.4">
      <c r="A19">
        <v>9</v>
      </c>
      <c r="B19">
        <v>161</v>
      </c>
      <c r="D19">
        <f t="shared" si="0"/>
        <v>9</v>
      </c>
      <c r="E19">
        <f t="shared" si="1"/>
        <v>161</v>
      </c>
      <c r="F19">
        <f t="shared" si="2"/>
        <v>81</v>
      </c>
      <c r="G19">
        <f t="shared" si="3"/>
        <v>1449</v>
      </c>
      <c r="H19" s="21" t="s">
        <v>33</v>
      </c>
      <c r="I19">
        <f>AVERAGE(F15:F23)</f>
        <v>275.33333333333331</v>
      </c>
      <c r="K19">
        <f t="shared" si="4"/>
        <v>163.14254970280797</v>
      </c>
      <c r="L19">
        <f t="shared" si="5"/>
        <v>4.5905192290025161</v>
      </c>
      <c r="M19">
        <f t="shared" si="6"/>
        <v>292.79012345679024</v>
      </c>
      <c r="N19" s="22"/>
    </row>
    <row r="20" spans="1:15" x14ac:dyDescent="0.4">
      <c r="A20">
        <v>12</v>
      </c>
      <c r="B20">
        <v>110</v>
      </c>
      <c r="D20">
        <f t="shared" si="0"/>
        <v>12</v>
      </c>
      <c r="E20">
        <f t="shared" si="1"/>
        <v>110</v>
      </c>
      <c r="F20">
        <f t="shared" si="2"/>
        <v>144</v>
      </c>
      <c r="G20">
        <f t="shared" si="3"/>
        <v>1320</v>
      </c>
      <c r="H20" s="21" t="s">
        <v>34</v>
      </c>
      <c r="I20">
        <f>I15^2</f>
        <v>154.8641975308642</v>
      </c>
      <c r="K20">
        <f t="shared" si="4"/>
        <v>146.37323221971715</v>
      </c>
      <c r="L20">
        <f t="shared" si="5"/>
        <v>1323.0120221094701</v>
      </c>
      <c r="M20">
        <f t="shared" si="6"/>
        <v>1148.4567901234566</v>
      </c>
      <c r="N20" s="22"/>
    </row>
    <row r="21" spans="1:15" x14ac:dyDescent="0.4">
      <c r="A21">
        <v>18</v>
      </c>
      <c r="B21">
        <v>155</v>
      </c>
      <c r="D21">
        <f t="shared" si="0"/>
        <v>18</v>
      </c>
      <c r="E21">
        <f t="shared" si="1"/>
        <v>155</v>
      </c>
      <c r="F21">
        <f t="shared" si="2"/>
        <v>324</v>
      </c>
      <c r="G21">
        <f t="shared" si="3"/>
        <v>2790</v>
      </c>
      <c r="H21" s="22"/>
      <c r="K21">
        <f t="shared" si="4"/>
        <v>112.83459725353555</v>
      </c>
      <c r="L21">
        <f t="shared" si="5"/>
        <v>1777.9211887715519</v>
      </c>
      <c r="M21">
        <f t="shared" si="6"/>
        <v>123.45679012345686</v>
      </c>
      <c r="N21" s="22"/>
    </row>
    <row r="22" spans="1:15" x14ac:dyDescent="0.4">
      <c r="A22">
        <v>24</v>
      </c>
      <c r="B22">
        <v>64</v>
      </c>
      <c r="D22">
        <f t="shared" si="0"/>
        <v>24</v>
      </c>
      <c r="E22">
        <f t="shared" si="1"/>
        <v>64</v>
      </c>
      <c r="F22">
        <f t="shared" si="2"/>
        <v>576</v>
      </c>
      <c r="G22">
        <f t="shared" si="3"/>
        <v>1536</v>
      </c>
      <c r="H22" s="21" t="s">
        <v>35</v>
      </c>
      <c r="I22">
        <f>(I17-I18)/(I20-I19)</f>
        <v>-5.5897724943636007</v>
      </c>
      <c r="K22">
        <f t="shared" si="4"/>
        <v>79.295962287353944</v>
      </c>
      <c r="L22">
        <f t="shared" si="5"/>
        <v>233.96646229615411</v>
      </c>
      <c r="M22">
        <f t="shared" si="6"/>
        <v>6382.2345679012342</v>
      </c>
      <c r="N22" s="22"/>
    </row>
    <row r="23" spans="1:15" x14ac:dyDescent="0.4">
      <c r="A23">
        <v>36</v>
      </c>
      <c r="B23">
        <v>14</v>
      </c>
      <c r="D23">
        <f t="shared" si="0"/>
        <v>36</v>
      </c>
      <c r="E23">
        <f t="shared" si="1"/>
        <v>14</v>
      </c>
      <c r="F23">
        <f t="shared" si="2"/>
        <v>1296</v>
      </c>
      <c r="G23">
        <f t="shared" si="3"/>
        <v>504</v>
      </c>
      <c r="H23" s="21" t="s">
        <v>36</v>
      </c>
      <c r="I23">
        <f>I16-I22*I15</f>
        <v>213.45050215208036</v>
      </c>
      <c r="K23">
        <f t="shared" si="4"/>
        <v>12.218692354990736</v>
      </c>
      <c r="L23">
        <f t="shared" si="5"/>
        <v>3.1730569261684494</v>
      </c>
      <c r="M23">
        <f t="shared" si="6"/>
        <v>16871.123456790123</v>
      </c>
      <c r="N23" s="22"/>
    </row>
    <row r="24" spans="1:15" x14ac:dyDescent="0.4">
      <c r="H24" s="21"/>
      <c r="N24" s="22"/>
    </row>
    <row r="25" spans="1:15" x14ac:dyDescent="0.4">
      <c r="A25" s="20" t="s">
        <v>48</v>
      </c>
      <c r="B25">
        <f>-5.59*15+213</f>
        <v>129.15</v>
      </c>
      <c r="H25" s="21" t="s">
        <v>37</v>
      </c>
      <c r="I25" s="20" t="s">
        <v>47</v>
      </c>
      <c r="N25" s="22"/>
    </row>
    <row r="26" spans="1:15" x14ac:dyDescent="0.4">
      <c r="A26" s="20" t="s">
        <v>49</v>
      </c>
      <c r="B26">
        <f>-5.59*45+213</f>
        <v>-38.549999999999983</v>
      </c>
      <c r="N26" s="22"/>
    </row>
    <row r="27" spans="1:15" x14ac:dyDescent="0.4">
      <c r="H27" s="21"/>
      <c r="N27" s="22"/>
    </row>
    <row r="28" spans="1:15" x14ac:dyDescent="0.4">
      <c r="H28" s="21"/>
      <c r="K28" s="39" t="s">
        <v>26</v>
      </c>
      <c r="L28" s="39"/>
      <c r="M28" s="39"/>
      <c r="N28" s="39"/>
      <c r="O28" s="39"/>
    </row>
    <row r="29" spans="1:15" ht="14.7" x14ac:dyDescent="0.4">
      <c r="K29" s="16" t="s">
        <v>20</v>
      </c>
      <c r="L29" s="16" t="s">
        <v>21</v>
      </c>
      <c r="M29" s="16" t="s">
        <v>22</v>
      </c>
      <c r="N29" s="15"/>
      <c r="O29" s="15"/>
    </row>
    <row r="30" spans="1:15" x14ac:dyDescent="0.4">
      <c r="D30" s="39" t="s">
        <v>28</v>
      </c>
      <c r="E30" s="39"/>
      <c r="F30" s="39"/>
      <c r="G30" s="39"/>
      <c r="H30" s="39"/>
      <c r="I30" s="39"/>
      <c r="K30">
        <f>-5.4*A15+220</f>
        <v>214.6</v>
      </c>
      <c r="L30">
        <f>(E15-K30)^2</f>
        <v>237.16000000000017</v>
      </c>
      <c r="M30">
        <f>(E15-I$16)^2</f>
        <v>7415.1234567901238</v>
      </c>
      <c r="N30" s="22"/>
    </row>
    <row r="31" spans="1:15" x14ac:dyDescent="0.4">
      <c r="K31">
        <f t="shared" ref="K31:K37" si="7">-5.4*A16+220</f>
        <v>209.2</v>
      </c>
      <c r="L31">
        <f t="shared" ref="L31:L38" si="8">(E16-K31)^2</f>
        <v>67.23999999999981</v>
      </c>
      <c r="M31">
        <f t="shared" ref="M31:M38" si="9">(E16-I$16)^2</f>
        <v>3261.6790123456794</v>
      </c>
      <c r="N31" s="22"/>
    </row>
    <row r="32" spans="1:15" x14ac:dyDescent="0.4">
      <c r="K32">
        <f t="shared" si="7"/>
        <v>198.4</v>
      </c>
      <c r="L32">
        <f t="shared" si="8"/>
        <v>924.16000000000031</v>
      </c>
      <c r="M32">
        <f t="shared" si="9"/>
        <v>581.34567901234584</v>
      </c>
      <c r="N32" s="22"/>
    </row>
    <row r="33" spans="1:15" x14ac:dyDescent="0.4">
      <c r="K33">
        <f t="shared" si="7"/>
        <v>187.6</v>
      </c>
      <c r="L33">
        <f t="shared" si="8"/>
        <v>19.360000000000049</v>
      </c>
      <c r="M33">
        <f t="shared" si="9"/>
        <v>2314.6790123456794</v>
      </c>
      <c r="N33" s="22"/>
    </row>
    <row r="34" spans="1:15" x14ac:dyDescent="0.4">
      <c r="A34" t="s">
        <v>41</v>
      </c>
      <c r="K34">
        <f t="shared" si="7"/>
        <v>171.4</v>
      </c>
      <c r="L34">
        <f t="shared" si="8"/>
        <v>108.16000000000012</v>
      </c>
      <c r="M34">
        <f t="shared" si="9"/>
        <v>292.79012345679024</v>
      </c>
      <c r="N34" s="22"/>
    </row>
    <row r="35" spans="1:15" x14ac:dyDescent="0.4">
      <c r="K35">
        <f t="shared" si="7"/>
        <v>155.19999999999999</v>
      </c>
      <c r="L35">
        <f t="shared" si="8"/>
        <v>2043.0399999999991</v>
      </c>
      <c r="M35">
        <f t="shared" si="9"/>
        <v>1148.4567901234566</v>
      </c>
      <c r="N35" s="22"/>
    </row>
    <row r="36" spans="1:15" x14ac:dyDescent="0.4">
      <c r="A36">
        <v>1</v>
      </c>
      <c r="B36">
        <f>K15</f>
        <v>207.86072965771677</v>
      </c>
      <c r="K36">
        <f t="shared" si="7"/>
        <v>122.8</v>
      </c>
      <c r="L36">
        <f t="shared" si="8"/>
        <v>1036.8400000000001</v>
      </c>
      <c r="M36">
        <f t="shared" si="9"/>
        <v>123.45679012345686</v>
      </c>
      <c r="N36" s="22" t="s">
        <v>38</v>
      </c>
      <c r="O36">
        <f>SUM(L30:L38)</f>
        <v>5267.4799999999987</v>
      </c>
    </row>
    <row r="37" spans="1:15" x14ac:dyDescent="0.4">
      <c r="A37">
        <v>2</v>
      </c>
      <c r="B37">
        <f t="shared" ref="B37:B38" si="10">K16</f>
        <v>202.27095716335316</v>
      </c>
      <c r="K37">
        <f t="shared" si="7"/>
        <v>90.399999999999977</v>
      </c>
      <c r="L37">
        <f t="shared" si="8"/>
        <v>696.95999999999879</v>
      </c>
      <c r="M37">
        <f t="shared" si="9"/>
        <v>6382.2345679012342</v>
      </c>
      <c r="N37" s="22" t="s">
        <v>39</v>
      </c>
      <c r="O37">
        <f>SUM(M30:M38)</f>
        <v>38390.888888888891</v>
      </c>
    </row>
    <row r="38" spans="1:15" x14ac:dyDescent="0.4">
      <c r="A38">
        <v>4</v>
      </c>
      <c r="B38">
        <f t="shared" si="10"/>
        <v>191.09141217462596</v>
      </c>
      <c r="K38">
        <f>-5.4*A23+220</f>
        <v>25.599999999999994</v>
      </c>
      <c r="L38">
        <f t="shared" si="8"/>
        <v>134.55999999999986</v>
      </c>
      <c r="M38">
        <f t="shared" si="9"/>
        <v>16871.123456790123</v>
      </c>
      <c r="N38" s="22" t="s">
        <v>40</v>
      </c>
      <c r="O38">
        <f>1-O36/O37</f>
        <v>0.86279348688056778</v>
      </c>
    </row>
    <row r="39" spans="1:15" x14ac:dyDescent="0.4">
      <c r="A39">
        <v>6</v>
      </c>
      <c r="B39">
        <f>K18</f>
        <v>179.91186718589876</v>
      </c>
      <c r="N39" s="22"/>
    </row>
    <row r="40" spans="1:15" x14ac:dyDescent="0.4">
      <c r="A40">
        <v>8</v>
      </c>
      <c r="B40">
        <f>-5.59*8+213</f>
        <v>168.28</v>
      </c>
      <c r="N40" s="22"/>
    </row>
    <row r="41" spans="1:15" x14ac:dyDescent="0.4">
      <c r="N41" s="22"/>
    </row>
    <row r="44" spans="1:15" x14ac:dyDescent="0.4">
      <c r="K44" s="39" t="s">
        <v>27</v>
      </c>
      <c r="L44" s="39"/>
      <c r="M44" s="39"/>
      <c r="N44" s="39"/>
      <c r="O44" s="39"/>
    </row>
    <row r="45" spans="1:15" x14ac:dyDescent="0.4">
      <c r="K45" s="20"/>
      <c r="L45" s="20"/>
    </row>
    <row r="46" spans="1:15" x14ac:dyDescent="0.4">
      <c r="K46" s="20"/>
      <c r="L46" s="23"/>
    </row>
    <row r="47" spans="1:15" x14ac:dyDescent="0.4">
      <c r="L47" s="23"/>
    </row>
    <row r="51" spans="12:12" x14ac:dyDescent="0.4">
      <c r="L51" s="24"/>
    </row>
  </sheetData>
  <mergeCells count="30">
    <mergeCell ref="D13:I13"/>
    <mergeCell ref="K13:O13"/>
    <mergeCell ref="K28:O28"/>
    <mergeCell ref="K44:O44"/>
    <mergeCell ref="D30:I30"/>
    <mergeCell ref="A2:B2"/>
    <mergeCell ref="C2:E2"/>
    <mergeCell ref="G2:H2"/>
    <mergeCell ref="I2:K2"/>
    <mergeCell ref="L2:N2"/>
    <mergeCell ref="A3:B3"/>
    <mergeCell ref="C3:E3"/>
    <mergeCell ref="G3:H3"/>
    <mergeCell ref="I3:K3"/>
    <mergeCell ref="L3:N3"/>
    <mergeCell ref="L5:N5"/>
    <mergeCell ref="A4:B4"/>
    <mergeCell ref="C4:E4"/>
    <mergeCell ref="G4:H4"/>
    <mergeCell ref="I4:K4"/>
    <mergeCell ref="L4:N4"/>
    <mergeCell ref="A11:B11"/>
    <mergeCell ref="C11:K11"/>
    <mergeCell ref="A5:B5"/>
    <mergeCell ref="C5:E5"/>
    <mergeCell ref="G5:H5"/>
    <mergeCell ref="I5:K5"/>
    <mergeCell ref="A7:K7"/>
    <mergeCell ref="A8:K8"/>
    <mergeCell ref="A9:K9"/>
  </mergeCells>
  <pageMargins left="0.7" right="0.7" top="0.75" bottom="0.75" header="0.3" footer="0.3"/>
  <pageSetup scale="4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AEEA11-8560-48FD-8A43-F8083A6496F0}">
  <ds:schemaRefs>
    <ds:schemaRef ds:uri="9e1b566f-7f43-45c5-ba82-b8518fc64f0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CALCULATIONS</vt:lpstr>
      <vt:lpstr>CALCULATIONS!Print_Area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Conor McCarthy</cp:lastModifiedBy>
  <cp:lastPrinted>2019-10-08T14:19:52Z</cp:lastPrinted>
  <dcterms:created xsi:type="dcterms:W3CDTF">2006-08-25T21:19:08Z</dcterms:created>
  <dcterms:modified xsi:type="dcterms:W3CDTF">2021-07-12T19:47:12Z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